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6" windowWidth="19140" windowHeight="6888" tabRatio="923"/>
  </bookViews>
  <sheets>
    <sheet name="07 UI" sheetId="20" r:id="rId1"/>
    <sheet name="07 FL" sheetId="19" r:id="rId2"/>
    <sheet name="08 UI BU" sheetId="16" r:id="rId3"/>
    <sheet name="08 UI" sheetId="17" r:id="rId4"/>
    <sheet name="08 FL" sheetId="18" r:id="rId5"/>
    <sheet name="09 UI BU" sheetId="13" r:id="rId6"/>
    <sheet name="09 UI" sheetId="14" r:id="rId7"/>
    <sheet name="09 FL" sheetId="15" r:id="rId8"/>
    <sheet name="10 UI BU" sheetId="10" r:id="rId9"/>
    <sheet name="10 UI" sheetId="11" r:id="rId10"/>
    <sheet name="10 FL" sheetId="12" r:id="rId11"/>
    <sheet name="11 UI BU" sheetId="7" r:id="rId12"/>
    <sheet name="11 UI" sheetId="8" r:id="rId13"/>
    <sheet name="11 FL" sheetId="9" r:id="rId14"/>
    <sheet name="12 UI BU" sheetId="4" r:id="rId15"/>
    <sheet name="12 UI" sheetId="5" r:id="rId16"/>
    <sheet name="12 FL" sheetId="6" r:id="rId17"/>
    <sheet name="13 UI BU" sheetId="3" r:id="rId18"/>
    <sheet name="13 UI" sheetId="1" r:id="rId19"/>
    <sheet name="13 FL" sheetId="2" r:id="rId20"/>
  </sheets>
  <externalReferences>
    <externalReference r:id="rId21"/>
  </externalReferences>
  <definedNames>
    <definedName name="_xlnm._FilterDatabase" localSheetId="3" hidden="1">'08 UI'!$A$1:$R$90</definedName>
    <definedName name="_xlnm._FilterDatabase" localSheetId="6" hidden="1">'09 UI'!$A$1:$Q$469</definedName>
    <definedName name="_xlnm._FilterDatabase" localSheetId="9" hidden="1">'10 UI'!$A$1:$Q$467</definedName>
    <definedName name="_xlnm._FilterDatabase" localSheetId="12" hidden="1">'11 UI'!$A$1:$R$86</definedName>
    <definedName name="_xlnm._FilterDatabase" localSheetId="11" hidden="1">'11 UI BU'!$A$1:$R$473</definedName>
    <definedName name="_xlnm._FilterDatabase" localSheetId="15" hidden="1">'12 UI'!$A$1:$Q$83</definedName>
    <definedName name="_xlnm._FilterDatabase" localSheetId="18" hidden="1">'13 UI'!$A$1:$R$73</definedName>
    <definedName name="_xlnm._FilterDatabase" localSheetId="17" hidden="1">'13 UI BU'!$A$1:$S$1</definedName>
    <definedName name="_xlnm.Print_Area" localSheetId="1">'07 FL'!$A$915:$U$1041</definedName>
    <definedName name="_xlnm.Print_Area" localSheetId="0">'07 UI'!$A$915:$U$1041</definedName>
    <definedName name="_xlnm.Print_Titles" localSheetId="1">'07 FL'!$A$1:$IV$6</definedName>
    <definedName name="_xlnm.Print_Titles" localSheetId="0">'07 UI'!$A$1:$IV$6</definedName>
  </definedNames>
  <calcPr calcId="125725"/>
</workbook>
</file>

<file path=xl/calcChain.xml><?xml version="1.0" encoding="utf-8"?>
<calcChain xmlns="http://schemas.openxmlformats.org/spreadsheetml/2006/main">
  <c r="G1145" i="20"/>
  <c r="G1093"/>
  <c r="G1124" s="1"/>
  <c r="D1093"/>
  <c r="O1082"/>
  <c r="R1063"/>
  <c r="O1087" s="1"/>
  <c r="I1063"/>
  <c r="H1063"/>
  <c r="U1062"/>
  <c r="K1062"/>
  <c r="U1061"/>
  <c r="K1061"/>
  <c r="J1061"/>
  <c r="U1060"/>
  <c r="J1060"/>
  <c r="K1060" s="1"/>
  <c r="G1060"/>
  <c r="U1059"/>
  <c r="R1059"/>
  <c r="J1059"/>
  <c r="G1059"/>
  <c r="K1059" s="1"/>
  <c r="U1058"/>
  <c r="R1058"/>
  <c r="O1058"/>
  <c r="O1063" s="1"/>
  <c r="G1087" s="1"/>
  <c r="K1058"/>
  <c r="K1063" s="1"/>
  <c r="O1095" s="1"/>
  <c r="J1058"/>
  <c r="J1063" s="1"/>
  <c r="O1086" s="1"/>
  <c r="G1058"/>
  <c r="R1057"/>
  <c r="O1057"/>
  <c r="G1028"/>
  <c r="G1022"/>
  <c r="K981"/>
  <c r="J981"/>
  <c r="G981"/>
  <c r="O978"/>
  <c r="K978"/>
  <c r="J978"/>
  <c r="G978"/>
  <c r="K977"/>
  <c r="K979" s="1"/>
  <c r="J977"/>
  <c r="J979" s="1"/>
  <c r="G977"/>
  <c r="G979" s="1"/>
  <c r="K974"/>
  <c r="J974"/>
  <c r="G974"/>
  <c r="K973"/>
  <c r="K975" s="1"/>
  <c r="J973"/>
  <c r="J975" s="1"/>
  <c r="G973"/>
  <c r="G975" s="1"/>
  <c r="G971"/>
  <c r="K964"/>
  <c r="J964"/>
  <c r="J1031" s="1"/>
  <c r="J1033" s="1"/>
  <c r="G964"/>
  <c r="K946"/>
  <c r="K1028" s="1"/>
  <c r="J946"/>
  <c r="J1028" s="1"/>
  <c r="G946"/>
  <c r="J941"/>
  <c r="J1032" s="1"/>
  <c r="J940"/>
  <c r="J942" s="1"/>
  <c r="V913"/>
  <c r="T913"/>
  <c r="S913"/>
  <c r="R913"/>
  <c r="P913"/>
  <c r="O913"/>
  <c r="U913" s="1"/>
  <c r="W913" s="1"/>
  <c r="M913"/>
  <c r="L913"/>
  <c r="I913"/>
  <c r="H913"/>
  <c r="V912"/>
  <c r="U912"/>
  <c r="W912" s="1"/>
  <c r="T912"/>
  <c r="S912"/>
  <c r="R912"/>
  <c r="Q912"/>
  <c r="P912"/>
  <c r="O912"/>
  <c r="M912"/>
  <c r="L912"/>
  <c r="I912"/>
  <c r="H912"/>
  <c r="V911"/>
  <c r="S911"/>
  <c r="R911"/>
  <c r="T911" s="1"/>
  <c r="Q911"/>
  <c r="P911"/>
  <c r="O911"/>
  <c r="M911"/>
  <c r="L911"/>
  <c r="I911"/>
  <c r="H911"/>
  <c r="W910"/>
  <c r="V910"/>
  <c r="T910"/>
  <c r="S910"/>
  <c r="Q910"/>
  <c r="P910"/>
  <c r="M910"/>
  <c r="L910"/>
  <c r="I910"/>
  <c r="H910"/>
  <c r="W909"/>
  <c r="U909"/>
  <c r="V909" s="1"/>
  <c r="T909"/>
  <c r="R909"/>
  <c r="S909" s="1"/>
  <c r="Q909"/>
  <c r="P909"/>
  <c r="O909"/>
  <c r="M909"/>
  <c r="L909"/>
  <c r="I909"/>
  <c r="H909"/>
  <c r="W908"/>
  <c r="T908"/>
  <c r="R908"/>
  <c r="S908" s="1"/>
  <c r="Q908"/>
  <c r="O908"/>
  <c r="P908" s="1"/>
  <c r="M908"/>
  <c r="L908"/>
  <c r="I908"/>
  <c r="H908"/>
  <c r="W907"/>
  <c r="V907"/>
  <c r="T907"/>
  <c r="S907"/>
  <c r="Q907"/>
  <c r="P907"/>
  <c r="M907"/>
  <c r="L907"/>
  <c r="I907"/>
  <c r="H907"/>
  <c r="V906"/>
  <c r="U906"/>
  <c r="W906" s="1"/>
  <c r="T906"/>
  <c r="S906"/>
  <c r="R906"/>
  <c r="Q906"/>
  <c r="P906"/>
  <c r="O906"/>
  <c r="M906"/>
  <c r="L906"/>
  <c r="I906"/>
  <c r="H906"/>
  <c r="W905"/>
  <c r="V905"/>
  <c r="T905"/>
  <c r="S905"/>
  <c r="Q905"/>
  <c r="P905"/>
  <c r="M905"/>
  <c r="L905"/>
  <c r="I905"/>
  <c r="H905"/>
  <c r="W904"/>
  <c r="T904"/>
  <c r="S904"/>
  <c r="R904"/>
  <c r="Q904"/>
  <c r="P904"/>
  <c r="O904"/>
  <c r="U904" s="1"/>
  <c r="V904" s="1"/>
  <c r="M904"/>
  <c r="L904"/>
  <c r="I904"/>
  <c r="H904"/>
  <c r="W903"/>
  <c r="V903"/>
  <c r="T903"/>
  <c r="S903"/>
  <c r="Q903"/>
  <c r="P903"/>
  <c r="M903"/>
  <c r="L903"/>
  <c r="I903"/>
  <c r="H903"/>
  <c r="W902"/>
  <c r="V902"/>
  <c r="T902"/>
  <c r="S902"/>
  <c r="Q902"/>
  <c r="P902"/>
  <c r="M902"/>
  <c r="L902"/>
  <c r="I902"/>
  <c r="H902"/>
  <c r="W901"/>
  <c r="V901"/>
  <c r="T901"/>
  <c r="S901"/>
  <c r="Q901"/>
  <c r="P901"/>
  <c r="M901"/>
  <c r="L901"/>
  <c r="I901"/>
  <c r="H901"/>
  <c r="W900"/>
  <c r="V900"/>
  <c r="T900"/>
  <c r="S900"/>
  <c r="Q900"/>
  <c r="P900"/>
  <c r="M900"/>
  <c r="L900"/>
  <c r="I900"/>
  <c r="H900"/>
  <c r="W899"/>
  <c r="V899"/>
  <c r="T899"/>
  <c r="S899"/>
  <c r="Q899"/>
  <c r="P899"/>
  <c r="M899"/>
  <c r="L899"/>
  <c r="I899"/>
  <c r="H899"/>
  <c r="W898"/>
  <c r="V898"/>
  <c r="T898"/>
  <c r="S898"/>
  <c r="Q898"/>
  <c r="P898"/>
  <c r="M898"/>
  <c r="L898"/>
  <c r="I898"/>
  <c r="H898"/>
  <c r="W896"/>
  <c r="V896"/>
  <c r="T896"/>
  <c r="S896"/>
  <c r="Q896"/>
  <c r="P896"/>
  <c r="M896"/>
  <c r="L896"/>
  <c r="I896"/>
  <c r="H896"/>
  <c r="W895"/>
  <c r="V895"/>
  <c r="T895"/>
  <c r="S895"/>
  <c r="Q895"/>
  <c r="P895"/>
  <c r="M895"/>
  <c r="L895"/>
  <c r="I895"/>
  <c r="H895"/>
  <c r="W894"/>
  <c r="V894"/>
  <c r="T894"/>
  <c r="S894"/>
  <c r="Q894"/>
  <c r="P894"/>
  <c r="M894"/>
  <c r="L894"/>
  <c r="I894"/>
  <c r="H894"/>
  <c r="W893"/>
  <c r="V893"/>
  <c r="T893"/>
  <c r="S893"/>
  <c r="Q893"/>
  <c r="P893"/>
  <c r="M893"/>
  <c r="L893"/>
  <c r="I893"/>
  <c r="H893"/>
  <c r="W892"/>
  <c r="V892"/>
  <c r="T892"/>
  <c r="S892"/>
  <c r="Q892"/>
  <c r="P892"/>
  <c r="M892"/>
  <c r="L892"/>
  <c r="I892"/>
  <c r="H892"/>
  <c r="W891"/>
  <c r="V891"/>
  <c r="T891"/>
  <c r="S891"/>
  <c r="Q891"/>
  <c r="P891"/>
  <c r="M891"/>
  <c r="L891"/>
  <c r="I891"/>
  <c r="H891"/>
  <c r="W890"/>
  <c r="V890"/>
  <c r="T890"/>
  <c r="S890"/>
  <c r="Q890"/>
  <c r="P890"/>
  <c r="M890"/>
  <c r="L890"/>
  <c r="I890"/>
  <c r="H890"/>
  <c r="W889"/>
  <c r="V889"/>
  <c r="T889"/>
  <c r="S889"/>
  <c r="Q889"/>
  <c r="P889"/>
  <c r="M889"/>
  <c r="L889"/>
  <c r="I889"/>
  <c r="H889"/>
  <c r="V888"/>
  <c r="U888"/>
  <c r="W888" s="1"/>
  <c r="T888"/>
  <c r="S888"/>
  <c r="R888"/>
  <c r="Q888"/>
  <c r="P888"/>
  <c r="O888"/>
  <c r="M888"/>
  <c r="L888"/>
  <c r="I888"/>
  <c r="H888"/>
  <c r="W887"/>
  <c r="V887"/>
  <c r="T887"/>
  <c r="S887"/>
  <c r="Q887"/>
  <c r="P887"/>
  <c r="M887"/>
  <c r="L887"/>
  <c r="I887"/>
  <c r="H887"/>
  <c r="V886"/>
  <c r="T886"/>
  <c r="S886"/>
  <c r="R886"/>
  <c r="P886"/>
  <c r="O886"/>
  <c r="U886" s="1"/>
  <c r="W886" s="1"/>
  <c r="M886"/>
  <c r="L886"/>
  <c r="I886"/>
  <c r="H886"/>
  <c r="W885"/>
  <c r="V885"/>
  <c r="T885"/>
  <c r="S885"/>
  <c r="Q885"/>
  <c r="P885"/>
  <c r="M885"/>
  <c r="L885"/>
  <c r="I885"/>
  <c r="H885"/>
  <c r="V884"/>
  <c r="S884"/>
  <c r="R884"/>
  <c r="T884" s="1"/>
  <c r="P884"/>
  <c r="O884"/>
  <c r="M884"/>
  <c r="L884"/>
  <c r="I884"/>
  <c r="H884"/>
  <c r="W883"/>
  <c r="T883"/>
  <c r="S883"/>
  <c r="R883"/>
  <c r="Q883"/>
  <c r="P883"/>
  <c r="O883"/>
  <c r="U883" s="1"/>
  <c r="V883" s="1"/>
  <c r="M883"/>
  <c r="L883"/>
  <c r="I883"/>
  <c r="H883"/>
  <c r="W882"/>
  <c r="V882"/>
  <c r="T882"/>
  <c r="S882"/>
  <c r="Q882"/>
  <c r="P882"/>
  <c r="M882"/>
  <c r="L882"/>
  <c r="I882"/>
  <c r="H882"/>
  <c r="V881"/>
  <c r="S881"/>
  <c r="R881"/>
  <c r="T881" s="1"/>
  <c r="P881"/>
  <c r="O881"/>
  <c r="M881"/>
  <c r="L881"/>
  <c r="I881"/>
  <c r="H881"/>
  <c r="W880"/>
  <c r="T880"/>
  <c r="S880"/>
  <c r="R880"/>
  <c r="Q880"/>
  <c r="P880"/>
  <c r="O880"/>
  <c r="U880" s="1"/>
  <c r="V880" s="1"/>
  <c r="M880"/>
  <c r="L880"/>
  <c r="I880"/>
  <c r="H880"/>
  <c r="W879"/>
  <c r="V879"/>
  <c r="T879"/>
  <c r="S879"/>
  <c r="Q879"/>
  <c r="P879"/>
  <c r="M879"/>
  <c r="L879"/>
  <c r="I879"/>
  <c r="H879"/>
  <c r="V878"/>
  <c r="S878"/>
  <c r="R878"/>
  <c r="T878" s="1"/>
  <c r="P878"/>
  <c r="O878"/>
  <c r="M878"/>
  <c r="L878"/>
  <c r="I878"/>
  <c r="H878"/>
  <c r="W877"/>
  <c r="T877"/>
  <c r="R877"/>
  <c r="S877" s="1"/>
  <c r="Q877"/>
  <c r="P877"/>
  <c r="O877"/>
  <c r="U877" s="1"/>
  <c r="V877" s="1"/>
  <c r="M877"/>
  <c r="L877"/>
  <c r="I877"/>
  <c r="H877"/>
  <c r="W876"/>
  <c r="V876"/>
  <c r="T876"/>
  <c r="S876"/>
  <c r="Q876"/>
  <c r="P876"/>
  <c r="M876"/>
  <c r="L876"/>
  <c r="I876"/>
  <c r="H876"/>
  <c r="W875"/>
  <c r="T875"/>
  <c r="S875"/>
  <c r="R875"/>
  <c r="Q875"/>
  <c r="O875"/>
  <c r="M875"/>
  <c r="L875"/>
  <c r="I875"/>
  <c r="H875"/>
  <c r="W874"/>
  <c r="V874"/>
  <c r="T874"/>
  <c r="S874"/>
  <c r="Q874"/>
  <c r="P874"/>
  <c r="M874"/>
  <c r="L874"/>
  <c r="I874"/>
  <c r="H874"/>
  <c r="W873"/>
  <c r="V873"/>
  <c r="T873"/>
  <c r="S873"/>
  <c r="R873"/>
  <c r="U873" s="1"/>
  <c r="Q873"/>
  <c r="P873"/>
  <c r="O873"/>
  <c r="M873"/>
  <c r="L873"/>
  <c r="I873"/>
  <c r="H873"/>
  <c r="W872"/>
  <c r="V872"/>
  <c r="T872"/>
  <c r="S872"/>
  <c r="R872"/>
  <c r="Q872"/>
  <c r="P872"/>
  <c r="O872"/>
  <c r="M872"/>
  <c r="L872"/>
  <c r="I872"/>
  <c r="H872"/>
  <c r="V871"/>
  <c r="T871"/>
  <c r="S871"/>
  <c r="R871"/>
  <c r="P871"/>
  <c r="O871"/>
  <c r="U871" s="1"/>
  <c r="W871" s="1"/>
  <c r="M871"/>
  <c r="L871"/>
  <c r="I871"/>
  <c r="H871"/>
  <c r="W870"/>
  <c r="U870"/>
  <c r="V870" s="1"/>
  <c r="T870"/>
  <c r="R870"/>
  <c r="S870" s="1"/>
  <c r="Q870"/>
  <c r="P870"/>
  <c r="O870"/>
  <c r="M870"/>
  <c r="L870"/>
  <c r="I870"/>
  <c r="H870"/>
  <c r="W869"/>
  <c r="V869"/>
  <c r="T869"/>
  <c r="S869"/>
  <c r="Q869"/>
  <c r="P869"/>
  <c r="M869"/>
  <c r="L869"/>
  <c r="I869"/>
  <c r="H869"/>
  <c r="V868"/>
  <c r="T868"/>
  <c r="S868"/>
  <c r="R868"/>
  <c r="P868"/>
  <c r="O868"/>
  <c r="U868" s="1"/>
  <c r="W868" s="1"/>
  <c r="M868"/>
  <c r="L868"/>
  <c r="I868"/>
  <c r="H868"/>
  <c r="W867"/>
  <c r="U867"/>
  <c r="V867" s="1"/>
  <c r="T867"/>
  <c r="R867"/>
  <c r="S867" s="1"/>
  <c r="Q867"/>
  <c r="P867"/>
  <c r="O867"/>
  <c r="M867"/>
  <c r="L867"/>
  <c r="I867"/>
  <c r="H867"/>
  <c r="W866"/>
  <c r="V866"/>
  <c r="T866"/>
  <c r="S866"/>
  <c r="Q866"/>
  <c r="P866"/>
  <c r="M866"/>
  <c r="L866"/>
  <c r="I866"/>
  <c r="H866"/>
  <c r="V865"/>
  <c r="T865"/>
  <c r="S865"/>
  <c r="R865"/>
  <c r="P865"/>
  <c r="O865"/>
  <c r="U865" s="1"/>
  <c r="W865" s="1"/>
  <c r="M865"/>
  <c r="L865"/>
  <c r="I865"/>
  <c r="H865"/>
  <c r="W864"/>
  <c r="U864"/>
  <c r="V864" s="1"/>
  <c r="T864"/>
  <c r="R864"/>
  <c r="S864" s="1"/>
  <c r="Q864"/>
  <c r="P864"/>
  <c r="O864"/>
  <c r="M864"/>
  <c r="L864"/>
  <c r="I864"/>
  <c r="H864"/>
  <c r="W863"/>
  <c r="V863"/>
  <c r="T863"/>
  <c r="S863"/>
  <c r="Q863"/>
  <c r="P863"/>
  <c r="M863"/>
  <c r="L863"/>
  <c r="I863"/>
  <c r="H863"/>
  <c r="R860"/>
  <c r="K860"/>
  <c r="J860"/>
  <c r="G860"/>
  <c r="K859"/>
  <c r="K889" s="1"/>
  <c r="J859"/>
  <c r="J889" s="1"/>
  <c r="J924" s="1"/>
  <c r="G859"/>
  <c r="K858"/>
  <c r="J858"/>
  <c r="G858"/>
  <c r="K857"/>
  <c r="K861" s="1"/>
  <c r="J857"/>
  <c r="J861" s="1"/>
  <c r="W856"/>
  <c r="T856"/>
  <c r="R856"/>
  <c r="Q856"/>
  <c r="P856"/>
  <c r="O856"/>
  <c r="M856"/>
  <c r="L856"/>
  <c r="I856"/>
  <c r="H856"/>
  <c r="W855"/>
  <c r="T855"/>
  <c r="S855"/>
  <c r="R855"/>
  <c r="Q855"/>
  <c r="O855"/>
  <c r="M855"/>
  <c r="L855"/>
  <c r="I855"/>
  <c r="H855"/>
  <c r="W854"/>
  <c r="T854"/>
  <c r="S854"/>
  <c r="R854"/>
  <c r="Q854"/>
  <c r="P854"/>
  <c r="O854"/>
  <c r="U854" s="1"/>
  <c r="V854" s="1"/>
  <c r="M854"/>
  <c r="L854"/>
  <c r="I854"/>
  <c r="H854"/>
  <c r="W853"/>
  <c r="U853"/>
  <c r="V853" s="1"/>
  <c r="T853"/>
  <c r="R853"/>
  <c r="S853" s="1"/>
  <c r="Q853"/>
  <c r="P853"/>
  <c r="O853"/>
  <c r="M853"/>
  <c r="L853"/>
  <c r="I853"/>
  <c r="H853"/>
  <c r="W852"/>
  <c r="T852"/>
  <c r="R852"/>
  <c r="Q852"/>
  <c r="O852"/>
  <c r="P852" s="1"/>
  <c r="M852"/>
  <c r="L852"/>
  <c r="I852"/>
  <c r="H852"/>
  <c r="W851"/>
  <c r="T851"/>
  <c r="S851"/>
  <c r="R851"/>
  <c r="Q851"/>
  <c r="O851"/>
  <c r="M851"/>
  <c r="L851"/>
  <c r="I851"/>
  <c r="H851"/>
  <c r="W850"/>
  <c r="T850"/>
  <c r="S850"/>
  <c r="R850"/>
  <c r="Q850"/>
  <c r="P850"/>
  <c r="O850"/>
  <c r="U850" s="1"/>
  <c r="V850" s="1"/>
  <c r="M850"/>
  <c r="L850"/>
  <c r="W849"/>
  <c r="T849"/>
  <c r="S849"/>
  <c r="R849"/>
  <c r="Q849"/>
  <c r="O849"/>
  <c r="M849"/>
  <c r="L849"/>
  <c r="W848"/>
  <c r="T848"/>
  <c r="R848"/>
  <c r="Q848"/>
  <c r="O848"/>
  <c r="P848" s="1"/>
  <c r="M848"/>
  <c r="L848"/>
  <c r="W847"/>
  <c r="T847"/>
  <c r="S847"/>
  <c r="R847"/>
  <c r="Q847"/>
  <c r="M847"/>
  <c r="L847"/>
  <c r="G847"/>
  <c r="G857" s="1"/>
  <c r="G861" s="1"/>
  <c r="W846"/>
  <c r="U846"/>
  <c r="V846" s="1"/>
  <c r="T846"/>
  <c r="S846"/>
  <c r="R846"/>
  <c r="Q846"/>
  <c r="P846"/>
  <c r="O846"/>
  <c r="M846"/>
  <c r="L846"/>
  <c r="I846"/>
  <c r="H846"/>
  <c r="W845"/>
  <c r="T845"/>
  <c r="R845"/>
  <c r="Q845"/>
  <c r="P845"/>
  <c r="O845"/>
  <c r="M845"/>
  <c r="L845"/>
  <c r="I845"/>
  <c r="H845"/>
  <c r="W844"/>
  <c r="T844"/>
  <c r="S844"/>
  <c r="R844"/>
  <c r="Q844"/>
  <c r="O844"/>
  <c r="M844"/>
  <c r="L844"/>
  <c r="I844"/>
  <c r="H844"/>
  <c r="W843"/>
  <c r="T843"/>
  <c r="S843"/>
  <c r="R843"/>
  <c r="Q843"/>
  <c r="P843"/>
  <c r="O843"/>
  <c r="U843" s="1"/>
  <c r="V843" s="1"/>
  <c r="M843"/>
  <c r="L843"/>
  <c r="I843"/>
  <c r="H843"/>
  <c r="W842"/>
  <c r="U842"/>
  <c r="V842" s="1"/>
  <c r="T842"/>
  <c r="R842"/>
  <c r="S842" s="1"/>
  <c r="Q842"/>
  <c r="P842"/>
  <c r="O842"/>
  <c r="M842"/>
  <c r="L842"/>
  <c r="I842"/>
  <c r="H842"/>
  <c r="W841"/>
  <c r="T841"/>
  <c r="R841"/>
  <c r="Q841"/>
  <c r="P841"/>
  <c r="O841"/>
  <c r="M841"/>
  <c r="L841"/>
  <c r="I841"/>
  <c r="H841"/>
  <c r="W840"/>
  <c r="T840"/>
  <c r="S840"/>
  <c r="R840"/>
  <c r="Q840"/>
  <c r="O840"/>
  <c r="M840"/>
  <c r="L840"/>
  <c r="I840"/>
  <c r="H840"/>
  <c r="W839"/>
  <c r="T839"/>
  <c r="S839"/>
  <c r="R839"/>
  <c r="Q839"/>
  <c r="P839"/>
  <c r="O839"/>
  <c r="U839" s="1"/>
  <c r="V839" s="1"/>
  <c r="M839"/>
  <c r="L839"/>
  <c r="I839"/>
  <c r="H839"/>
  <c r="W838"/>
  <c r="U838"/>
  <c r="V838" s="1"/>
  <c r="T838"/>
  <c r="R838"/>
  <c r="S838" s="1"/>
  <c r="Q838"/>
  <c r="P838"/>
  <c r="O838"/>
  <c r="M838"/>
  <c r="L838"/>
  <c r="I838"/>
  <c r="H838"/>
  <c r="W837"/>
  <c r="T837"/>
  <c r="R837"/>
  <c r="S837" s="1"/>
  <c r="Q837"/>
  <c r="O837"/>
  <c r="P837" s="1"/>
  <c r="M837"/>
  <c r="L837"/>
  <c r="I837"/>
  <c r="H837"/>
  <c r="W836"/>
  <c r="T836"/>
  <c r="S836"/>
  <c r="R836"/>
  <c r="Q836"/>
  <c r="O836"/>
  <c r="M836"/>
  <c r="L836"/>
  <c r="I836"/>
  <c r="H836"/>
  <c r="W835"/>
  <c r="T835"/>
  <c r="S835"/>
  <c r="R835"/>
  <c r="Q835"/>
  <c r="P835"/>
  <c r="O835"/>
  <c r="U835" s="1"/>
  <c r="V835" s="1"/>
  <c r="M835"/>
  <c r="L835"/>
  <c r="I835"/>
  <c r="H835"/>
  <c r="W834"/>
  <c r="V834"/>
  <c r="U834"/>
  <c r="T834"/>
  <c r="S834"/>
  <c r="R834"/>
  <c r="Q834"/>
  <c r="P834"/>
  <c r="O834"/>
  <c r="M834"/>
  <c r="L834"/>
  <c r="I834"/>
  <c r="H834"/>
  <c r="W833"/>
  <c r="V833"/>
  <c r="T833"/>
  <c r="S833"/>
  <c r="R833"/>
  <c r="Q833"/>
  <c r="P833"/>
  <c r="O833"/>
  <c r="U833" s="1"/>
  <c r="M833"/>
  <c r="L833"/>
  <c r="I833"/>
  <c r="H833"/>
  <c r="V832"/>
  <c r="S832"/>
  <c r="R832"/>
  <c r="T832" s="1"/>
  <c r="P832"/>
  <c r="O832"/>
  <c r="M832"/>
  <c r="L832"/>
  <c r="I832"/>
  <c r="H832"/>
  <c r="W831"/>
  <c r="T831"/>
  <c r="S831"/>
  <c r="R831"/>
  <c r="Q831"/>
  <c r="P831"/>
  <c r="O831"/>
  <c r="U831" s="1"/>
  <c r="V831" s="1"/>
  <c r="M831"/>
  <c r="L831"/>
  <c r="I831"/>
  <c r="H831"/>
  <c r="W830"/>
  <c r="V830"/>
  <c r="U830"/>
  <c r="T830"/>
  <c r="S830"/>
  <c r="R830"/>
  <c r="Q830"/>
  <c r="P830"/>
  <c r="O830"/>
  <c r="O860" s="1"/>
  <c r="M830"/>
  <c r="L830"/>
  <c r="I830"/>
  <c r="H830"/>
  <c r="W829"/>
  <c r="V829"/>
  <c r="T829"/>
  <c r="S829"/>
  <c r="R829"/>
  <c r="R859" s="1"/>
  <c r="Q829"/>
  <c r="P829"/>
  <c r="O829"/>
  <c r="O859" s="1"/>
  <c r="M829"/>
  <c r="L829"/>
  <c r="I829"/>
  <c r="H829"/>
  <c r="V828"/>
  <c r="S828"/>
  <c r="R828"/>
  <c r="T828" s="1"/>
  <c r="P828"/>
  <c r="O828"/>
  <c r="M828"/>
  <c r="L828"/>
  <c r="I828"/>
  <c r="H828"/>
  <c r="W827"/>
  <c r="T827"/>
  <c r="R827"/>
  <c r="S827" s="1"/>
  <c r="Q827"/>
  <c r="P827"/>
  <c r="O827"/>
  <c r="U827" s="1"/>
  <c r="V827" s="1"/>
  <c r="M827"/>
  <c r="L827"/>
  <c r="I827"/>
  <c r="H827"/>
  <c r="V826"/>
  <c r="S826"/>
  <c r="R826"/>
  <c r="Q826"/>
  <c r="P826"/>
  <c r="O826"/>
  <c r="M826"/>
  <c r="L826"/>
  <c r="I826"/>
  <c r="H826"/>
  <c r="W825"/>
  <c r="T825"/>
  <c r="R825"/>
  <c r="Q825"/>
  <c r="O825"/>
  <c r="M825"/>
  <c r="L825"/>
  <c r="I825"/>
  <c r="H825"/>
  <c r="W824"/>
  <c r="V824"/>
  <c r="T824"/>
  <c r="S824"/>
  <c r="Q824"/>
  <c r="P824"/>
  <c r="M824"/>
  <c r="L824"/>
  <c r="I824"/>
  <c r="H824"/>
  <c r="W822"/>
  <c r="V822"/>
  <c r="T822"/>
  <c r="S822"/>
  <c r="Q822"/>
  <c r="P822"/>
  <c r="M822"/>
  <c r="L822"/>
  <c r="I822"/>
  <c r="H822"/>
  <c r="W821"/>
  <c r="V821"/>
  <c r="T821"/>
  <c r="S821"/>
  <c r="Q821"/>
  <c r="P821"/>
  <c r="M821"/>
  <c r="L821"/>
  <c r="I821"/>
  <c r="H821"/>
  <c r="W820"/>
  <c r="V820"/>
  <c r="T820"/>
  <c r="S820"/>
  <c r="Q820"/>
  <c r="P820"/>
  <c r="M820"/>
  <c r="L820"/>
  <c r="I820"/>
  <c r="H820"/>
  <c r="W819"/>
  <c r="V819"/>
  <c r="T819"/>
  <c r="S819"/>
  <c r="Q819"/>
  <c r="P819"/>
  <c r="M819"/>
  <c r="L819"/>
  <c r="K819"/>
  <c r="J819"/>
  <c r="I819"/>
  <c r="H819"/>
  <c r="G819"/>
  <c r="V818"/>
  <c r="U818"/>
  <c r="W818" s="1"/>
  <c r="S818"/>
  <c r="R818"/>
  <c r="T818" s="1"/>
  <c r="Q818"/>
  <c r="P818"/>
  <c r="O818"/>
  <c r="M818"/>
  <c r="L818"/>
  <c r="I818"/>
  <c r="H818"/>
  <c r="V817"/>
  <c r="S817"/>
  <c r="R817"/>
  <c r="T817" s="1"/>
  <c r="P817"/>
  <c r="O817"/>
  <c r="M817"/>
  <c r="L817"/>
  <c r="I817"/>
  <c r="H817"/>
  <c r="W816"/>
  <c r="T816"/>
  <c r="S816"/>
  <c r="R816"/>
  <c r="Q816"/>
  <c r="P816"/>
  <c r="O816"/>
  <c r="U816" s="1"/>
  <c r="V816" s="1"/>
  <c r="M816"/>
  <c r="L816"/>
  <c r="I816"/>
  <c r="H816"/>
  <c r="W815"/>
  <c r="U815"/>
  <c r="V815" s="1"/>
  <c r="T815"/>
  <c r="R815"/>
  <c r="S815" s="1"/>
  <c r="Q815"/>
  <c r="P815"/>
  <c r="O815"/>
  <c r="M815"/>
  <c r="L815"/>
  <c r="I815"/>
  <c r="H815"/>
  <c r="W814"/>
  <c r="V814"/>
  <c r="U814"/>
  <c r="T814"/>
  <c r="R814"/>
  <c r="S814" s="1"/>
  <c r="Q814"/>
  <c r="O814"/>
  <c r="P814" s="1"/>
  <c r="M814"/>
  <c r="L814"/>
  <c r="I814"/>
  <c r="H814"/>
  <c r="W813"/>
  <c r="T813"/>
  <c r="R813"/>
  <c r="S813" s="1"/>
  <c r="Q813"/>
  <c r="O813"/>
  <c r="M813"/>
  <c r="L813"/>
  <c r="I813"/>
  <c r="H813"/>
  <c r="W812"/>
  <c r="T812"/>
  <c r="S812"/>
  <c r="R812"/>
  <c r="Q812"/>
  <c r="P812"/>
  <c r="O812"/>
  <c r="U812" s="1"/>
  <c r="V812" s="1"/>
  <c r="M812"/>
  <c r="L812"/>
  <c r="I812"/>
  <c r="H812"/>
  <c r="W811"/>
  <c r="T811"/>
  <c r="R811"/>
  <c r="S811" s="1"/>
  <c r="Q811"/>
  <c r="M811"/>
  <c r="L811"/>
  <c r="I811"/>
  <c r="G811"/>
  <c r="O811" s="1"/>
  <c r="U811" s="1"/>
  <c r="V811" s="1"/>
  <c r="W810"/>
  <c r="T810"/>
  <c r="R810"/>
  <c r="S810" s="1"/>
  <c r="Q810"/>
  <c r="O810"/>
  <c r="M810"/>
  <c r="L810"/>
  <c r="I810"/>
  <c r="H810"/>
  <c r="V809"/>
  <c r="S809"/>
  <c r="P809"/>
  <c r="O809"/>
  <c r="Q809" s="1"/>
  <c r="L809"/>
  <c r="K809"/>
  <c r="J809"/>
  <c r="H809"/>
  <c r="G809"/>
  <c r="I809" s="1"/>
  <c r="W808"/>
  <c r="T808"/>
  <c r="Q808"/>
  <c r="M808"/>
  <c r="K808"/>
  <c r="J808"/>
  <c r="O808" s="1"/>
  <c r="P808" s="1"/>
  <c r="I808"/>
  <c r="G808"/>
  <c r="H808" s="1"/>
  <c r="V807"/>
  <c r="T807"/>
  <c r="S807"/>
  <c r="R807"/>
  <c r="P807"/>
  <c r="O807"/>
  <c r="M807"/>
  <c r="L807"/>
  <c r="I807"/>
  <c r="H807"/>
  <c r="G807"/>
  <c r="W806"/>
  <c r="T806"/>
  <c r="R806"/>
  <c r="S806" s="1"/>
  <c r="Q806"/>
  <c r="M806"/>
  <c r="L806"/>
  <c r="I806"/>
  <c r="G806"/>
  <c r="V805"/>
  <c r="T805"/>
  <c r="S805"/>
  <c r="R805"/>
  <c r="P805"/>
  <c r="O805"/>
  <c r="M805"/>
  <c r="L805"/>
  <c r="I805"/>
  <c r="H805"/>
  <c r="W804"/>
  <c r="U804"/>
  <c r="V804" s="1"/>
  <c r="T804"/>
  <c r="R804"/>
  <c r="S804" s="1"/>
  <c r="Q804"/>
  <c r="P804"/>
  <c r="O804"/>
  <c r="M804"/>
  <c r="L804"/>
  <c r="I804"/>
  <c r="H804"/>
  <c r="W803"/>
  <c r="V803"/>
  <c r="U803"/>
  <c r="T803"/>
  <c r="R803"/>
  <c r="S803" s="1"/>
  <c r="Q803"/>
  <c r="O803"/>
  <c r="P803" s="1"/>
  <c r="M803"/>
  <c r="L803"/>
  <c r="I803"/>
  <c r="H803"/>
  <c r="W802"/>
  <c r="T802"/>
  <c r="R802"/>
  <c r="S802" s="1"/>
  <c r="Q802"/>
  <c r="O802"/>
  <c r="M802"/>
  <c r="L802"/>
  <c r="I802"/>
  <c r="H802"/>
  <c r="W801"/>
  <c r="T801"/>
  <c r="S801"/>
  <c r="R801"/>
  <c r="Q801"/>
  <c r="P801"/>
  <c r="O801"/>
  <c r="U801" s="1"/>
  <c r="V801" s="1"/>
  <c r="M801"/>
  <c r="L801"/>
  <c r="I801"/>
  <c r="H801"/>
  <c r="V800"/>
  <c r="U800"/>
  <c r="W800" s="1"/>
  <c r="T800"/>
  <c r="S800"/>
  <c r="R800"/>
  <c r="Q800"/>
  <c r="P800"/>
  <c r="O800"/>
  <c r="M800"/>
  <c r="L800"/>
  <c r="I800"/>
  <c r="H800"/>
  <c r="W799"/>
  <c r="T799"/>
  <c r="R799"/>
  <c r="S799" s="1"/>
  <c r="Q799"/>
  <c r="O799"/>
  <c r="P799" s="1"/>
  <c r="M799"/>
  <c r="L799"/>
  <c r="I799"/>
  <c r="H799"/>
  <c r="W798"/>
  <c r="T798"/>
  <c r="R798"/>
  <c r="Q798"/>
  <c r="P798"/>
  <c r="O798"/>
  <c r="M798"/>
  <c r="L798"/>
  <c r="I798"/>
  <c r="H798"/>
  <c r="W797"/>
  <c r="T797"/>
  <c r="S797"/>
  <c r="R797"/>
  <c r="Q797"/>
  <c r="O797"/>
  <c r="M797"/>
  <c r="L797"/>
  <c r="I797"/>
  <c r="H797"/>
  <c r="W796"/>
  <c r="T796"/>
  <c r="R796"/>
  <c r="S796" s="1"/>
  <c r="Q796"/>
  <c r="P796"/>
  <c r="O796"/>
  <c r="U796" s="1"/>
  <c r="V796" s="1"/>
  <c r="M796"/>
  <c r="L796"/>
  <c r="I796"/>
  <c r="H796"/>
  <c r="W795"/>
  <c r="U795"/>
  <c r="V795" s="1"/>
  <c r="T795"/>
  <c r="S795"/>
  <c r="R795"/>
  <c r="Q795"/>
  <c r="O795"/>
  <c r="P795" s="1"/>
  <c r="M795"/>
  <c r="L795"/>
  <c r="I795"/>
  <c r="H795"/>
  <c r="W794"/>
  <c r="T794"/>
  <c r="R794"/>
  <c r="Q794"/>
  <c r="P794"/>
  <c r="O794"/>
  <c r="M794"/>
  <c r="L794"/>
  <c r="I794"/>
  <c r="H794"/>
  <c r="V793"/>
  <c r="S793"/>
  <c r="R793"/>
  <c r="T793" s="1"/>
  <c r="P793"/>
  <c r="O793"/>
  <c r="M793"/>
  <c r="L793"/>
  <c r="I793"/>
  <c r="H793"/>
  <c r="W792"/>
  <c r="T792"/>
  <c r="R792"/>
  <c r="S792" s="1"/>
  <c r="Q792"/>
  <c r="P792"/>
  <c r="O792"/>
  <c r="U792" s="1"/>
  <c r="V792" s="1"/>
  <c r="M792"/>
  <c r="L792"/>
  <c r="I792"/>
  <c r="H792"/>
  <c r="W791"/>
  <c r="U791"/>
  <c r="V791" s="1"/>
  <c r="T791"/>
  <c r="S791"/>
  <c r="R791"/>
  <c r="Q791"/>
  <c r="O791"/>
  <c r="P791" s="1"/>
  <c r="M791"/>
  <c r="L791"/>
  <c r="I791"/>
  <c r="H791"/>
  <c r="V790"/>
  <c r="S790"/>
  <c r="R790"/>
  <c r="T790" s="1"/>
  <c r="Q790"/>
  <c r="P790"/>
  <c r="O790"/>
  <c r="U790" s="1"/>
  <c r="W790" s="1"/>
  <c r="M790"/>
  <c r="L790"/>
  <c r="I790"/>
  <c r="H790"/>
  <c r="W789"/>
  <c r="T789"/>
  <c r="S789"/>
  <c r="R789"/>
  <c r="Q789"/>
  <c r="O789"/>
  <c r="M789"/>
  <c r="L789"/>
  <c r="I789"/>
  <c r="H789"/>
  <c r="V788"/>
  <c r="T788"/>
  <c r="S788"/>
  <c r="R788"/>
  <c r="P788"/>
  <c r="O788"/>
  <c r="U788" s="1"/>
  <c r="W788" s="1"/>
  <c r="M788"/>
  <c r="L788"/>
  <c r="I788"/>
  <c r="H788"/>
  <c r="W787"/>
  <c r="U787"/>
  <c r="V787" s="1"/>
  <c r="T787"/>
  <c r="S787"/>
  <c r="R787"/>
  <c r="Q787"/>
  <c r="O787"/>
  <c r="P787" s="1"/>
  <c r="M787"/>
  <c r="L787"/>
  <c r="I787"/>
  <c r="H787"/>
  <c r="V786"/>
  <c r="S786"/>
  <c r="R786"/>
  <c r="T786" s="1"/>
  <c r="P786"/>
  <c r="O786"/>
  <c r="U786" s="1"/>
  <c r="W786" s="1"/>
  <c r="M786"/>
  <c r="L786"/>
  <c r="I786"/>
  <c r="H786"/>
  <c r="W785"/>
  <c r="T785"/>
  <c r="S785"/>
  <c r="R785"/>
  <c r="Q785"/>
  <c r="O785"/>
  <c r="M785"/>
  <c r="L785"/>
  <c r="I785"/>
  <c r="H785"/>
  <c r="V784"/>
  <c r="T784"/>
  <c r="S784"/>
  <c r="R784"/>
  <c r="P784"/>
  <c r="O784"/>
  <c r="U784" s="1"/>
  <c r="W784" s="1"/>
  <c r="M784"/>
  <c r="L784"/>
  <c r="I784"/>
  <c r="H784"/>
  <c r="V783"/>
  <c r="U783"/>
  <c r="W783" s="1"/>
  <c r="T783"/>
  <c r="S783"/>
  <c r="R783"/>
  <c r="Q783"/>
  <c r="P783"/>
  <c r="O783"/>
  <c r="M783"/>
  <c r="L783"/>
  <c r="I783"/>
  <c r="H783"/>
  <c r="W782"/>
  <c r="T782"/>
  <c r="R782"/>
  <c r="S782" s="1"/>
  <c r="Q782"/>
  <c r="P782"/>
  <c r="O782"/>
  <c r="U782" s="1"/>
  <c r="V782" s="1"/>
  <c r="M782"/>
  <c r="L782"/>
  <c r="I782"/>
  <c r="H782"/>
  <c r="V781"/>
  <c r="S781"/>
  <c r="R781"/>
  <c r="T781" s="1"/>
  <c r="P781"/>
  <c r="O781"/>
  <c r="M781"/>
  <c r="L781"/>
  <c r="I781"/>
  <c r="H781"/>
  <c r="W780"/>
  <c r="T780"/>
  <c r="R780"/>
  <c r="S780" s="1"/>
  <c r="Q780"/>
  <c r="P780"/>
  <c r="O780"/>
  <c r="U780" s="1"/>
  <c r="V780" s="1"/>
  <c r="M780"/>
  <c r="L780"/>
  <c r="I780"/>
  <c r="H780"/>
  <c r="V779"/>
  <c r="U779"/>
  <c r="W779" s="1"/>
  <c r="T779"/>
  <c r="S779"/>
  <c r="R779"/>
  <c r="Q779"/>
  <c r="P779"/>
  <c r="O779"/>
  <c r="M779"/>
  <c r="L779"/>
  <c r="I779"/>
  <c r="H779"/>
  <c r="W778"/>
  <c r="T778"/>
  <c r="R778"/>
  <c r="S778" s="1"/>
  <c r="Q778"/>
  <c r="P778"/>
  <c r="O778"/>
  <c r="M778"/>
  <c r="L778"/>
  <c r="I778"/>
  <c r="H778"/>
  <c r="V777"/>
  <c r="S777"/>
  <c r="R777"/>
  <c r="T777" s="1"/>
  <c r="P777"/>
  <c r="O777"/>
  <c r="M777"/>
  <c r="L777"/>
  <c r="I777"/>
  <c r="H777"/>
  <c r="W776"/>
  <c r="T776"/>
  <c r="R776"/>
  <c r="S776" s="1"/>
  <c r="Q776"/>
  <c r="P776"/>
  <c r="O776"/>
  <c r="U776" s="1"/>
  <c r="V776" s="1"/>
  <c r="M776"/>
  <c r="L776"/>
  <c r="I776"/>
  <c r="H776"/>
  <c r="V775"/>
  <c r="U775"/>
  <c r="W775" s="1"/>
  <c r="T775"/>
  <c r="S775"/>
  <c r="R775"/>
  <c r="Q775"/>
  <c r="P775"/>
  <c r="O775"/>
  <c r="M775"/>
  <c r="L775"/>
  <c r="I775"/>
  <c r="H775"/>
  <c r="W774"/>
  <c r="T774"/>
  <c r="R774"/>
  <c r="S774" s="1"/>
  <c r="Q774"/>
  <c r="P774"/>
  <c r="O774"/>
  <c r="M774"/>
  <c r="L774"/>
  <c r="I774"/>
  <c r="H774"/>
  <c r="V773"/>
  <c r="S773"/>
  <c r="R773"/>
  <c r="T773" s="1"/>
  <c r="P773"/>
  <c r="O773"/>
  <c r="M773"/>
  <c r="L773"/>
  <c r="I773"/>
  <c r="H773"/>
  <c r="W772"/>
  <c r="T772"/>
  <c r="R772"/>
  <c r="S772" s="1"/>
  <c r="Q772"/>
  <c r="P772"/>
  <c r="O772"/>
  <c r="U772" s="1"/>
  <c r="V772" s="1"/>
  <c r="M772"/>
  <c r="L772"/>
  <c r="I772"/>
  <c r="H772"/>
  <c r="V771"/>
  <c r="U771"/>
  <c r="W771" s="1"/>
  <c r="T771"/>
  <c r="S771"/>
  <c r="R771"/>
  <c r="Q771"/>
  <c r="P771"/>
  <c r="O771"/>
  <c r="M771"/>
  <c r="L771"/>
  <c r="I771"/>
  <c r="H771"/>
  <c r="W770"/>
  <c r="T770"/>
  <c r="R770"/>
  <c r="Q770"/>
  <c r="P770"/>
  <c r="O770"/>
  <c r="M770"/>
  <c r="L770"/>
  <c r="I770"/>
  <c r="H770"/>
  <c r="V769"/>
  <c r="S769"/>
  <c r="R769"/>
  <c r="T769" s="1"/>
  <c r="P769"/>
  <c r="O769"/>
  <c r="M769"/>
  <c r="L769"/>
  <c r="I769"/>
  <c r="H769"/>
  <c r="W768"/>
  <c r="T768"/>
  <c r="R768"/>
  <c r="S768" s="1"/>
  <c r="Q768"/>
  <c r="P768"/>
  <c r="O768"/>
  <c r="U768" s="1"/>
  <c r="V768" s="1"/>
  <c r="M768"/>
  <c r="L768"/>
  <c r="I768"/>
  <c r="H768"/>
  <c r="V767"/>
  <c r="U767"/>
  <c r="W767" s="1"/>
  <c r="T767"/>
  <c r="S767"/>
  <c r="R767"/>
  <c r="Q767"/>
  <c r="P767"/>
  <c r="O767"/>
  <c r="M767"/>
  <c r="L767"/>
  <c r="I767"/>
  <c r="H767"/>
  <c r="W766"/>
  <c r="T766"/>
  <c r="R766"/>
  <c r="Q766"/>
  <c r="P766"/>
  <c r="O766"/>
  <c r="M766"/>
  <c r="L766"/>
  <c r="I766"/>
  <c r="H766"/>
  <c r="V765"/>
  <c r="S765"/>
  <c r="R765"/>
  <c r="T765" s="1"/>
  <c r="P765"/>
  <c r="O765"/>
  <c r="M765"/>
  <c r="L765"/>
  <c r="I765"/>
  <c r="H765"/>
  <c r="V764"/>
  <c r="T764"/>
  <c r="S764"/>
  <c r="R764"/>
  <c r="P764"/>
  <c r="O764"/>
  <c r="U764" s="1"/>
  <c r="W764" s="1"/>
  <c r="M764"/>
  <c r="L764"/>
  <c r="I764"/>
  <c r="H764"/>
  <c r="W763"/>
  <c r="U763"/>
  <c r="V763" s="1"/>
  <c r="T763"/>
  <c r="S763"/>
  <c r="R763"/>
  <c r="Q763"/>
  <c r="O763"/>
  <c r="P763" s="1"/>
  <c r="M763"/>
  <c r="L763"/>
  <c r="I763"/>
  <c r="H763"/>
  <c r="W762"/>
  <c r="T762"/>
  <c r="R762"/>
  <c r="S762" s="1"/>
  <c r="Q762"/>
  <c r="P762"/>
  <c r="O762"/>
  <c r="M762"/>
  <c r="L762"/>
  <c r="I762"/>
  <c r="H762"/>
  <c r="W761"/>
  <c r="T761"/>
  <c r="S761"/>
  <c r="R761"/>
  <c r="Q761"/>
  <c r="O761"/>
  <c r="M761"/>
  <c r="L761"/>
  <c r="I761"/>
  <c r="H761"/>
  <c r="W760"/>
  <c r="T760"/>
  <c r="R760"/>
  <c r="S760" s="1"/>
  <c r="Q760"/>
  <c r="P760"/>
  <c r="O760"/>
  <c r="U760" s="1"/>
  <c r="V760" s="1"/>
  <c r="M760"/>
  <c r="L760"/>
  <c r="I760"/>
  <c r="H760"/>
  <c r="W759"/>
  <c r="U759"/>
  <c r="V759" s="1"/>
  <c r="T759"/>
  <c r="S759"/>
  <c r="R759"/>
  <c r="Q759"/>
  <c r="O759"/>
  <c r="P759" s="1"/>
  <c r="M759"/>
  <c r="L759"/>
  <c r="I759"/>
  <c r="H759"/>
  <c r="W758"/>
  <c r="T758"/>
  <c r="R758"/>
  <c r="S758" s="1"/>
  <c r="Q758"/>
  <c r="P758"/>
  <c r="O758"/>
  <c r="U758" s="1"/>
  <c r="V758" s="1"/>
  <c r="M758"/>
  <c r="L758"/>
  <c r="I758"/>
  <c r="H758"/>
  <c r="V757"/>
  <c r="S757"/>
  <c r="R757"/>
  <c r="T757" s="1"/>
  <c r="P757"/>
  <c r="O757"/>
  <c r="M757"/>
  <c r="L757"/>
  <c r="I757"/>
  <c r="H757"/>
  <c r="V756"/>
  <c r="T756"/>
  <c r="S756"/>
  <c r="R756"/>
  <c r="P756"/>
  <c r="O756"/>
  <c r="U756" s="1"/>
  <c r="W756" s="1"/>
  <c r="M756"/>
  <c r="L756"/>
  <c r="I756"/>
  <c r="H756"/>
  <c r="W755"/>
  <c r="U755"/>
  <c r="V755" s="1"/>
  <c r="T755"/>
  <c r="S755"/>
  <c r="R755"/>
  <c r="Q755"/>
  <c r="O755"/>
  <c r="P755" s="1"/>
  <c r="M755"/>
  <c r="L755"/>
  <c r="I755"/>
  <c r="H755"/>
  <c r="W754"/>
  <c r="T754"/>
  <c r="R754"/>
  <c r="S754" s="1"/>
  <c r="Q754"/>
  <c r="P754"/>
  <c r="O754"/>
  <c r="M754"/>
  <c r="L754"/>
  <c r="I754"/>
  <c r="H754"/>
  <c r="W753"/>
  <c r="T753"/>
  <c r="S753"/>
  <c r="R753"/>
  <c r="Q753"/>
  <c r="O753"/>
  <c r="M753"/>
  <c r="L753"/>
  <c r="I753"/>
  <c r="H753"/>
  <c r="W752"/>
  <c r="T752"/>
  <c r="R752"/>
  <c r="S752" s="1"/>
  <c r="Q752"/>
  <c r="P752"/>
  <c r="O752"/>
  <c r="U752" s="1"/>
  <c r="V752" s="1"/>
  <c r="M752"/>
  <c r="L752"/>
  <c r="I752"/>
  <c r="H752"/>
  <c r="W751"/>
  <c r="U751"/>
  <c r="V751" s="1"/>
  <c r="T751"/>
  <c r="S751"/>
  <c r="R751"/>
  <c r="Q751"/>
  <c r="O751"/>
  <c r="P751" s="1"/>
  <c r="M751"/>
  <c r="L751"/>
  <c r="I751"/>
  <c r="H751"/>
  <c r="W750"/>
  <c r="T750"/>
  <c r="R750"/>
  <c r="S750" s="1"/>
  <c r="Q750"/>
  <c r="P750"/>
  <c r="O750"/>
  <c r="U750" s="1"/>
  <c r="V750" s="1"/>
  <c r="M750"/>
  <c r="L750"/>
  <c r="I750"/>
  <c r="H750"/>
  <c r="W749"/>
  <c r="T749"/>
  <c r="S749"/>
  <c r="R749"/>
  <c r="Q749"/>
  <c r="O749"/>
  <c r="M749"/>
  <c r="L749"/>
  <c r="I749"/>
  <c r="H749"/>
  <c r="W748"/>
  <c r="T748"/>
  <c r="R748"/>
  <c r="S748" s="1"/>
  <c r="Q748"/>
  <c r="P748"/>
  <c r="O748"/>
  <c r="M748"/>
  <c r="L748"/>
  <c r="I748"/>
  <c r="H748"/>
  <c r="V747"/>
  <c r="U747"/>
  <c r="W747" s="1"/>
  <c r="S747"/>
  <c r="R747"/>
  <c r="T747" s="1"/>
  <c r="Q747"/>
  <c r="P747"/>
  <c r="O747"/>
  <c r="M747"/>
  <c r="L747"/>
  <c r="I747"/>
  <c r="H747"/>
  <c r="W746"/>
  <c r="T746"/>
  <c r="R746"/>
  <c r="S746" s="1"/>
  <c r="Q746"/>
  <c r="P746"/>
  <c r="O746"/>
  <c r="M746"/>
  <c r="L746"/>
  <c r="I746"/>
  <c r="H746"/>
  <c r="V745"/>
  <c r="S745"/>
  <c r="P745"/>
  <c r="O745"/>
  <c r="L745"/>
  <c r="K745"/>
  <c r="R745" s="1"/>
  <c r="T745" s="1"/>
  <c r="J745"/>
  <c r="H745"/>
  <c r="G745"/>
  <c r="I745" s="1"/>
  <c r="W744"/>
  <c r="T744"/>
  <c r="Q744"/>
  <c r="M744"/>
  <c r="L744"/>
  <c r="K744"/>
  <c r="R744" s="1"/>
  <c r="S744" s="1"/>
  <c r="J744"/>
  <c r="O744" s="1"/>
  <c r="I744"/>
  <c r="H744"/>
  <c r="G744"/>
  <c r="V743"/>
  <c r="S743"/>
  <c r="R743"/>
  <c r="T743" s="1"/>
  <c r="P743"/>
  <c r="O743"/>
  <c r="M743"/>
  <c r="L743"/>
  <c r="I743"/>
  <c r="H743"/>
  <c r="W742"/>
  <c r="T742"/>
  <c r="R742"/>
  <c r="S742" s="1"/>
  <c r="Q742"/>
  <c r="P742"/>
  <c r="O742"/>
  <c r="U742" s="1"/>
  <c r="V742" s="1"/>
  <c r="M742"/>
  <c r="L742"/>
  <c r="I742"/>
  <c r="H742"/>
  <c r="V741"/>
  <c r="S741"/>
  <c r="P741"/>
  <c r="L741"/>
  <c r="K741"/>
  <c r="R741" s="1"/>
  <c r="T741" s="1"/>
  <c r="J741"/>
  <c r="O741" s="1"/>
  <c r="U741" s="1"/>
  <c r="W741" s="1"/>
  <c r="I741"/>
  <c r="H741"/>
  <c r="G741"/>
  <c r="W740"/>
  <c r="T740"/>
  <c r="Q740"/>
  <c r="M740"/>
  <c r="L740"/>
  <c r="K740"/>
  <c r="J740"/>
  <c r="R740" s="1"/>
  <c r="S740" s="1"/>
  <c r="I740"/>
  <c r="H740"/>
  <c r="G740"/>
  <c r="V739"/>
  <c r="U739"/>
  <c r="W739" s="1"/>
  <c r="S739"/>
  <c r="R739"/>
  <c r="T739" s="1"/>
  <c r="Q739"/>
  <c r="P739"/>
  <c r="O739"/>
  <c r="M739"/>
  <c r="L739"/>
  <c r="I739"/>
  <c r="H739"/>
  <c r="W738"/>
  <c r="T738"/>
  <c r="R738"/>
  <c r="S738" s="1"/>
  <c r="Q738"/>
  <c r="P738"/>
  <c r="O738"/>
  <c r="U738" s="1"/>
  <c r="V738" s="1"/>
  <c r="M738"/>
  <c r="L738"/>
  <c r="I738"/>
  <c r="H738"/>
  <c r="V737"/>
  <c r="T737"/>
  <c r="S737"/>
  <c r="R737"/>
  <c r="P737"/>
  <c r="O737"/>
  <c r="M737"/>
  <c r="L737"/>
  <c r="I737"/>
  <c r="H737"/>
  <c r="W736"/>
  <c r="T736"/>
  <c r="R736"/>
  <c r="S736" s="1"/>
  <c r="Q736"/>
  <c r="P736"/>
  <c r="O736"/>
  <c r="U736" s="1"/>
  <c r="V736" s="1"/>
  <c r="M736"/>
  <c r="L736"/>
  <c r="I736"/>
  <c r="H736"/>
  <c r="W735"/>
  <c r="U735"/>
  <c r="V735" s="1"/>
  <c r="T735"/>
  <c r="S735"/>
  <c r="R735"/>
  <c r="Q735"/>
  <c r="O735"/>
  <c r="P735" s="1"/>
  <c r="M735"/>
  <c r="L735"/>
  <c r="I735"/>
  <c r="H735"/>
  <c r="V734"/>
  <c r="S734"/>
  <c r="R734"/>
  <c r="T734" s="1"/>
  <c r="P734"/>
  <c r="O734"/>
  <c r="U734" s="1"/>
  <c r="W734" s="1"/>
  <c r="M734"/>
  <c r="L734"/>
  <c r="I734"/>
  <c r="H734"/>
  <c r="V733"/>
  <c r="T733"/>
  <c r="S733"/>
  <c r="R733"/>
  <c r="P733"/>
  <c r="O733"/>
  <c r="M733"/>
  <c r="L733"/>
  <c r="I733"/>
  <c r="H733"/>
  <c r="W732"/>
  <c r="T732"/>
  <c r="R732"/>
  <c r="S732" s="1"/>
  <c r="Q732"/>
  <c r="P732"/>
  <c r="O732"/>
  <c r="U732" s="1"/>
  <c r="V732" s="1"/>
  <c r="M732"/>
  <c r="L732"/>
  <c r="I732"/>
  <c r="H732"/>
  <c r="W731"/>
  <c r="U731"/>
  <c r="V731" s="1"/>
  <c r="T731"/>
  <c r="S731"/>
  <c r="R731"/>
  <c r="Q731"/>
  <c r="O731"/>
  <c r="P731" s="1"/>
  <c r="M731"/>
  <c r="L731"/>
  <c r="I731"/>
  <c r="H731"/>
  <c r="W730"/>
  <c r="T730"/>
  <c r="R730"/>
  <c r="S730" s="1"/>
  <c r="Q730"/>
  <c r="P730"/>
  <c r="O730"/>
  <c r="U730" s="1"/>
  <c r="V730" s="1"/>
  <c r="M730"/>
  <c r="L730"/>
  <c r="I730"/>
  <c r="H730"/>
  <c r="V729"/>
  <c r="T729"/>
  <c r="S729"/>
  <c r="R729"/>
  <c r="P729"/>
  <c r="O729"/>
  <c r="M729"/>
  <c r="L729"/>
  <c r="I729"/>
  <c r="H729"/>
  <c r="W728"/>
  <c r="T728"/>
  <c r="R728"/>
  <c r="S728" s="1"/>
  <c r="Q728"/>
  <c r="P728"/>
  <c r="O728"/>
  <c r="U728" s="1"/>
  <c r="V728" s="1"/>
  <c r="M728"/>
  <c r="L728"/>
  <c r="I728"/>
  <c r="H728"/>
  <c r="W727"/>
  <c r="V727"/>
  <c r="T727"/>
  <c r="S727"/>
  <c r="Q727"/>
  <c r="P727"/>
  <c r="M727"/>
  <c r="L727"/>
  <c r="I727"/>
  <c r="H727"/>
  <c r="W725"/>
  <c r="T725"/>
  <c r="S725"/>
  <c r="R725"/>
  <c r="Q725"/>
  <c r="O725"/>
  <c r="M725"/>
  <c r="L725"/>
  <c r="I725"/>
  <c r="H725"/>
  <c r="W724"/>
  <c r="T724"/>
  <c r="R724"/>
  <c r="S724" s="1"/>
  <c r="Q724"/>
  <c r="P724"/>
  <c r="O724"/>
  <c r="U724" s="1"/>
  <c r="V724" s="1"/>
  <c r="M724"/>
  <c r="L724"/>
  <c r="I724"/>
  <c r="H724"/>
  <c r="W723"/>
  <c r="V723"/>
  <c r="U723"/>
  <c r="T723"/>
  <c r="S723"/>
  <c r="R723"/>
  <c r="Q723"/>
  <c r="P723"/>
  <c r="O723"/>
  <c r="M723"/>
  <c r="L723"/>
  <c r="I723"/>
  <c r="H723"/>
  <c r="W722"/>
  <c r="T722"/>
  <c r="R722"/>
  <c r="S722" s="1"/>
  <c r="Q722"/>
  <c r="P722"/>
  <c r="O722"/>
  <c r="M722"/>
  <c r="L722"/>
  <c r="I722"/>
  <c r="H722"/>
  <c r="W721"/>
  <c r="V721"/>
  <c r="T721"/>
  <c r="S721"/>
  <c r="R721"/>
  <c r="R819" s="1"/>
  <c r="Q721"/>
  <c r="P721"/>
  <c r="O721"/>
  <c r="M721"/>
  <c r="L721"/>
  <c r="I721"/>
  <c r="H721"/>
  <c r="W720"/>
  <c r="T720"/>
  <c r="R720"/>
  <c r="S720" s="1"/>
  <c r="Q720"/>
  <c r="P720"/>
  <c r="O720"/>
  <c r="U720" s="1"/>
  <c r="V720" s="1"/>
  <c r="M720"/>
  <c r="L720"/>
  <c r="I720"/>
  <c r="H720"/>
  <c r="W719"/>
  <c r="U719"/>
  <c r="V719" s="1"/>
  <c r="T719"/>
  <c r="S719"/>
  <c r="R719"/>
  <c r="Q719"/>
  <c r="O719"/>
  <c r="P719" s="1"/>
  <c r="M719"/>
  <c r="L719"/>
  <c r="I719"/>
  <c r="H719"/>
  <c r="W718"/>
  <c r="T718"/>
  <c r="R718"/>
  <c r="S718" s="1"/>
  <c r="Q718"/>
  <c r="P718"/>
  <c r="O718"/>
  <c r="M718"/>
  <c r="L718"/>
  <c r="I718"/>
  <c r="H718"/>
  <c r="V717"/>
  <c r="T717"/>
  <c r="S717"/>
  <c r="R717"/>
  <c r="P717"/>
  <c r="O717"/>
  <c r="M717"/>
  <c r="L717"/>
  <c r="I717"/>
  <c r="H717"/>
  <c r="V716"/>
  <c r="S716"/>
  <c r="P716"/>
  <c r="L716"/>
  <c r="K716"/>
  <c r="J716"/>
  <c r="O716" s="1"/>
  <c r="Q716" s="1"/>
  <c r="I716"/>
  <c r="H716"/>
  <c r="W715"/>
  <c r="T715"/>
  <c r="S715"/>
  <c r="R715"/>
  <c r="Q715"/>
  <c r="O715"/>
  <c r="M715"/>
  <c r="L715"/>
  <c r="I715"/>
  <c r="H715"/>
  <c r="W714"/>
  <c r="T714"/>
  <c r="Q714"/>
  <c r="M714"/>
  <c r="K714"/>
  <c r="J714"/>
  <c r="O714" s="1"/>
  <c r="P714" s="1"/>
  <c r="I714"/>
  <c r="G714"/>
  <c r="H714" s="1"/>
  <c r="W713"/>
  <c r="T713"/>
  <c r="R713"/>
  <c r="S713" s="1"/>
  <c r="Q713"/>
  <c r="P713"/>
  <c r="O713"/>
  <c r="U713" s="1"/>
  <c r="V713" s="1"/>
  <c r="M713"/>
  <c r="L713"/>
  <c r="I713"/>
  <c r="H713"/>
  <c r="V712"/>
  <c r="U712"/>
  <c r="W712" s="1"/>
  <c r="T712"/>
  <c r="S712"/>
  <c r="R712"/>
  <c r="Q712"/>
  <c r="P712"/>
  <c r="O712"/>
  <c r="M712"/>
  <c r="L712"/>
  <c r="I712"/>
  <c r="H712"/>
  <c r="W711"/>
  <c r="T711"/>
  <c r="R711"/>
  <c r="S711" s="1"/>
  <c r="Q711"/>
  <c r="P711"/>
  <c r="O711"/>
  <c r="M711"/>
  <c r="L711"/>
  <c r="I711"/>
  <c r="H711"/>
  <c r="V710"/>
  <c r="S710"/>
  <c r="R710"/>
  <c r="T710" s="1"/>
  <c r="P710"/>
  <c r="O710"/>
  <c r="M710"/>
  <c r="L710"/>
  <c r="I710"/>
  <c r="H710"/>
  <c r="W709"/>
  <c r="V709"/>
  <c r="U709"/>
  <c r="T709"/>
  <c r="S709"/>
  <c r="Q709"/>
  <c r="P709"/>
  <c r="M709"/>
  <c r="L709"/>
  <c r="I709"/>
  <c r="H709"/>
  <c r="V708"/>
  <c r="T708"/>
  <c r="S708"/>
  <c r="R708"/>
  <c r="P708"/>
  <c r="O708"/>
  <c r="M708"/>
  <c r="L708"/>
  <c r="I708"/>
  <c r="H708"/>
  <c r="W707"/>
  <c r="T707"/>
  <c r="R707"/>
  <c r="S707" s="1"/>
  <c r="Q707"/>
  <c r="P707"/>
  <c r="O707"/>
  <c r="M707"/>
  <c r="L707"/>
  <c r="I707"/>
  <c r="H707"/>
  <c r="W706"/>
  <c r="U706"/>
  <c r="V706" s="1"/>
  <c r="T706"/>
  <c r="S706"/>
  <c r="R706"/>
  <c r="Q706"/>
  <c r="O706"/>
  <c r="P706" s="1"/>
  <c r="M706"/>
  <c r="L706"/>
  <c r="I706"/>
  <c r="H706"/>
  <c r="W705"/>
  <c r="T705"/>
  <c r="R705"/>
  <c r="S705" s="1"/>
  <c r="Q705"/>
  <c r="P705"/>
  <c r="O705"/>
  <c r="M705"/>
  <c r="L705"/>
  <c r="I705"/>
  <c r="H705"/>
  <c r="W704"/>
  <c r="T704"/>
  <c r="S704"/>
  <c r="R704"/>
  <c r="Q704"/>
  <c r="O704"/>
  <c r="M704"/>
  <c r="L704"/>
  <c r="I704"/>
  <c r="H704"/>
  <c r="W703"/>
  <c r="T703"/>
  <c r="R703"/>
  <c r="S703" s="1"/>
  <c r="Q703"/>
  <c r="P703"/>
  <c r="O703"/>
  <c r="U703" s="1"/>
  <c r="V703" s="1"/>
  <c r="M703"/>
  <c r="L703"/>
  <c r="I703"/>
  <c r="H703"/>
  <c r="W702"/>
  <c r="U702"/>
  <c r="V702" s="1"/>
  <c r="T702"/>
  <c r="S702"/>
  <c r="R702"/>
  <c r="Q702"/>
  <c r="O702"/>
  <c r="P702" s="1"/>
  <c r="M702"/>
  <c r="L702"/>
  <c r="I702"/>
  <c r="H702"/>
  <c r="V701"/>
  <c r="S701"/>
  <c r="R701"/>
  <c r="T701" s="1"/>
  <c r="P701"/>
  <c r="O701"/>
  <c r="M701"/>
  <c r="L701"/>
  <c r="I701"/>
  <c r="H701"/>
  <c r="W700"/>
  <c r="V700"/>
  <c r="U700"/>
  <c r="T700"/>
  <c r="S700"/>
  <c r="Q700"/>
  <c r="P700"/>
  <c r="M700"/>
  <c r="L700"/>
  <c r="I700"/>
  <c r="H700"/>
  <c r="W699"/>
  <c r="V699"/>
  <c r="T699"/>
  <c r="R699"/>
  <c r="S699" s="1"/>
  <c r="Q699"/>
  <c r="P699"/>
  <c r="O699"/>
  <c r="U699" s="1"/>
  <c r="M699"/>
  <c r="L699"/>
  <c r="I699"/>
  <c r="H699"/>
  <c r="W698"/>
  <c r="T698"/>
  <c r="S698"/>
  <c r="R698"/>
  <c r="Q698"/>
  <c r="O698"/>
  <c r="M698"/>
  <c r="L698"/>
  <c r="I698"/>
  <c r="H698"/>
  <c r="W697"/>
  <c r="T697"/>
  <c r="R697"/>
  <c r="S697" s="1"/>
  <c r="Q697"/>
  <c r="P697"/>
  <c r="O697"/>
  <c r="U697" s="1"/>
  <c r="V697" s="1"/>
  <c r="M697"/>
  <c r="L697"/>
  <c r="I697"/>
  <c r="H697"/>
  <c r="W696"/>
  <c r="U696"/>
  <c r="V696" s="1"/>
  <c r="T696"/>
  <c r="S696"/>
  <c r="R696"/>
  <c r="Q696"/>
  <c r="O696"/>
  <c r="P696" s="1"/>
  <c r="M696"/>
  <c r="L696"/>
  <c r="I696"/>
  <c r="H696"/>
  <c r="W695"/>
  <c r="T695"/>
  <c r="R695"/>
  <c r="S695" s="1"/>
  <c r="Q695"/>
  <c r="P695"/>
  <c r="O695"/>
  <c r="M695"/>
  <c r="L695"/>
  <c r="I695"/>
  <c r="H695"/>
  <c r="W694"/>
  <c r="T694"/>
  <c r="S694"/>
  <c r="R694"/>
  <c r="Q694"/>
  <c r="O694"/>
  <c r="M694"/>
  <c r="L694"/>
  <c r="I694"/>
  <c r="H694"/>
  <c r="W693"/>
  <c r="T693"/>
  <c r="R693"/>
  <c r="S693" s="1"/>
  <c r="Q693"/>
  <c r="P693"/>
  <c r="O693"/>
  <c r="U693" s="1"/>
  <c r="V693" s="1"/>
  <c r="M693"/>
  <c r="L693"/>
  <c r="I693"/>
  <c r="H693"/>
  <c r="V692"/>
  <c r="U692"/>
  <c r="W692" s="1"/>
  <c r="T692"/>
  <c r="S692"/>
  <c r="R692"/>
  <c r="Q692"/>
  <c r="P692"/>
  <c r="O692"/>
  <c r="M692"/>
  <c r="L692"/>
  <c r="I692"/>
  <c r="H692"/>
  <c r="W691"/>
  <c r="T691"/>
  <c r="R691"/>
  <c r="S691" s="1"/>
  <c r="Q691"/>
  <c r="P691"/>
  <c r="O691"/>
  <c r="M691"/>
  <c r="L691"/>
  <c r="I691"/>
  <c r="H691"/>
  <c r="V690"/>
  <c r="S690"/>
  <c r="R690"/>
  <c r="T690" s="1"/>
  <c r="P690"/>
  <c r="O690"/>
  <c r="M690"/>
  <c r="L690"/>
  <c r="I690"/>
  <c r="H690"/>
  <c r="W689"/>
  <c r="T689"/>
  <c r="R689"/>
  <c r="S689" s="1"/>
  <c r="Q689"/>
  <c r="P689"/>
  <c r="O689"/>
  <c r="U689" s="1"/>
  <c r="V689" s="1"/>
  <c r="M689"/>
  <c r="L689"/>
  <c r="I689"/>
  <c r="H689"/>
  <c r="W688"/>
  <c r="V688"/>
  <c r="T688"/>
  <c r="S688"/>
  <c r="Q688"/>
  <c r="P688"/>
  <c r="M688"/>
  <c r="L688"/>
  <c r="I688"/>
  <c r="H688"/>
  <c r="V687"/>
  <c r="T687"/>
  <c r="S687"/>
  <c r="R687"/>
  <c r="P687"/>
  <c r="O687"/>
  <c r="M687"/>
  <c r="L687"/>
  <c r="I687"/>
  <c r="H687"/>
  <c r="V686"/>
  <c r="T686"/>
  <c r="S686"/>
  <c r="R686"/>
  <c r="Q686"/>
  <c r="P686"/>
  <c r="O686"/>
  <c r="U686" s="1"/>
  <c r="W686" s="1"/>
  <c r="M686"/>
  <c r="L686"/>
  <c r="I686"/>
  <c r="H686"/>
  <c r="W685"/>
  <c r="U685"/>
  <c r="V685" s="1"/>
  <c r="T685"/>
  <c r="S685"/>
  <c r="R685"/>
  <c r="Q685"/>
  <c r="O685"/>
  <c r="P685" s="1"/>
  <c r="M685"/>
  <c r="L685"/>
  <c r="I685"/>
  <c r="H685"/>
  <c r="V684"/>
  <c r="S684"/>
  <c r="R684"/>
  <c r="T684" s="1"/>
  <c r="P684"/>
  <c r="O684"/>
  <c r="M684"/>
  <c r="L684"/>
  <c r="I684"/>
  <c r="H684"/>
  <c r="W683"/>
  <c r="T683"/>
  <c r="S683"/>
  <c r="R683"/>
  <c r="Q683"/>
  <c r="O683"/>
  <c r="M683"/>
  <c r="L683"/>
  <c r="I683"/>
  <c r="H683"/>
  <c r="V682"/>
  <c r="T682"/>
  <c r="S682"/>
  <c r="R682"/>
  <c r="Q682"/>
  <c r="P682"/>
  <c r="O682"/>
  <c r="U682" s="1"/>
  <c r="W682" s="1"/>
  <c r="M682"/>
  <c r="L682"/>
  <c r="I682"/>
  <c r="H682"/>
  <c r="W681"/>
  <c r="U681"/>
  <c r="V681" s="1"/>
  <c r="T681"/>
  <c r="S681"/>
  <c r="R681"/>
  <c r="Q681"/>
  <c r="O681"/>
  <c r="P681" s="1"/>
  <c r="M681"/>
  <c r="L681"/>
  <c r="I681"/>
  <c r="H681"/>
  <c r="V680"/>
  <c r="S680"/>
  <c r="R680"/>
  <c r="T680" s="1"/>
  <c r="P680"/>
  <c r="O680"/>
  <c r="M680"/>
  <c r="L680"/>
  <c r="I680"/>
  <c r="H680"/>
  <c r="W679"/>
  <c r="T679"/>
  <c r="S679"/>
  <c r="R679"/>
  <c r="Q679"/>
  <c r="O679"/>
  <c r="M679"/>
  <c r="L679"/>
  <c r="I679"/>
  <c r="H679"/>
  <c r="W678"/>
  <c r="T678"/>
  <c r="R678"/>
  <c r="S678" s="1"/>
  <c r="Q678"/>
  <c r="P678"/>
  <c r="O678"/>
  <c r="U678" s="1"/>
  <c r="V678" s="1"/>
  <c r="M678"/>
  <c r="L678"/>
  <c r="I678"/>
  <c r="H678"/>
  <c r="V677"/>
  <c r="U677"/>
  <c r="W677" s="1"/>
  <c r="S677"/>
  <c r="R677"/>
  <c r="T677" s="1"/>
  <c r="Q677"/>
  <c r="P677"/>
  <c r="O677"/>
  <c r="M677"/>
  <c r="L677"/>
  <c r="I677"/>
  <c r="H677"/>
  <c r="V676"/>
  <c r="S676"/>
  <c r="R676"/>
  <c r="T676" s="1"/>
  <c r="P676"/>
  <c r="O676"/>
  <c r="M676"/>
  <c r="L676"/>
  <c r="I676"/>
  <c r="H676"/>
  <c r="W675"/>
  <c r="T675"/>
  <c r="S675"/>
  <c r="R675"/>
  <c r="Q675"/>
  <c r="O675"/>
  <c r="M675"/>
  <c r="L675"/>
  <c r="I675"/>
  <c r="H675"/>
  <c r="V674"/>
  <c r="T674"/>
  <c r="S674"/>
  <c r="R674"/>
  <c r="P674"/>
  <c r="O674"/>
  <c r="U674" s="1"/>
  <c r="W674" s="1"/>
  <c r="M674"/>
  <c r="L674"/>
  <c r="I674"/>
  <c r="H674"/>
  <c r="W673"/>
  <c r="U673"/>
  <c r="V673" s="1"/>
  <c r="T673"/>
  <c r="S673"/>
  <c r="R673"/>
  <c r="Q673"/>
  <c r="O673"/>
  <c r="P673" s="1"/>
  <c r="M673"/>
  <c r="L673"/>
  <c r="I673"/>
  <c r="H673"/>
  <c r="W672"/>
  <c r="V672"/>
  <c r="U672"/>
  <c r="T672"/>
  <c r="S672"/>
  <c r="Q672"/>
  <c r="P672"/>
  <c r="M672"/>
  <c r="L672"/>
  <c r="I672"/>
  <c r="H672"/>
  <c r="V671"/>
  <c r="U671"/>
  <c r="W671" s="1"/>
  <c r="T671"/>
  <c r="S671"/>
  <c r="R671"/>
  <c r="Q671"/>
  <c r="P671"/>
  <c r="O671"/>
  <c r="M671"/>
  <c r="L671"/>
  <c r="I671"/>
  <c r="H671"/>
  <c r="W670"/>
  <c r="T670"/>
  <c r="R670"/>
  <c r="Q670"/>
  <c r="P670"/>
  <c r="O670"/>
  <c r="M670"/>
  <c r="L670"/>
  <c r="I670"/>
  <c r="H670"/>
  <c r="V669"/>
  <c r="S669"/>
  <c r="R669"/>
  <c r="T669" s="1"/>
  <c r="P669"/>
  <c r="O669"/>
  <c r="M669"/>
  <c r="L669"/>
  <c r="I669"/>
  <c r="H669"/>
  <c r="V668"/>
  <c r="T668"/>
  <c r="S668"/>
  <c r="R668"/>
  <c r="P668"/>
  <c r="O668"/>
  <c r="U668" s="1"/>
  <c r="W668" s="1"/>
  <c r="M668"/>
  <c r="L668"/>
  <c r="I668"/>
  <c r="H668"/>
  <c r="W667"/>
  <c r="U667"/>
  <c r="V667" s="1"/>
  <c r="T667"/>
  <c r="S667"/>
  <c r="R667"/>
  <c r="Q667"/>
  <c r="O667"/>
  <c r="P667" s="1"/>
  <c r="M667"/>
  <c r="L667"/>
  <c r="I667"/>
  <c r="H667"/>
  <c r="V666"/>
  <c r="S666"/>
  <c r="R666"/>
  <c r="T666" s="1"/>
  <c r="P666"/>
  <c r="M666"/>
  <c r="L666"/>
  <c r="K666"/>
  <c r="J666"/>
  <c r="I666"/>
  <c r="H666"/>
  <c r="G666"/>
  <c r="G821" s="1"/>
  <c r="G891" s="1"/>
  <c r="G923" s="1"/>
  <c r="W665"/>
  <c r="T665"/>
  <c r="R665"/>
  <c r="S665" s="1"/>
  <c r="Q665"/>
  <c r="M665"/>
  <c r="K665"/>
  <c r="J665"/>
  <c r="I665"/>
  <c r="G665"/>
  <c r="W664"/>
  <c r="T664"/>
  <c r="R664"/>
  <c r="S664" s="1"/>
  <c r="Q664"/>
  <c r="P664"/>
  <c r="O664"/>
  <c r="M664"/>
  <c r="L664"/>
  <c r="I664"/>
  <c r="H664"/>
  <c r="W663"/>
  <c r="T663"/>
  <c r="S663"/>
  <c r="R663"/>
  <c r="Q663"/>
  <c r="O663"/>
  <c r="M663"/>
  <c r="L663"/>
  <c r="I663"/>
  <c r="H663"/>
  <c r="W662"/>
  <c r="T662"/>
  <c r="R662"/>
  <c r="S662" s="1"/>
  <c r="Q662"/>
  <c r="P662"/>
  <c r="O662"/>
  <c r="M662"/>
  <c r="L662"/>
  <c r="I662"/>
  <c r="H662"/>
  <c r="W661"/>
  <c r="V661"/>
  <c r="T661"/>
  <c r="S661"/>
  <c r="Q661"/>
  <c r="P661"/>
  <c r="M661"/>
  <c r="L661"/>
  <c r="I661"/>
  <c r="H661"/>
  <c r="W660"/>
  <c r="V660"/>
  <c r="T660"/>
  <c r="S660"/>
  <c r="Q660"/>
  <c r="P660"/>
  <c r="M660"/>
  <c r="L660"/>
  <c r="I660"/>
  <c r="H660"/>
  <c r="W659"/>
  <c r="V659"/>
  <c r="T659"/>
  <c r="S659"/>
  <c r="Q659"/>
  <c r="P659"/>
  <c r="M659"/>
  <c r="L659"/>
  <c r="I659"/>
  <c r="H659"/>
  <c r="W658"/>
  <c r="V658"/>
  <c r="T658"/>
  <c r="S658"/>
  <c r="Q658"/>
  <c r="P658"/>
  <c r="M658"/>
  <c r="L658"/>
  <c r="I658"/>
  <c r="H658"/>
  <c r="T656"/>
  <c r="S656"/>
  <c r="R656"/>
  <c r="R981" s="1"/>
  <c r="Q656"/>
  <c r="O656"/>
  <c r="M656"/>
  <c r="L656"/>
  <c r="I656"/>
  <c r="H656"/>
  <c r="T655"/>
  <c r="S655"/>
  <c r="Q655"/>
  <c r="P655"/>
  <c r="M655"/>
  <c r="L655"/>
  <c r="I655"/>
  <c r="H655"/>
  <c r="T654"/>
  <c r="S654"/>
  <c r="Q654"/>
  <c r="P654"/>
  <c r="M654"/>
  <c r="L654"/>
  <c r="I654"/>
  <c r="H654"/>
  <c r="T653"/>
  <c r="S653"/>
  <c r="Q653"/>
  <c r="P653"/>
  <c r="M653"/>
  <c r="L653"/>
  <c r="I653"/>
  <c r="H653"/>
  <c r="T652"/>
  <c r="S652"/>
  <c r="Q652"/>
  <c r="P652"/>
  <c r="M652"/>
  <c r="L652"/>
  <c r="I652"/>
  <c r="H652"/>
  <c r="T651"/>
  <c r="S651"/>
  <c r="Q651"/>
  <c r="P651"/>
  <c r="M651"/>
  <c r="L651"/>
  <c r="I651"/>
  <c r="H651"/>
  <c r="T650"/>
  <c r="S650"/>
  <c r="Q650"/>
  <c r="P650"/>
  <c r="M650"/>
  <c r="L650"/>
  <c r="I650"/>
  <c r="H650"/>
  <c r="T649"/>
  <c r="S649"/>
  <c r="Q649"/>
  <c r="P649"/>
  <c r="M649"/>
  <c r="L649"/>
  <c r="I649"/>
  <c r="H649"/>
  <c r="T648"/>
  <c r="S648"/>
  <c r="Q648"/>
  <c r="P648"/>
  <c r="M648"/>
  <c r="L648"/>
  <c r="I648"/>
  <c r="H648"/>
  <c r="R647"/>
  <c r="K647"/>
  <c r="J647"/>
  <c r="G647"/>
  <c r="K646"/>
  <c r="J646"/>
  <c r="G646"/>
  <c r="J645"/>
  <c r="G645"/>
  <c r="G642"/>
  <c r="K641"/>
  <c r="K645" s="1"/>
  <c r="J641"/>
  <c r="J945" s="1"/>
  <c r="G641"/>
  <c r="K640"/>
  <c r="K642" s="1"/>
  <c r="J640"/>
  <c r="J944" s="1"/>
  <c r="J947" s="1"/>
  <c r="G640"/>
  <c r="G644" s="1"/>
  <c r="T639"/>
  <c r="R639"/>
  <c r="S639" s="1"/>
  <c r="Q639"/>
  <c r="P639"/>
  <c r="O639"/>
  <c r="M639"/>
  <c r="L639"/>
  <c r="I639"/>
  <c r="H639"/>
  <c r="U638"/>
  <c r="T638"/>
  <c r="S638"/>
  <c r="R638"/>
  <c r="Q638"/>
  <c r="O638"/>
  <c r="P638" s="1"/>
  <c r="M638"/>
  <c r="L638"/>
  <c r="I638"/>
  <c r="H638"/>
  <c r="T637"/>
  <c r="R637"/>
  <c r="S637" s="1"/>
  <c r="Q637"/>
  <c r="P637"/>
  <c r="O637"/>
  <c r="M637"/>
  <c r="L637"/>
  <c r="I637"/>
  <c r="H637"/>
  <c r="T636"/>
  <c r="S636"/>
  <c r="R636"/>
  <c r="Q636"/>
  <c r="O636"/>
  <c r="M636"/>
  <c r="L636"/>
  <c r="I636"/>
  <c r="H636"/>
  <c r="T635"/>
  <c r="R635"/>
  <c r="S635" s="1"/>
  <c r="Q635"/>
  <c r="P635"/>
  <c r="O635"/>
  <c r="U635" s="1"/>
  <c r="M635"/>
  <c r="L635"/>
  <c r="I635"/>
  <c r="H635"/>
  <c r="U634"/>
  <c r="T634"/>
  <c r="S634"/>
  <c r="R634"/>
  <c r="Q634"/>
  <c r="O634"/>
  <c r="P634" s="1"/>
  <c r="M634"/>
  <c r="L634"/>
  <c r="I634"/>
  <c r="H634"/>
  <c r="T633"/>
  <c r="R633"/>
  <c r="S633" s="1"/>
  <c r="Q633"/>
  <c r="P633"/>
  <c r="O633"/>
  <c r="M633"/>
  <c r="L633"/>
  <c r="I633"/>
  <c r="H633"/>
  <c r="T632"/>
  <c r="S632"/>
  <c r="R632"/>
  <c r="Q632"/>
  <c r="O632"/>
  <c r="M632"/>
  <c r="L632"/>
  <c r="I632"/>
  <c r="H632"/>
  <c r="T631"/>
  <c r="R631"/>
  <c r="S631" s="1"/>
  <c r="Q631"/>
  <c r="P631"/>
  <c r="O631"/>
  <c r="U631" s="1"/>
  <c r="M631"/>
  <c r="L631"/>
  <c r="I631"/>
  <c r="H631"/>
  <c r="U630"/>
  <c r="T630"/>
  <c r="S630"/>
  <c r="R630"/>
  <c r="Q630"/>
  <c r="O630"/>
  <c r="P630" s="1"/>
  <c r="M630"/>
  <c r="L630"/>
  <c r="I630"/>
  <c r="H630"/>
  <c r="T629"/>
  <c r="R629"/>
  <c r="S629" s="1"/>
  <c r="Q629"/>
  <c r="P629"/>
  <c r="O629"/>
  <c r="M629"/>
  <c r="L629"/>
  <c r="I629"/>
  <c r="H629"/>
  <c r="T628"/>
  <c r="S628"/>
  <c r="R628"/>
  <c r="Q628"/>
  <c r="O628"/>
  <c r="M628"/>
  <c r="L628"/>
  <c r="I628"/>
  <c r="H628"/>
  <c r="S627"/>
  <c r="R627"/>
  <c r="P627"/>
  <c r="O627"/>
  <c r="U627" s="1"/>
  <c r="U641" s="1"/>
  <c r="M627"/>
  <c r="L627"/>
  <c r="I627"/>
  <c r="H627"/>
  <c r="U626"/>
  <c r="T626"/>
  <c r="S626"/>
  <c r="R626"/>
  <c r="Q626"/>
  <c r="O626"/>
  <c r="P626" s="1"/>
  <c r="M626"/>
  <c r="L626"/>
  <c r="I626"/>
  <c r="H626"/>
  <c r="T625"/>
  <c r="R625"/>
  <c r="S625" s="1"/>
  <c r="Q625"/>
  <c r="P625"/>
  <c r="O625"/>
  <c r="M625"/>
  <c r="L625"/>
  <c r="I625"/>
  <c r="H625"/>
  <c r="T624"/>
  <c r="S624"/>
  <c r="R624"/>
  <c r="Q624"/>
  <c r="O624"/>
  <c r="M624"/>
  <c r="L624"/>
  <c r="I624"/>
  <c r="H624"/>
  <c r="T623"/>
  <c r="R623"/>
  <c r="S623" s="1"/>
  <c r="Q623"/>
  <c r="P623"/>
  <c r="O623"/>
  <c r="M623"/>
  <c r="L623"/>
  <c r="I623"/>
  <c r="H623"/>
  <c r="U622"/>
  <c r="T622"/>
  <c r="S622"/>
  <c r="R622"/>
  <c r="Q622"/>
  <c r="O622"/>
  <c r="P622" s="1"/>
  <c r="M622"/>
  <c r="L622"/>
  <c r="I622"/>
  <c r="H622"/>
  <c r="T621"/>
  <c r="S621"/>
  <c r="R621"/>
  <c r="U621" s="1"/>
  <c r="Q621"/>
  <c r="P621"/>
  <c r="O621"/>
  <c r="M621"/>
  <c r="L621"/>
  <c r="I621"/>
  <c r="H621"/>
  <c r="T620"/>
  <c r="S620"/>
  <c r="R620"/>
  <c r="Q620"/>
  <c r="O620"/>
  <c r="M620"/>
  <c r="L620"/>
  <c r="I620"/>
  <c r="H620"/>
  <c r="T619"/>
  <c r="R619"/>
  <c r="S619" s="1"/>
  <c r="Q619"/>
  <c r="P619"/>
  <c r="O619"/>
  <c r="U619" s="1"/>
  <c r="M619"/>
  <c r="L619"/>
  <c r="I619"/>
  <c r="H619"/>
  <c r="U618"/>
  <c r="T618"/>
  <c r="S618"/>
  <c r="R618"/>
  <c r="Q618"/>
  <c r="O618"/>
  <c r="P618" s="1"/>
  <c r="M618"/>
  <c r="L618"/>
  <c r="I618"/>
  <c r="H618"/>
  <c r="T617"/>
  <c r="R617"/>
  <c r="S617" s="1"/>
  <c r="Q617"/>
  <c r="P617"/>
  <c r="O617"/>
  <c r="M617"/>
  <c r="L617"/>
  <c r="I617"/>
  <c r="H617"/>
  <c r="T616"/>
  <c r="S616"/>
  <c r="R616"/>
  <c r="Q616"/>
  <c r="O616"/>
  <c r="M616"/>
  <c r="L616"/>
  <c r="I616"/>
  <c r="H616"/>
  <c r="T615"/>
  <c r="R615"/>
  <c r="S615" s="1"/>
  <c r="Q615"/>
  <c r="P615"/>
  <c r="O615"/>
  <c r="U615" s="1"/>
  <c r="M615"/>
  <c r="L615"/>
  <c r="I615"/>
  <c r="H615"/>
  <c r="U614"/>
  <c r="T614"/>
  <c r="S614"/>
  <c r="R614"/>
  <c r="Q614"/>
  <c r="O614"/>
  <c r="P614" s="1"/>
  <c r="M614"/>
  <c r="L614"/>
  <c r="I614"/>
  <c r="H614"/>
  <c r="T613"/>
  <c r="R613"/>
  <c r="S613" s="1"/>
  <c r="Q613"/>
  <c r="P613"/>
  <c r="O613"/>
  <c r="M613"/>
  <c r="L613"/>
  <c r="I613"/>
  <c r="H613"/>
  <c r="T612"/>
  <c r="S612"/>
  <c r="R612"/>
  <c r="Q612"/>
  <c r="O612"/>
  <c r="M612"/>
  <c r="L612"/>
  <c r="I612"/>
  <c r="H612"/>
  <c r="T611"/>
  <c r="R611"/>
  <c r="S611" s="1"/>
  <c r="Q611"/>
  <c r="P611"/>
  <c r="O611"/>
  <c r="M611"/>
  <c r="L611"/>
  <c r="I611"/>
  <c r="H611"/>
  <c r="U610"/>
  <c r="T610"/>
  <c r="S610"/>
  <c r="R610"/>
  <c r="Q610"/>
  <c r="O610"/>
  <c r="P610" s="1"/>
  <c r="M610"/>
  <c r="L610"/>
  <c r="I610"/>
  <c r="H610"/>
  <c r="T609"/>
  <c r="R609"/>
  <c r="S609" s="1"/>
  <c r="Q609"/>
  <c r="P609"/>
  <c r="O609"/>
  <c r="M609"/>
  <c r="L609"/>
  <c r="I609"/>
  <c r="H609"/>
  <c r="T608"/>
  <c r="S608"/>
  <c r="R608"/>
  <c r="Q608"/>
  <c r="O608"/>
  <c r="M608"/>
  <c r="L608"/>
  <c r="I608"/>
  <c r="H608"/>
  <c r="T607"/>
  <c r="R607"/>
  <c r="Q607"/>
  <c r="P607"/>
  <c r="O607"/>
  <c r="M607"/>
  <c r="L607"/>
  <c r="I607"/>
  <c r="H607"/>
  <c r="U606"/>
  <c r="T606"/>
  <c r="S606"/>
  <c r="R606"/>
  <c r="Q606"/>
  <c r="O606"/>
  <c r="M606"/>
  <c r="L606"/>
  <c r="I606"/>
  <c r="H606"/>
  <c r="T605"/>
  <c r="S605"/>
  <c r="Q605"/>
  <c r="P605"/>
  <c r="M605"/>
  <c r="L605"/>
  <c r="R602"/>
  <c r="K602"/>
  <c r="J602"/>
  <c r="G602"/>
  <c r="K601"/>
  <c r="J601"/>
  <c r="G601"/>
  <c r="J600"/>
  <c r="G600"/>
  <c r="K599"/>
  <c r="J599"/>
  <c r="J603" s="1"/>
  <c r="G599"/>
  <c r="S598"/>
  <c r="P598"/>
  <c r="L598"/>
  <c r="K598"/>
  <c r="H598"/>
  <c r="G598"/>
  <c r="O598" s="1"/>
  <c r="Q598" s="1"/>
  <c r="U597"/>
  <c r="T597"/>
  <c r="S597"/>
  <c r="R597"/>
  <c r="Q597"/>
  <c r="P597"/>
  <c r="O597"/>
  <c r="O946" s="1"/>
  <c r="O1028" s="1"/>
  <c r="M597"/>
  <c r="L597"/>
  <c r="I597"/>
  <c r="H597"/>
  <c r="T596"/>
  <c r="S596"/>
  <c r="R596"/>
  <c r="U596" s="1"/>
  <c r="Q596"/>
  <c r="P596"/>
  <c r="O596"/>
  <c r="O646" s="1"/>
  <c r="M596"/>
  <c r="L596"/>
  <c r="I596"/>
  <c r="H596"/>
  <c r="S595"/>
  <c r="P595"/>
  <c r="O595"/>
  <c r="L595"/>
  <c r="K595"/>
  <c r="I595"/>
  <c r="H595"/>
  <c r="G595"/>
  <c r="G945" s="1"/>
  <c r="T594"/>
  <c r="Q594"/>
  <c r="M594"/>
  <c r="K594"/>
  <c r="K644" s="1"/>
  <c r="K648" s="1"/>
  <c r="I594"/>
  <c r="H594"/>
  <c r="G594"/>
  <c r="T593"/>
  <c r="S593"/>
  <c r="Q593"/>
  <c r="P593"/>
  <c r="M593"/>
  <c r="L593"/>
  <c r="I593"/>
  <c r="H593"/>
  <c r="T592"/>
  <c r="S592"/>
  <c r="Q592"/>
  <c r="P592"/>
  <c r="M592"/>
  <c r="L592"/>
  <c r="I592"/>
  <c r="H592"/>
  <c r="W591"/>
  <c r="V591"/>
  <c r="T591"/>
  <c r="S591"/>
  <c r="Q591"/>
  <c r="P591"/>
  <c r="M591"/>
  <c r="L591"/>
  <c r="I591"/>
  <c r="H591"/>
  <c r="W590"/>
  <c r="V590"/>
  <c r="T590"/>
  <c r="S590"/>
  <c r="Q590"/>
  <c r="P590"/>
  <c r="M590"/>
  <c r="L590"/>
  <c r="I590"/>
  <c r="H590"/>
  <c r="W589"/>
  <c r="V589"/>
  <c r="T589"/>
  <c r="S589"/>
  <c r="Q589"/>
  <c r="P589"/>
  <c r="M589"/>
  <c r="L589"/>
  <c r="I589"/>
  <c r="H589"/>
  <c r="W588"/>
  <c r="V588"/>
  <c r="T588"/>
  <c r="S588"/>
  <c r="Q588"/>
  <c r="P588"/>
  <c r="M588"/>
  <c r="L588"/>
  <c r="I588"/>
  <c r="H588"/>
  <c r="W587"/>
  <c r="V587"/>
  <c r="T587"/>
  <c r="S587"/>
  <c r="Q587"/>
  <c r="P587"/>
  <c r="M587"/>
  <c r="L587"/>
  <c r="I587"/>
  <c r="H587"/>
  <c r="W586"/>
  <c r="V586"/>
  <c r="T586"/>
  <c r="S586"/>
  <c r="Q586"/>
  <c r="P586"/>
  <c r="M586"/>
  <c r="L586"/>
  <c r="I586"/>
  <c r="H586"/>
  <c r="W585"/>
  <c r="V585"/>
  <c r="T585"/>
  <c r="S585"/>
  <c r="Q585"/>
  <c r="P585"/>
  <c r="M585"/>
  <c r="L585"/>
  <c r="I585"/>
  <c r="H585"/>
  <c r="W584"/>
  <c r="V584"/>
  <c r="T584"/>
  <c r="S584"/>
  <c r="Q584"/>
  <c r="P584"/>
  <c r="M584"/>
  <c r="L584"/>
  <c r="I584"/>
  <c r="H584"/>
  <c r="W583"/>
  <c r="V583"/>
  <c r="T583"/>
  <c r="S583"/>
  <c r="Q583"/>
  <c r="P583"/>
  <c r="M583"/>
  <c r="L583"/>
  <c r="I583"/>
  <c r="H583"/>
  <c r="J581"/>
  <c r="K580"/>
  <c r="J580"/>
  <c r="G580"/>
  <c r="K579"/>
  <c r="J579"/>
  <c r="G579"/>
  <c r="G581" s="1"/>
  <c r="T578"/>
  <c r="S578"/>
  <c r="R578"/>
  <c r="P578"/>
  <c r="O578"/>
  <c r="M578"/>
  <c r="L578"/>
  <c r="I578"/>
  <c r="H578"/>
  <c r="V577"/>
  <c r="U577"/>
  <c r="W577" s="1"/>
  <c r="T577"/>
  <c r="S577"/>
  <c r="R577"/>
  <c r="Q577"/>
  <c r="P577"/>
  <c r="O577"/>
  <c r="M577"/>
  <c r="L577"/>
  <c r="I577"/>
  <c r="H577"/>
  <c r="V576"/>
  <c r="U576"/>
  <c r="W576" s="1"/>
  <c r="S576"/>
  <c r="R576"/>
  <c r="T576" s="1"/>
  <c r="Q576"/>
  <c r="P576"/>
  <c r="O576"/>
  <c r="M576"/>
  <c r="L576"/>
  <c r="I576"/>
  <c r="H576"/>
  <c r="V575"/>
  <c r="S575"/>
  <c r="R575"/>
  <c r="T575" s="1"/>
  <c r="P575"/>
  <c r="O575"/>
  <c r="U575" s="1"/>
  <c r="W575" s="1"/>
  <c r="M575"/>
  <c r="L575"/>
  <c r="I575"/>
  <c r="H575"/>
  <c r="V574"/>
  <c r="T574"/>
  <c r="S574"/>
  <c r="R574"/>
  <c r="P574"/>
  <c r="O574"/>
  <c r="M574"/>
  <c r="L574"/>
  <c r="I574"/>
  <c r="H574"/>
  <c r="V573"/>
  <c r="T573"/>
  <c r="S573"/>
  <c r="R573"/>
  <c r="U573" s="1"/>
  <c r="W573" s="1"/>
  <c r="Q573"/>
  <c r="P573"/>
  <c r="O573"/>
  <c r="M573"/>
  <c r="L573"/>
  <c r="I573"/>
  <c r="H573"/>
  <c r="V572"/>
  <c r="U572"/>
  <c r="W572" s="1"/>
  <c r="S572"/>
  <c r="R572"/>
  <c r="T572" s="1"/>
  <c r="Q572"/>
  <c r="P572"/>
  <c r="O572"/>
  <c r="M572"/>
  <c r="L572"/>
  <c r="I572"/>
  <c r="H572"/>
  <c r="V571"/>
  <c r="S571"/>
  <c r="R571"/>
  <c r="T571" s="1"/>
  <c r="P571"/>
  <c r="O571"/>
  <c r="M571"/>
  <c r="L571"/>
  <c r="I571"/>
  <c r="H571"/>
  <c r="V570"/>
  <c r="T570"/>
  <c r="S570"/>
  <c r="R570"/>
  <c r="P570"/>
  <c r="O570"/>
  <c r="M570"/>
  <c r="L570"/>
  <c r="I570"/>
  <c r="H570"/>
  <c r="V569"/>
  <c r="S569"/>
  <c r="R569"/>
  <c r="T569" s="1"/>
  <c r="Q569"/>
  <c r="P569"/>
  <c r="O569"/>
  <c r="M569"/>
  <c r="L569"/>
  <c r="I569"/>
  <c r="H569"/>
  <c r="W568"/>
  <c r="V568"/>
  <c r="U568"/>
  <c r="S568"/>
  <c r="R568"/>
  <c r="T568" s="1"/>
  <c r="Q568"/>
  <c r="P568"/>
  <c r="O568"/>
  <c r="M568"/>
  <c r="L568"/>
  <c r="I568"/>
  <c r="H568"/>
  <c r="V567"/>
  <c r="T567"/>
  <c r="S567"/>
  <c r="R567"/>
  <c r="P567"/>
  <c r="O567"/>
  <c r="U567" s="1"/>
  <c r="W567" s="1"/>
  <c r="M567"/>
  <c r="L567"/>
  <c r="I567"/>
  <c r="H567"/>
  <c r="V566"/>
  <c r="U566"/>
  <c r="T566"/>
  <c r="S566"/>
  <c r="R566"/>
  <c r="Q566"/>
  <c r="P566"/>
  <c r="O566"/>
  <c r="M566"/>
  <c r="L566"/>
  <c r="I566"/>
  <c r="H566"/>
  <c r="W565"/>
  <c r="V565"/>
  <c r="T565"/>
  <c r="R565"/>
  <c r="S565" s="1"/>
  <c r="Q565"/>
  <c r="P565"/>
  <c r="O565"/>
  <c r="U565" s="1"/>
  <c r="M565"/>
  <c r="L565"/>
  <c r="I565"/>
  <c r="H565"/>
  <c r="W564"/>
  <c r="T564"/>
  <c r="S564"/>
  <c r="R564"/>
  <c r="Q564"/>
  <c r="O564"/>
  <c r="M564"/>
  <c r="L564"/>
  <c r="I564"/>
  <c r="H564"/>
  <c r="W563"/>
  <c r="T563"/>
  <c r="R563"/>
  <c r="Q563"/>
  <c r="P563"/>
  <c r="O563"/>
  <c r="M563"/>
  <c r="L563"/>
  <c r="I563"/>
  <c r="H563"/>
  <c r="W562"/>
  <c r="V562"/>
  <c r="T562"/>
  <c r="S562"/>
  <c r="Q562"/>
  <c r="P562"/>
  <c r="M562"/>
  <c r="L562"/>
  <c r="I562"/>
  <c r="H562"/>
  <c r="V561"/>
  <c r="U561"/>
  <c r="W561" s="1"/>
  <c r="S561"/>
  <c r="R561"/>
  <c r="T561" s="1"/>
  <c r="P561"/>
  <c r="O561"/>
  <c r="Q561" s="1"/>
  <c r="M561"/>
  <c r="L561"/>
  <c r="I561"/>
  <c r="H561"/>
  <c r="W560"/>
  <c r="T560"/>
  <c r="R560"/>
  <c r="S560" s="1"/>
  <c r="Q560"/>
  <c r="P560"/>
  <c r="O560"/>
  <c r="U560" s="1"/>
  <c r="V560" s="1"/>
  <c r="M560"/>
  <c r="L560"/>
  <c r="I560"/>
  <c r="H560"/>
  <c r="W559"/>
  <c r="V559"/>
  <c r="T559"/>
  <c r="S559"/>
  <c r="Q559"/>
  <c r="P559"/>
  <c r="M559"/>
  <c r="L559"/>
  <c r="I559"/>
  <c r="H559"/>
  <c r="V558"/>
  <c r="U558"/>
  <c r="W558" s="1"/>
  <c r="S558"/>
  <c r="R558"/>
  <c r="T558" s="1"/>
  <c r="Q558"/>
  <c r="P558"/>
  <c r="O558"/>
  <c r="M558"/>
  <c r="L558"/>
  <c r="I558"/>
  <c r="H558"/>
  <c r="W557"/>
  <c r="V557"/>
  <c r="T557"/>
  <c r="S557"/>
  <c r="Q557"/>
  <c r="P557"/>
  <c r="M557"/>
  <c r="L557"/>
  <c r="I557"/>
  <c r="H557"/>
  <c r="W556"/>
  <c r="T556"/>
  <c r="R556"/>
  <c r="S556" s="1"/>
  <c r="Q556"/>
  <c r="P556"/>
  <c r="O556"/>
  <c r="M556"/>
  <c r="L556"/>
  <c r="I556"/>
  <c r="H556"/>
  <c r="W555"/>
  <c r="T555"/>
  <c r="S555"/>
  <c r="R555"/>
  <c r="Q555"/>
  <c r="O555"/>
  <c r="M555"/>
  <c r="L555"/>
  <c r="I555"/>
  <c r="H555"/>
  <c r="W554"/>
  <c r="V554"/>
  <c r="T554"/>
  <c r="S554"/>
  <c r="Q554"/>
  <c r="P554"/>
  <c r="M554"/>
  <c r="L554"/>
  <c r="I554"/>
  <c r="H554"/>
  <c r="W553"/>
  <c r="V553"/>
  <c r="T553"/>
  <c r="S553"/>
  <c r="Q553"/>
  <c r="P553"/>
  <c r="M553"/>
  <c r="L553"/>
  <c r="I553"/>
  <c r="H553"/>
  <c r="W551"/>
  <c r="V551"/>
  <c r="T551"/>
  <c r="S551"/>
  <c r="Q551"/>
  <c r="P551"/>
  <c r="M551"/>
  <c r="L551"/>
  <c r="I551"/>
  <c r="H551"/>
  <c r="W550"/>
  <c r="V550"/>
  <c r="T550"/>
  <c r="S550"/>
  <c r="Q550"/>
  <c r="P550"/>
  <c r="M550"/>
  <c r="L550"/>
  <c r="K550"/>
  <c r="K551" s="1"/>
  <c r="J550"/>
  <c r="I550"/>
  <c r="H550"/>
  <c r="G550"/>
  <c r="W549"/>
  <c r="V549"/>
  <c r="T549"/>
  <c r="S549"/>
  <c r="Q549"/>
  <c r="P549"/>
  <c r="M549"/>
  <c r="L549"/>
  <c r="K549"/>
  <c r="J549"/>
  <c r="J551" s="1"/>
  <c r="I549"/>
  <c r="H549"/>
  <c r="G549"/>
  <c r="G551" s="1"/>
  <c r="T548"/>
  <c r="R548"/>
  <c r="Q548"/>
  <c r="P548"/>
  <c r="O548"/>
  <c r="M548"/>
  <c r="L548"/>
  <c r="I548"/>
  <c r="H548"/>
  <c r="U547"/>
  <c r="T547"/>
  <c r="S547"/>
  <c r="R547"/>
  <c r="Q547"/>
  <c r="P547"/>
  <c r="O547"/>
  <c r="M547"/>
  <c r="L547"/>
  <c r="I547"/>
  <c r="H547"/>
  <c r="T546"/>
  <c r="S546"/>
  <c r="R546"/>
  <c r="Q546"/>
  <c r="P546"/>
  <c r="O546"/>
  <c r="U546" s="1"/>
  <c r="M546"/>
  <c r="L546"/>
  <c r="I546"/>
  <c r="H546"/>
  <c r="T545"/>
  <c r="S545"/>
  <c r="R545"/>
  <c r="Q545"/>
  <c r="O545"/>
  <c r="M545"/>
  <c r="L545"/>
  <c r="I545"/>
  <c r="H545"/>
  <c r="T544"/>
  <c r="R544"/>
  <c r="Q544"/>
  <c r="P544"/>
  <c r="O544"/>
  <c r="M544"/>
  <c r="L544"/>
  <c r="I544"/>
  <c r="H544"/>
  <c r="U543"/>
  <c r="T543"/>
  <c r="S543"/>
  <c r="R543"/>
  <c r="Q543"/>
  <c r="P543"/>
  <c r="O543"/>
  <c r="M543"/>
  <c r="L543"/>
  <c r="I543"/>
  <c r="H543"/>
  <c r="T542"/>
  <c r="S542"/>
  <c r="R542"/>
  <c r="Q542"/>
  <c r="P542"/>
  <c r="O542"/>
  <c r="U542" s="1"/>
  <c r="M542"/>
  <c r="L542"/>
  <c r="I542"/>
  <c r="H542"/>
  <c r="T541"/>
  <c r="S541"/>
  <c r="R541"/>
  <c r="Q541"/>
  <c r="O541"/>
  <c r="M541"/>
  <c r="L541"/>
  <c r="I541"/>
  <c r="H541"/>
  <c r="T540"/>
  <c r="R540"/>
  <c r="Q540"/>
  <c r="P540"/>
  <c r="O540"/>
  <c r="M540"/>
  <c r="L540"/>
  <c r="I540"/>
  <c r="H540"/>
  <c r="U539"/>
  <c r="T539"/>
  <c r="S539"/>
  <c r="R539"/>
  <c r="Q539"/>
  <c r="P539"/>
  <c r="O539"/>
  <c r="M539"/>
  <c r="L539"/>
  <c r="I539"/>
  <c r="H539"/>
  <c r="T538"/>
  <c r="S538"/>
  <c r="R538"/>
  <c r="Q538"/>
  <c r="P538"/>
  <c r="O538"/>
  <c r="U538" s="1"/>
  <c r="M538"/>
  <c r="L538"/>
  <c r="I538"/>
  <c r="H538"/>
  <c r="T537"/>
  <c r="S537"/>
  <c r="R537"/>
  <c r="Q537"/>
  <c r="O537"/>
  <c r="M537"/>
  <c r="L537"/>
  <c r="I537"/>
  <c r="H537"/>
  <c r="T536"/>
  <c r="R536"/>
  <c r="Q536"/>
  <c r="O536"/>
  <c r="P536" s="1"/>
  <c r="M536"/>
  <c r="L536"/>
  <c r="I536"/>
  <c r="H536"/>
  <c r="U535"/>
  <c r="T535"/>
  <c r="S535"/>
  <c r="R535"/>
  <c r="Q535"/>
  <c r="P535"/>
  <c r="O535"/>
  <c r="M535"/>
  <c r="L535"/>
  <c r="I535"/>
  <c r="H535"/>
  <c r="T534"/>
  <c r="S534"/>
  <c r="R534"/>
  <c r="Q534"/>
  <c r="P534"/>
  <c r="O534"/>
  <c r="U534" s="1"/>
  <c r="M534"/>
  <c r="L534"/>
  <c r="I534"/>
  <c r="H534"/>
  <c r="T533"/>
  <c r="S533"/>
  <c r="R533"/>
  <c r="Q533"/>
  <c r="O533"/>
  <c r="M533"/>
  <c r="L533"/>
  <c r="I533"/>
  <c r="H533"/>
  <c r="T532"/>
  <c r="R532"/>
  <c r="Q532"/>
  <c r="O532"/>
  <c r="P532" s="1"/>
  <c r="M532"/>
  <c r="L532"/>
  <c r="I532"/>
  <c r="H532"/>
  <c r="U531"/>
  <c r="T531"/>
  <c r="S531"/>
  <c r="R531"/>
  <c r="Q531"/>
  <c r="P531"/>
  <c r="O531"/>
  <c r="M531"/>
  <c r="L531"/>
  <c r="I531"/>
  <c r="H531"/>
  <c r="T530"/>
  <c r="S530"/>
  <c r="R530"/>
  <c r="Q530"/>
  <c r="P530"/>
  <c r="O530"/>
  <c r="U530" s="1"/>
  <c r="M530"/>
  <c r="L530"/>
  <c r="I530"/>
  <c r="H530"/>
  <c r="T529"/>
  <c r="S529"/>
  <c r="R529"/>
  <c r="Q529"/>
  <c r="O529"/>
  <c r="M529"/>
  <c r="L529"/>
  <c r="I529"/>
  <c r="H529"/>
  <c r="W528"/>
  <c r="V528"/>
  <c r="T528"/>
  <c r="S528"/>
  <c r="Q528"/>
  <c r="P528"/>
  <c r="M528"/>
  <c r="L528"/>
  <c r="I528"/>
  <c r="H528"/>
  <c r="T527"/>
  <c r="S527"/>
  <c r="R527"/>
  <c r="Q527"/>
  <c r="P527"/>
  <c r="O527"/>
  <c r="U527" s="1"/>
  <c r="M527"/>
  <c r="L527"/>
  <c r="I527"/>
  <c r="H527"/>
  <c r="T526"/>
  <c r="S526"/>
  <c r="R526"/>
  <c r="Q526"/>
  <c r="O526"/>
  <c r="M526"/>
  <c r="L526"/>
  <c r="I526"/>
  <c r="H526"/>
  <c r="T525"/>
  <c r="R525"/>
  <c r="Q525"/>
  <c r="O525"/>
  <c r="P525" s="1"/>
  <c r="M525"/>
  <c r="L525"/>
  <c r="I525"/>
  <c r="H525"/>
  <c r="U524"/>
  <c r="T524"/>
  <c r="R524"/>
  <c r="S524" s="1"/>
  <c r="Q524"/>
  <c r="P524"/>
  <c r="O524"/>
  <c r="M524"/>
  <c r="L524"/>
  <c r="I524"/>
  <c r="H524"/>
  <c r="T523"/>
  <c r="S523"/>
  <c r="R523"/>
  <c r="Q523"/>
  <c r="P523"/>
  <c r="O523"/>
  <c r="U523" s="1"/>
  <c r="M523"/>
  <c r="L523"/>
  <c r="I523"/>
  <c r="H523"/>
  <c r="T522"/>
  <c r="S522"/>
  <c r="R522"/>
  <c r="Q522"/>
  <c r="O522"/>
  <c r="M522"/>
  <c r="L522"/>
  <c r="I522"/>
  <c r="H522"/>
  <c r="T521"/>
  <c r="R521"/>
  <c r="Q521"/>
  <c r="O521"/>
  <c r="P521" s="1"/>
  <c r="M521"/>
  <c r="L521"/>
  <c r="I521"/>
  <c r="H521"/>
  <c r="U520"/>
  <c r="T520"/>
  <c r="R520"/>
  <c r="S520" s="1"/>
  <c r="Q520"/>
  <c r="P520"/>
  <c r="O520"/>
  <c r="M520"/>
  <c r="L520"/>
  <c r="I520"/>
  <c r="H520"/>
  <c r="T519"/>
  <c r="S519"/>
  <c r="R519"/>
  <c r="Q519"/>
  <c r="P519"/>
  <c r="O519"/>
  <c r="U519" s="1"/>
  <c r="M519"/>
  <c r="L519"/>
  <c r="I519"/>
  <c r="H519"/>
  <c r="T518"/>
  <c r="S518"/>
  <c r="R518"/>
  <c r="Q518"/>
  <c r="O518"/>
  <c r="M518"/>
  <c r="L518"/>
  <c r="I518"/>
  <c r="H518"/>
  <c r="T517"/>
  <c r="R517"/>
  <c r="Q517"/>
  <c r="O517"/>
  <c r="P517" s="1"/>
  <c r="M517"/>
  <c r="L517"/>
  <c r="I517"/>
  <c r="H517"/>
  <c r="U516"/>
  <c r="T516"/>
  <c r="R516"/>
  <c r="S516" s="1"/>
  <c r="Q516"/>
  <c r="P516"/>
  <c r="O516"/>
  <c r="M516"/>
  <c r="L516"/>
  <c r="I516"/>
  <c r="H516"/>
  <c r="T515"/>
  <c r="S515"/>
  <c r="R515"/>
  <c r="Q515"/>
  <c r="P515"/>
  <c r="O515"/>
  <c r="U515" s="1"/>
  <c r="M515"/>
  <c r="L515"/>
  <c r="I515"/>
  <c r="H515"/>
  <c r="T514"/>
  <c r="S514"/>
  <c r="R514"/>
  <c r="Q514"/>
  <c r="O514"/>
  <c r="M514"/>
  <c r="L514"/>
  <c r="I514"/>
  <c r="H514"/>
  <c r="T513"/>
  <c r="R513"/>
  <c r="Q513"/>
  <c r="O513"/>
  <c r="P513" s="1"/>
  <c r="M513"/>
  <c r="L513"/>
  <c r="I513"/>
  <c r="H513"/>
  <c r="U512"/>
  <c r="T512"/>
  <c r="R512"/>
  <c r="S512" s="1"/>
  <c r="Q512"/>
  <c r="P512"/>
  <c r="O512"/>
  <c r="M512"/>
  <c r="L512"/>
  <c r="I512"/>
  <c r="H512"/>
  <c r="T511"/>
  <c r="S511"/>
  <c r="R511"/>
  <c r="Q511"/>
  <c r="P511"/>
  <c r="O511"/>
  <c r="U511" s="1"/>
  <c r="M511"/>
  <c r="L511"/>
  <c r="I511"/>
  <c r="H511"/>
  <c r="T510"/>
  <c r="S510"/>
  <c r="R510"/>
  <c r="Q510"/>
  <c r="O510"/>
  <c r="M510"/>
  <c r="L510"/>
  <c r="I510"/>
  <c r="H510"/>
  <c r="T509"/>
  <c r="R509"/>
  <c r="Q509"/>
  <c r="O509"/>
  <c r="P509" s="1"/>
  <c r="M509"/>
  <c r="L509"/>
  <c r="I509"/>
  <c r="H509"/>
  <c r="U508"/>
  <c r="T508"/>
  <c r="R508"/>
  <c r="S508" s="1"/>
  <c r="Q508"/>
  <c r="P508"/>
  <c r="O508"/>
  <c r="M508"/>
  <c r="L508"/>
  <c r="I508"/>
  <c r="H508"/>
  <c r="T507"/>
  <c r="S507"/>
  <c r="R507"/>
  <c r="Q507"/>
  <c r="P507"/>
  <c r="O507"/>
  <c r="U507" s="1"/>
  <c r="M507"/>
  <c r="L507"/>
  <c r="I507"/>
  <c r="H507"/>
  <c r="T506"/>
  <c r="S506"/>
  <c r="R506"/>
  <c r="Q506"/>
  <c r="O506"/>
  <c r="M506"/>
  <c r="L506"/>
  <c r="I506"/>
  <c r="H506"/>
  <c r="T505"/>
  <c r="R505"/>
  <c r="Q505"/>
  <c r="O505"/>
  <c r="P505" s="1"/>
  <c r="M505"/>
  <c r="L505"/>
  <c r="I505"/>
  <c r="H505"/>
  <c r="U504"/>
  <c r="T504"/>
  <c r="R504"/>
  <c r="S504" s="1"/>
  <c r="Q504"/>
  <c r="P504"/>
  <c r="O504"/>
  <c r="M504"/>
  <c r="L504"/>
  <c r="I504"/>
  <c r="H504"/>
  <c r="T503"/>
  <c r="S503"/>
  <c r="R503"/>
  <c r="Q503"/>
  <c r="P503"/>
  <c r="O503"/>
  <c r="U503" s="1"/>
  <c r="M503"/>
  <c r="L503"/>
  <c r="I503"/>
  <c r="H503"/>
  <c r="T502"/>
  <c r="S502"/>
  <c r="R502"/>
  <c r="Q502"/>
  <c r="O502"/>
  <c r="M502"/>
  <c r="L502"/>
  <c r="I502"/>
  <c r="H502"/>
  <c r="S501"/>
  <c r="R501"/>
  <c r="Q501"/>
  <c r="P501"/>
  <c r="O501"/>
  <c r="M501"/>
  <c r="L501"/>
  <c r="I501"/>
  <c r="H501"/>
  <c r="U500"/>
  <c r="T500"/>
  <c r="S500"/>
  <c r="R500"/>
  <c r="Q500"/>
  <c r="P500"/>
  <c r="O500"/>
  <c r="M500"/>
  <c r="L500"/>
  <c r="I500"/>
  <c r="H500"/>
  <c r="T499"/>
  <c r="S499"/>
  <c r="R499"/>
  <c r="P499"/>
  <c r="O499"/>
  <c r="U499" s="1"/>
  <c r="M499"/>
  <c r="L499"/>
  <c r="I499"/>
  <c r="H499"/>
  <c r="T498"/>
  <c r="S498"/>
  <c r="R498"/>
  <c r="Q498"/>
  <c r="O498"/>
  <c r="M498"/>
  <c r="L498"/>
  <c r="I498"/>
  <c r="H498"/>
  <c r="T497"/>
  <c r="R497"/>
  <c r="Q497"/>
  <c r="P497"/>
  <c r="O497"/>
  <c r="M497"/>
  <c r="L497"/>
  <c r="I497"/>
  <c r="H497"/>
  <c r="U496"/>
  <c r="T496"/>
  <c r="S496"/>
  <c r="R496"/>
  <c r="Q496"/>
  <c r="P496"/>
  <c r="O496"/>
  <c r="M496"/>
  <c r="L496"/>
  <c r="I496"/>
  <c r="H496"/>
  <c r="T495"/>
  <c r="S495"/>
  <c r="R495"/>
  <c r="Q495"/>
  <c r="P495"/>
  <c r="O495"/>
  <c r="U495" s="1"/>
  <c r="M495"/>
  <c r="L495"/>
  <c r="I495"/>
  <c r="H495"/>
  <c r="T494"/>
  <c r="S494"/>
  <c r="R494"/>
  <c r="Q494"/>
  <c r="O494"/>
  <c r="M494"/>
  <c r="L494"/>
  <c r="I494"/>
  <c r="H494"/>
  <c r="T493"/>
  <c r="R493"/>
  <c r="Q493"/>
  <c r="O493"/>
  <c r="P493" s="1"/>
  <c r="M493"/>
  <c r="L493"/>
  <c r="I493"/>
  <c r="H493"/>
  <c r="U492"/>
  <c r="T492"/>
  <c r="R492"/>
  <c r="S492" s="1"/>
  <c r="Q492"/>
  <c r="P492"/>
  <c r="O492"/>
  <c r="M492"/>
  <c r="L492"/>
  <c r="I492"/>
  <c r="H492"/>
  <c r="T491"/>
  <c r="S491"/>
  <c r="R491"/>
  <c r="P491"/>
  <c r="O491"/>
  <c r="U491" s="1"/>
  <c r="M491"/>
  <c r="L491"/>
  <c r="I491"/>
  <c r="H491"/>
  <c r="T490"/>
  <c r="S490"/>
  <c r="R490"/>
  <c r="Q490"/>
  <c r="O490"/>
  <c r="M490"/>
  <c r="L490"/>
  <c r="I490"/>
  <c r="H490"/>
  <c r="S489"/>
  <c r="R489"/>
  <c r="Q489"/>
  <c r="P489"/>
  <c r="O489"/>
  <c r="O550" s="1"/>
  <c r="M489"/>
  <c r="L489"/>
  <c r="I489"/>
  <c r="H489"/>
  <c r="U488"/>
  <c r="T488"/>
  <c r="S488"/>
  <c r="R488"/>
  <c r="Q488"/>
  <c r="P488"/>
  <c r="O488"/>
  <c r="M488"/>
  <c r="L488"/>
  <c r="I488"/>
  <c r="H488"/>
  <c r="W487"/>
  <c r="V487"/>
  <c r="T487"/>
  <c r="S487"/>
  <c r="Q487"/>
  <c r="P487"/>
  <c r="M487"/>
  <c r="L487"/>
  <c r="I487"/>
  <c r="H487"/>
  <c r="T486"/>
  <c r="R486"/>
  <c r="Q486"/>
  <c r="P486"/>
  <c r="O486"/>
  <c r="M486"/>
  <c r="L486"/>
  <c r="I486"/>
  <c r="H486"/>
  <c r="U485"/>
  <c r="T485"/>
  <c r="S485"/>
  <c r="R485"/>
  <c r="Q485"/>
  <c r="P485"/>
  <c r="O485"/>
  <c r="M485"/>
  <c r="L485"/>
  <c r="I485"/>
  <c r="H485"/>
  <c r="T484"/>
  <c r="S484"/>
  <c r="R484"/>
  <c r="Q484"/>
  <c r="P484"/>
  <c r="O484"/>
  <c r="U484" s="1"/>
  <c r="M484"/>
  <c r="L484"/>
  <c r="I484"/>
  <c r="H484"/>
  <c r="T483"/>
  <c r="S483"/>
  <c r="R483"/>
  <c r="Q483"/>
  <c r="O483"/>
  <c r="M483"/>
  <c r="L483"/>
  <c r="I483"/>
  <c r="H483"/>
  <c r="T482"/>
  <c r="R482"/>
  <c r="Q482"/>
  <c r="O482"/>
  <c r="P482" s="1"/>
  <c r="M482"/>
  <c r="L482"/>
  <c r="I482"/>
  <c r="H482"/>
  <c r="U481"/>
  <c r="T481"/>
  <c r="S481"/>
  <c r="R481"/>
  <c r="Q481"/>
  <c r="P481"/>
  <c r="O481"/>
  <c r="M481"/>
  <c r="L481"/>
  <c r="I481"/>
  <c r="H481"/>
  <c r="T480"/>
  <c r="S480"/>
  <c r="R480"/>
  <c r="Q480"/>
  <c r="P480"/>
  <c r="O480"/>
  <c r="U480" s="1"/>
  <c r="M480"/>
  <c r="L480"/>
  <c r="I480"/>
  <c r="H480"/>
  <c r="T479"/>
  <c r="S479"/>
  <c r="R479"/>
  <c r="Q479"/>
  <c r="O479"/>
  <c r="M479"/>
  <c r="L479"/>
  <c r="I479"/>
  <c r="H479"/>
  <c r="T478"/>
  <c r="R478"/>
  <c r="Q478"/>
  <c r="O478"/>
  <c r="P478" s="1"/>
  <c r="M478"/>
  <c r="L478"/>
  <c r="I478"/>
  <c r="H478"/>
  <c r="U477"/>
  <c r="T477"/>
  <c r="S477"/>
  <c r="R477"/>
  <c r="Q477"/>
  <c r="P477"/>
  <c r="O477"/>
  <c r="M477"/>
  <c r="L477"/>
  <c r="I477"/>
  <c r="H477"/>
  <c r="T476"/>
  <c r="S476"/>
  <c r="R476"/>
  <c r="Q476"/>
  <c r="P476"/>
  <c r="O476"/>
  <c r="U476" s="1"/>
  <c r="M476"/>
  <c r="L476"/>
  <c r="I476"/>
  <c r="H476"/>
  <c r="T475"/>
  <c r="S475"/>
  <c r="R475"/>
  <c r="Q475"/>
  <c r="O475"/>
  <c r="M475"/>
  <c r="L475"/>
  <c r="I475"/>
  <c r="H475"/>
  <c r="T474"/>
  <c r="R474"/>
  <c r="Q474"/>
  <c r="O474"/>
  <c r="P474" s="1"/>
  <c r="M474"/>
  <c r="L474"/>
  <c r="I474"/>
  <c r="H474"/>
  <c r="U473"/>
  <c r="T473"/>
  <c r="R473"/>
  <c r="S473" s="1"/>
  <c r="Q473"/>
  <c r="P473"/>
  <c r="O473"/>
  <c r="M473"/>
  <c r="L473"/>
  <c r="I473"/>
  <c r="H473"/>
  <c r="T472"/>
  <c r="S472"/>
  <c r="R472"/>
  <c r="Q472"/>
  <c r="P472"/>
  <c r="O472"/>
  <c r="U472" s="1"/>
  <c r="M472"/>
  <c r="L472"/>
  <c r="I472"/>
  <c r="H472"/>
  <c r="T471"/>
  <c r="S471"/>
  <c r="R471"/>
  <c r="Q471"/>
  <c r="O471"/>
  <c r="M471"/>
  <c r="L471"/>
  <c r="I471"/>
  <c r="H471"/>
  <c r="T470"/>
  <c r="R470"/>
  <c r="Q470"/>
  <c r="P470"/>
  <c r="O470"/>
  <c r="M470"/>
  <c r="L470"/>
  <c r="I470"/>
  <c r="H470"/>
  <c r="U469"/>
  <c r="T469"/>
  <c r="S469"/>
  <c r="R469"/>
  <c r="Q469"/>
  <c r="P469"/>
  <c r="O469"/>
  <c r="M469"/>
  <c r="L469"/>
  <c r="I469"/>
  <c r="H469"/>
  <c r="T468"/>
  <c r="S468"/>
  <c r="R468"/>
  <c r="Q468"/>
  <c r="P468"/>
  <c r="O468"/>
  <c r="U468" s="1"/>
  <c r="M468"/>
  <c r="L468"/>
  <c r="I468"/>
  <c r="H468"/>
  <c r="T467"/>
  <c r="S467"/>
  <c r="R467"/>
  <c r="Q467"/>
  <c r="O467"/>
  <c r="M467"/>
  <c r="L467"/>
  <c r="I467"/>
  <c r="H467"/>
  <c r="T466"/>
  <c r="R466"/>
  <c r="Q466"/>
  <c r="P466"/>
  <c r="O466"/>
  <c r="M466"/>
  <c r="L466"/>
  <c r="I466"/>
  <c r="H466"/>
  <c r="U465"/>
  <c r="T465"/>
  <c r="S465"/>
  <c r="R465"/>
  <c r="Q465"/>
  <c r="P465"/>
  <c r="O465"/>
  <c r="M465"/>
  <c r="L465"/>
  <c r="I465"/>
  <c r="H465"/>
  <c r="T464"/>
  <c r="S464"/>
  <c r="R464"/>
  <c r="Q464"/>
  <c r="P464"/>
  <c r="O464"/>
  <c r="U464" s="1"/>
  <c r="M464"/>
  <c r="L464"/>
  <c r="I464"/>
  <c r="H464"/>
  <c r="T463"/>
  <c r="S463"/>
  <c r="R463"/>
  <c r="Q463"/>
  <c r="O463"/>
  <c r="M463"/>
  <c r="L463"/>
  <c r="I463"/>
  <c r="H463"/>
  <c r="T462"/>
  <c r="R462"/>
  <c r="Q462"/>
  <c r="P462"/>
  <c r="O462"/>
  <c r="M462"/>
  <c r="L462"/>
  <c r="I462"/>
  <c r="H462"/>
  <c r="U461"/>
  <c r="T461"/>
  <c r="S461"/>
  <c r="R461"/>
  <c r="Q461"/>
  <c r="P461"/>
  <c r="O461"/>
  <c r="M461"/>
  <c r="L461"/>
  <c r="I461"/>
  <c r="H461"/>
  <c r="T460"/>
  <c r="S460"/>
  <c r="R460"/>
  <c r="Q460"/>
  <c r="P460"/>
  <c r="O460"/>
  <c r="U460" s="1"/>
  <c r="M460"/>
  <c r="L460"/>
  <c r="I460"/>
  <c r="H460"/>
  <c r="T459"/>
  <c r="S459"/>
  <c r="R459"/>
  <c r="Q459"/>
  <c r="O459"/>
  <c r="M459"/>
  <c r="L459"/>
  <c r="I459"/>
  <c r="H459"/>
  <c r="T458"/>
  <c r="R458"/>
  <c r="Q458"/>
  <c r="P458"/>
  <c r="O458"/>
  <c r="M458"/>
  <c r="L458"/>
  <c r="I458"/>
  <c r="H458"/>
  <c r="U457"/>
  <c r="T457"/>
  <c r="S457"/>
  <c r="R457"/>
  <c r="Q457"/>
  <c r="P457"/>
  <c r="O457"/>
  <c r="M457"/>
  <c r="L457"/>
  <c r="I457"/>
  <c r="H457"/>
  <c r="T456"/>
  <c r="S456"/>
  <c r="R456"/>
  <c r="Q456"/>
  <c r="P456"/>
  <c r="O456"/>
  <c r="U456" s="1"/>
  <c r="M456"/>
  <c r="L456"/>
  <c r="I456"/>
  <c r="H456"/>
  <c r="T455"/>
  <c r="S455"/>
  <c r="R455"/>
  <c r="Q455"/>
  <c r="O455"/>
  <c r="M455"/>
  <c r="L455"/>
  <c r="I455"/>
  <c r="H455"/>
  <c r="T454"/>
  <c r="R454"/>
  <c r="Q454"/>
  <c r="O454"/>
  <c r="P454" s="1"/>
  <c r="M454"/>
  <c r="L454"/>
  <c r="I454"/>
  <c r="H454"/>
  <c r="U453"/>
  <c r="T453"/>
  <c r="S453"/>
  <c r="R453"/>
  <c r="Q453"/>
  <c r="P453"/>
  <c r="O453"/>
  <c r="M453"/>
  <c r="L453"/>
  <c r="I453"/>
  <c r="H453"/>
  <c r="T452"/>
  <c r="S452"/>
  <c r="R452"/>
  <c r="Q452"/>
  <c r="P452"/>
  <c r="O452"/>
  <c r="U452" s="1"/>
  <c r="M452"/>
  <c r="L452"/>
  <c r="I452"/>
  <c r="H452"/>
  <c r="T451"/>
  <c r="S451"/>
  <c r="R451"/>
  <c r="R549" s="1"/>
  <c r="Q451"/>
  <c r="O451"/>
  <c r="M451"/>
  <c r="L451"/>
  <c r="I451"/>
  <c r="H451"/>
  <c r="W450"/>
  <c r="V450"/>
  <c r="T450"/>
  <c r="S450"/>
  <c r="Q450"/>
  <c r="P450"/>
  <c r="M450"/>
  <c r="L450"/>
  <c r="I450"/>
  <c r="H450"/>
  <c r="W448"/>
  <c r="V448"/>
  <c r="T448"/>
  <c r="S448"/>
  <c r="Q448"/>
  <c r="P448"/>
  <c r="M448"/>
  <c r="L448"/>
  <c r="I448"/>
  <c r="H448"/>
  <c r="W447"/>
  <c r="V447"/>
  <c r="T447"/>
  <c r="S447"/>
  <c r="Q447"/>
  <c r="P447"/>
  <c r="M447"/>
  <c r="L447"/>
  <c r="I447"/>
  <c r="H447"/>
  <c r="W446"/>
  <c r="V446"/>
  <c r="T446"/>
  <c r="S446"/>
  <c r="Q446"/>
  <c r="P446"/>
  <c r="M446"/>
  <c r="L446"/>
  <c r="I446"/>
  <c r="H446"/>
  <c r="W445"/>
  <c r="V445"/>
  <c r="T445"/>
  <c r="S445"/>
  <c r="Q445"/>
  <c r="P445"/>
  <c r="M445"/>
  <c r="L445"/>
  <c r="I445"/>
  <c r="H445"/>
  <c r="V444"/>
  <c r="T444"/>
  <c r="S444"/>
  <c r="R444"/>
  <c r="P444"/>
  <c r="O444"/>
  <c r="U444" s="1"/>
  <c r="W444" s="1"/>
  <c r="M444"/>
  <c r="L444"/>
  <c r="I444"/>
  <c r="H444"/>
  <c r="W443"/>
  <c r="U443"/>
  <c r="V443" s="1"/>
  <c r="T443"/>
  <c r="R443"/>
  <c r="S443" s="1"/>
  <c r="Q443"/>
  <c r="P443"/>
  <c r="O443"/>
  <c r="M443"/>
  <c r="L443"/>
  <c r="I443"/>
  <c r="H443"/>
  <c r="W442"/>
  <c r="T442"/>
  <c r="R442"/>
  <c r="Q442"/>
  <c r="O442"/>
  <c r="P442" s="1"/>
  <c r="M442"/>
  <c r="L442"/>
  <c r="I442"/>
  <c r="H442"/>
  <c r="W441"/>
  <c r="T441"/>
  <c r="S441"/>
  <c r="R441"/>
  <c r="Q441"/>
  <c r="O441"/>
  <c r="M441"/>
  <c r="L441"/>
  <c r="I441"/>
  <c r="H441"/>
  <c r="V440"/>
  <c r="T440"/>
  <c r="S440"/>
  <c r="R440"/>
  <c r="P440"/>
  <c r="O440"/>
  <c r="U440" s="1"/>
  <c r="W440" s="1"/>
  <c r="M440"/>
  <c r="L440"/>
  <c r="I440"/>
  <c r="H440"/>
  <c r="V439"/>
  <c r="U439"/>
  <c r="W439" s="1"/>
  <c r="T439"/>
  <c r="S439"/>
  <c r="R439"/>
  <c r="Q439"/>
  <c r="P439"/>
  <c r="O439"/>
  <c r="M439"/>
  <c r="L439"/>
  <c r="I439"/>
  <c r="H439"/>
  <c r="W438"/>
  <c r="T438"/>
  <c r="R438"/>
  <c r="Q438"/>
  <c r="O438"/>
  <c r="P438" s="1"/>
  <c r="M438"/>
  <c r="L438"/>
  <c r="I438"/>
  <c r="H438"/>
  <c r="W437"/>
  <c r="V437"/>
  <c r="T437"/>
  <c r="S437"/>
  <c r="Q437"/>
  <c r="P437"/>
  <c r="M437"/>
  <c r="L437"/>
  <c r="I437"/>
  <c r="H437"/>
  <c r="V436"/>
  <c r="U436"/>
  <c r="W436" s="1"/>
  <c r="T436"/>
  <c r="S436"/>
  <c r="R436"/>
  <c r="Q436"/>
  <c r="P436"/>
  <c r="O436"/>
  <c r="M436"/>
  <c r="L436"/>
  <c r="I436"/>
  <c r="H436"/>
  <c r="W435"/>
  <c r="T435"/>
  <c r="R435"/>
  <c r="Q435"/>
  <c r="O435"/>
  <c r="P435" s="1"/>
  <c r="M435"/>
  <c r="L435"/>
  <c r="I435"/>
  <c r="H435"/>
  <c r="V434"/>
  <c r="S434"/>
  <c r="R434"/>
  <c r="T434" s="1"/>
  <c r="P434"/>
  <c r="O434"/>
  <c r="M434"/>
  <c r="L434"/>
  <c r="I434"/>
  <c r="H434"/>
  <c r="V433"/>
  <c r="T433"/>
  <c r="S433"/>
  <c r="R433"/>
  <c r="P433"/>
  <c r="O433"/>
  <c r="U433" s="1"/>
  <c r="W433" s="1"/>
  <c r="M433"/>
  <c r="L433"/>
  <c r="I433"/>
  <c r="H433"/>
  <c r="V432"/>
  <c r="U432"/>
  <c r="W432" s="1"/>
  <c r="T432"/>
  <c r="S432"/>
  <c r="R432"/>
  <c r="Q432"/>
  <c r="P432"/>
  <c r="O432"/>
  <c r="M432"/>
  <c r="L432"/>
  <c r="I432"/>
  <c r="H432"/>
  <c r="W431"/>
  <c r="T431"/>
  <c r="R431"/>
  <c r="Q431"/>
  <c r="O431"/>
  <c r="P431" s="1"/>
  <c r="M431"/>
  <c r="L431"/>
  <c r="I431"/>
  <c r="H431"/>
  <c r="V430"/>
  <c r="S430"/>
  <c r="R430"/>
  <c r="T430" s="1"/>
  <c r="P430"/>
  <c r="O430"/>
  <c r="M430"/>
  <c r="L430"/>
  <c r="I430"/>
  <c r="H430"/>
  <c r="W429"/>
  <c r="T429"/>
  <c r="S429"/>
  <c r="R429"/>
  <c r="Q429"/>
  <c r="P429"/>
  <c r="O429"/>
  <c r="U429" s="1"/>
  <c r="V429" s="1"/>
  <c r="M429"/>
  <c r="L429"/>
  <c r="I429"/>
  <c r="H429"/>
  <c r="W428"/>
  <c r="V428"/>
  <c r="T428"/>
  <c r="S428"/>
  <c r="Q428"/>
  <c r="P428"/>
  <c r="M428"/>
  <c r="L428"/>
  <c r="I428"/>
  <c r="H428"/>
  <c r="V427"/>
  <c r="S427"/>
  <c r="R427"/>
  <c r="T427" s="1"/>
  <c r="P427"/>
  <c r="O427"/>
  <c r="M427"/>
  <c r="L427"/>
  <c r="I427"/>
  <c r="H427"/>
  <c r="W426"/>
  <c r="T426"/>
  <c r="S426"/>
  <c r="R426"/>
  <c r="Q426"/>
  <c r="P426"/>
  <c r="O426"/>
  <c r="U426" s="1"/>
  <c r="V426" s="1"/>
  <c r="M426"/>
  <c r="L426"/>
  <c r="I426"/>
  <c r="H426"/>
  <c r="V425"/>
  <c r="U425"/>
  <c r="W425" s="1"/>
  <c r="T425"/>
  <c r="S425"/>
  <c r="R425"/>
  <c r="Q425"/>
  <c r="P425"/>
  <c r="O425"/>
  <c r="M425"/>
  <c r="L425"/>
  <c r="I425"/>
  <c r="H425"/>
  <c r="W424"/>
  <c r="T424"/>
  <c r="R424"/>
  <c r="Q424"/>
  <c r="O424"/>
  <c r="P424" s="1"/>
  <c r="M424"/>
  <c r="L424"/>
  <c r="I424"/>
  <c r="H424"/>
  <c r="V423"/>
  <c r="S423"/>
  <c r="R423"/>
  <c r="T423" s="1"/>
  <c r="P423"/>
  <c r="O423"/>
  <c r="M423"/>
  <c r="L423"/>
  <c r="I423"/>
  <c r="H423"/>
  <c r="W422"/>
  <c r="T422"/>
  <c r="S422"/>
  <c r="R422"/>
  <c r="Q422"/>
  <c r="P422"/>
  <c r="O422"/>
  <c r="U422" s="1"/>
  <c r="V422" s="1"/>
  <c r="M422"/>
  <c r="L422"/>
  <c r="I422"/>
  <c r="H422"/>
  <c r="V421"/>
  <c r="U421"/>
  <c r="W421" s="1"/>
  <c r="T421"/>
  <c r="S421"/>
  <c r="R421"/>
  <c r="Q421"/>
  <c r="P421"/>
  <c r="O421"/>
  <c r="M421"/>
  <c r="L421"/>
  <c r="I421"/>
  <c r="H421"/>
  <c r="W420"/>
  <c r="T420"/>
  <c r="R420"/>
  <c r="Q420"/>
  <c r="O420"/>
  <c r="P420" s="1"/>
  <c r="M420"/>
  <c r="L420"/>
  <c r="I420"/>
  <c r="H420"/>
  <c r="V419"/>
  <c r="S419"/>
  <c r="R419"/>
  <c r="T419" s="1"/>
  <c r="P419"/>
  <c r="O419"/>
  <c r="M419"/>
  <c r="L419"/>
  <c r="I419"/>
  <c r="H419"/>
  <c r="W418"/>
  <c r="T418"/>
  <c r="S418"/>
  <c r="R418"/>
  <c r="Q418"/>
  <c r="P418"/>
  <c r="O418"/>
  <c r="U418" s="1"/>
  <c r="V418" s="1"/>
  <c r="M418"/>
  <c r="L418"/>
  <c r="I418"/>
  <c r="H418"/>
  <c r="V417"/>
  <c r="U417"/>
  <c r="W417" s="1"/>
  <c r="T417"/>
  <c r="S417"/>
  <c r="R417"/>
  <c r="Q417"/>
  <c r="P417"/>
  <c r="O417"/>
  <c r="M417"/>
  <c r="L417"/>
  <c r="I417"/>
  <c r="H417"/>
  <c r="W416"/>
  <c r="T416"/>
  <c r="R416"/>
  <c r="Q416"/>
  <c r="O416"/>
  <c r="P416" s="1"/>
  <c r="M416"/>
  <c r="L416"/>
  <c r="I416"/>
  <c r="H416"/>
  <c r="V415"/>
  <c r="S415"/>
  <c r="R415"/>
  <c r="T415" s="1"/>
  <c r="P415"/>
  <c r="O415"/>
  <c r="M415"/>
  <c r="L415"/>
  <c r="I415"/>
  <c r="H415"/>
  <c r="W414"/>
  <c r="T414"/>
  <c r="S414"/>
  <c r="R414"/>
  <c r="Q414"/>
  <c r="P414"/>
  <c r="O414"/>
  <c r="U414" s="1"/>
  <c r="V414" s="1"/>
  <c r="M414"/>
  <c r="L414"/>
  <c r="I414"/>
  <c r="H414"/>
  <c r="V413"/>
  <c r="U413"/>
  <c r="W413" s="1"/>
  <c r="T413"/>
  <c r="S413"/>
  <c r="R413"/>
  <c r="Q413"/>
  <c r="P413"/>
  <c r="O413"/>
  <c r="M413"/>
  <c r="L413"/>
  <c r="I413"/>
  <c r="H413"/>
  <c r="W412"/>
  <c r="T412"/>
  <c r="R412"/>
  <c r="Q412"/>
  <c r="O412"/>
  <c r="P412" s="1"/>
  <c r="M412"/>
  <c r="L412"/>
  <c r="I412"/>
  <c r="H412"/>
  <c r="V411"/>
  <c r="S411"/>
  <c r="P411"/>
  <c r="M411"/>
  <c r="L411"/>
  <c r="K411"/>
  <c r="J411"/>
  <c r="R411" s="1"/>
  <c r="T411" s="1"/>
  <c r="I411"/>
  <c r="H411"/>
  <c r="G411"/>
  <c r="W410"/>
  <c r="T410"/>
  <c r="Q410"/>
  <c r="M410"/>
  <c r="K410"/>
  <c r="J410"/>
  <c r="R410" s="1"/>
  <c r="S410" s="1"/>
  <c r="I410"/>
  <c r="H410"/>
  <c r="G410"/>
  <c r="V409"/>
  <c r="S409"/>
  <c r="R409"/>
  <c r="T409" s="1"/>
  <c r="P409"/>
  <c r="O409"/>
  <c r="M409"/>
  <c r="L409"/>
  <c r="I409"/>
  <c r="H409"/>
  <c r="W408"/>
  <c r="T408"/>
  <c r="S408"/>
  <c r="R408"/>
  <c r="Q408"/>
  <c r="P408"/>
  <c r="O408"/>
  <c r="U408" s="1"/>
  <c r="V408" s="1"/>
  <c r="M408"/>
  <c r="L408"/>
  <c r="I408"/>
  <c r="H408"/>
  <c r="V407"/>
  <c r="U407"/>
  <c r="W407" s="1"/>
  <c r="T407"/>
  <c r="S407"/>
  <c r="R407"/>
  <c r="Q407"/>
  <c r="P407"/>
  <c r="O407"/>
  <c r="M407"/>
  <c r="L407"/>
  <c r="I407"/>
  <c r="H407"/>
  <c r="W406"/>
  <c r="T406"/>
  <c r="R406"/>
  <c r="Q406"/>
  <c r="O406"/>
  <c r="P406" s="1"/>
  <c r="M406"/>
  <c r="L406"/>
  <c r="I406"/>
  <c r="H406"/>
  <c r="V405"/>
  <c r="S405"/>
  <c r="P405"/>
  <c r="M405"/>
  <c r="L405"/>
  <c r="K405"/>
  <c r="J405"/>
  <c r="R405" s="1"/>
  <c r="T405" s="1"/>
  <c r="I405"/>
  <c r="H405"/>
  <c r="G405"/>
  <c r="W404"/>
  <c r="T404"/>
  <c r="S404"/>
  <c r="Q404"/>
  <c r="M404"/>
  <c r="L404"/>
  <c r="K404"/>
  <c r="J404"/>
  <c r="R404" s="1"/>
  <c r="I404"/>
  <c r="H404"/>
  <c r="G404"/>
  <c r="V403"/>
  <c r="S403"/>
  <c r="R403"/>
  <c r="T403" s="1"/>
  <c r="P403"/>
  <c r="O403"/>
  <c r="M403"/>
  <c r="L403"/>
  <c r="I403"/>
  <c r="H403"/>
  <c r="W402"/>
  <c r="T402"/>
  <c r="S402"/>
  <c r="R402"/>
  <c r="Q402"/>
  <c r="P402"/>
  <c r="O402"/>
  <c r="U402" s="1"/>
  <c r="V402" s="1"/>
  <c r="M402"/>
  <c r="L402"/>
  <c r="I402"/>
  <c r="H402"/>
  <c r="V401"/>
  <c r="U401"/>
  <c r="W401" s="1"/>
  <c r="T401"/>
  <c r="S401"/>
  <c r="R401"/>
  <c r="Q401"/>
  <c r="P401"/>
  <c r="O401"/>
  <c r="M401"/>
  <c r="L401"/>
  <c r="I401"/>
  <c r="H401"/>
  <c r="W400"/>
  <c r="T400"/>
  <c r="R400"/>
  <c r="Q400"/>
  <c r="O400"/>
  <c r="P400" s="1"/>
  <c r="M400"/>
  <c r="L400"/>
  <c r="I400"/>
  <c r="H400"/>
  <c r="V399"/>
  <c r="S399"/>
  <c r="R399"/>
  <c r="T399" s="1"/>
  <c r="P399"/>
  <c r="O399"/>
  <c r="M399"/>
  <c r="L399"/>
  <c r="I399"/>
  <c r="H399"/>
  <c r="W398"/>
  <c r="T398"/>
  <c r="S398"/>
  <c r="R398"/>
  <c r="Q398"/>
  <c r="P398"/>
  <c r="O398"/>
  <c r="U398" s="1"/>
  <c r="V398" s="1"/>
  <c r="M398"/>
  <c r="L398"/>
  <c r="I398"/>
  <c r="H398"/>
  <c r="V397"/>
  <c r="U397"/>
  <c r="W397" s="1"/>
  <c r="T397"/>
  <c r="S397"/>
  <c r="R397"/>
  <c r="Q397"/>
  <c r="P397"/>
  <c r="O397"/>
  <c r="M397"/>
  <c r="L397"/>
  <c r="I397"/>
  <c r="H397"/>
  <c r="W396"/>
  <c r="T396"/>
  <c r="R396"/>
  <c r="Q396"/>
  <c r="O396"/>
  <c r="P396" s="1"/>
  <c r="M396"/>
  <c r="L396"/>
  <c r="I396"/>
  <c r="H396"/>
  <c r="V395"/>
  <c r="S395"/>
  <c r="R395"/>
  <c r="T395" s="1"/>
  <c r="P395"/>
  <c r="O395"/>
  <c r="M395"/>
  <c r="L395"/>
  <c r="I395"/>
  <c r="H395"/>
  <c r="V394"/>
  <c r="T394"/>
  <c r="S394"/>
  <c r="R394"/>
  <c r="P394"/>
  <c r="O394"/>
  <c r="U394" s="1"/>
  <c r="W394" s="1"/>
  <c r="M394"/>
  <c r="L394"/>
  <c r="I394"/>
  <c r="H394"/>
  <c r="W393"/>
  <c r="U393"/>
  <c r="V393" s="1"/>
  <c r="T393"/>
  <c r="R393"/>
  <c r="S393" s="1"/>
  <c r="Q393"/>
  <c r="P393"/>
  <c r="O393"/>
  <c r="M393"/>
  <c r="L393"/>
  <c r="I393"/>
  <c r="H393"/>
  <c r="W392"/>
  <c r="T392"/>
  <c r="R392"/>
  <c r="Q392"/>
  <c r="O392"/>
  <c r="P392" s="1"/>
  <c r="M392"/>
  <c r="L392"/>
  <c r="I392"/>
  <c r="H392"/>
  <c r="W391"/>
  <c r="V391"/>
  <c r="T391"/>
  <c r="S391"/>
  <c r="Q391"/>
  <c r="P391"/>
  <c r="M391"/>
  <c r="L391"/>
  <c r="I391"/>
  <c r="H391"/>
  <c r="V390"/>
  <c r="U390"/>
  <c r="W390" s="1"/>
  <c r="T390"/>
  <c r="S390"/>
  <c r="R390"/>
  <c r="Q390"/>
  <c r="P390"/>
  <c r="O390"/>
  <c r="M390"/>
  <c r="L390"/>
  <c r="I390"/>
  <c r="H390"/>
  <c r="W389"/>
  <c r="T389"/>
  <c r="R389"/>
  <c r="Q389"/>
  <c r="O389"/>
  <c r="P389" s="1"/>
  <c r="M389"/>
  <c r="L389"/>
  <c r="I389"/>
  <c r="H389"/>
  <c r="W388"/>
  <c r="T388"/>
  <c r="S388"/>
  <c r="R388"/>
  <c r="Q388"/>
  <c r="O388"/>
  <c r="M388"/>
  <c r="L388"/>
  <c r="I388"/>
  <c r="H388"/>
  <c r="W387"/>
  <c r="T387"/>
  <c r="S387"/>
  <c r="R387"/>
  <c r="Q387"/>
  <c r="P387"/>
  <c r="O387"/>
  <c r="U387" s="1"/>
  <c r="V387" s="1"/>
  <c r="M387"/>
  <c r="L387"/>
  <c r="I387"/>
  <c r="H387"/>
  <c r="W386"/>
  <c r="U386"/>
  <c r="V386" s="1"/>
  <c r="T386"/>
  <c r="R386"/>
  <c r="S386" s="1"/>
  <c r="Q386"/>
  <c r="P386"/>
  <c r="O386"/>
  <c r="M386"/>
  <c r="L386"/>
  <c r="I386"/>
  <c r="H386"/>
  <c r="V385"/>
  <c r="S385"/>
  <c r="R385"/>
  <c r="Q385"/>
  <c r="P385"/>
  <c r="O385"/>
  <c r="M385"/>
  <c r="L385"/>
  <c r="I385"/>
  <c r="H385"/>
  <c r="W384"/>
  <c r="T384"/>
  <c r="S384"/>
  <c r="R384"/>
  <c r="Q384"/>
  <c r="O384"/>
  <c r="M384"/>
  <c r="L384"/>
  <c r="I384"/>
  <c r="H384"/>
  <c r="W383"/>
  <c r="T383"/>
  <c r="S383"/>
  <c r="R383"/>
  <c r="Q383"/>
  <c r="P383"/>
  <c r="O383"/>
  <c r="U383" s="1"/>
  <c r="V383" s="1"/>
  <c r="M383"/>
  <c r="L383"/>
  <c r="I383"/>
  <c r="H383"/>
  <c r="W382"/>
  <c r="U382"/>
  <c r="V382" s="1"/>
  <c r="T382"/>
  <c r="R382"/>
  <c r="S382" s="1"/>
  <c r="Q382"/>
  <c r="P382"/>
  <c r="O382"/>
  <c r="M382"/>
  <c r="L382"/>
  <c r="I382"/>
  <c r="H382"/>
  <c r="W381"/>
  <c r="T381"/>
  <c r="R381"/>
  <c r="Q381"/>
  <c r="O381"/>
  <c r="P381" s="1"/>
  <c r="M381"/>
  <c r="L381"/>
  <c r="I381"/>
  <c r="H381"/>
  <c r="W380"/>
  <c r="T380"/>
  <c r="S380"/>
  <c r="R380"/>
  <c r="Q380"/>
  <c r="O380"/>
  <c r="M380"/>
  <c r="L380"/>
  <c r="I380"/>
  <c r="H380"/>
  <c r="W379"/>
  <c r="T379"/>
  <c r="S379"/>
  <c r="R379"/>
  <c r="Q379"/>
  <c r="P379"/>
  <c r="O379"/>
  <c r="U379" s="1"/>
  <c r="V379" s="1"/>
  <c r="M379"/>
  <c r="L379"/>
  <c r="I379"/>
  <c r="H379"/>
  <c r="W378"/>
  <c r="V378"/>
  <c r="T378"/>
  <c r="S378"/>
  <c r="Q378"/>
  <c r="P378"/>
  <c r="M378"/>
  <c r="L378"/>
  <c r="I378"/>
  <c r="H378"/>
  <c r="V377"/>
  <c r="S377"/>
  <c r="R377"/>
  <c r="T377" s="1"/>
  <c r="P377"/>
  <c r="O377"/>
  <c r="M377"/>
  <c r="L377"/>
  <c r="I377"/>
  <c r="H377"/>
  <c r="V376"/>
  <c r="S376"/>
  <c r="P376"/>
  <c r="L376"/>
  <c r="K376"/>
  <c r="J376"/>
  <c r="O376" s="1"/>
  <c r="Q376" s="1"/>
  <c r="H376"/>
  <c r="G376"/>
  <c r="I376" s="1"/>
  <c r="W375"/>
  <c r="V375"/>
  <c r="T375"/>
  <c r="S375"/>
  <c r="Q375"/>
  <c r="P375"/>
  <c r="M375"/>
  <c r="L375"/>
  <c r="I375"/>
  <c r="H375"/>
  <c r="V374"/>
  <c r="S374"/>
  <c r="R374"/>
  <c r="Q374"/>
  <c r="P374"/>
  <c r="O374"/>
  <c r="M374"/>
  <c r="L374"/>
  <c r="I374"/>
  <c r="H374"/>
  <c r="W373"/>
  <c r="T373"/>
  <c r="S373"/>
  <c r="R373"/>
  <c r="Q373"/>
  <c r="O373"/>
  <c r="M373"/>
  <c r="L373"/>
  <c r="I373"/>
  <c r="H373"/>
  <c r="V372"/>
  <c r="T372"/>
  <c r="S372"/>
  <c r="R372"/>
  <c r="P372"/>
  <c r="O372"/>
  <c r="U372" s="1"/>
  <c r="W372" s="1"/>
  <c r="M372"/>
  <c r="L372"/>
  <c r="I372"/>
  <c r="H372"/>
  <c r="W371"/>
  <c r="U371"/>
  <c r="V371" s="1"/>
  <c r="T371"/>
  <c r="R371"/>
  <c r="S371" s="1"/>
  <c r="Q371"/>
  <c r="P371"/>
  <c r="O371"/>
  <c r="M371"/>
  <c r="L371"/>
  <c r="I371"/>
  <c r="H371"/>
  <c r="V370"/>
  <c r="S370"/>
  <c r="R370"/>
  <c r="Q370"/>
  <c r="P370"/>
  <c r="O370"/>
  <c r="M370"/>
  <c r="L370"/>
  <c r="I370"/>
  <c r="H370"/>
  <c r="W369"/>
  <c r="T369"/>
  <c r="S369"/>
  <c r="R369"/>
  <c r="Q369"/>
  <c r="O369"/>
  <c r="M369"/>
  <c r="L369"/>
  <c r="I369"/>
  <c r="H369"/>
  <c r="V368"/>
  <c r="T368"/>
  <c r="S368"/>
  <c r="R368"/>
  <c r="P368"/>
  <c r="O368"/>
  <c r="U368" s="1"/>
  <c r="W368" s="1"/>
  <c r="M368"/>
  <c r="L368"/>
  <c r="I368"/>
  <c r="H368"/>
  <c r="W367"/>
  <c r="U367"/>
  <c r="V367" s="1"/>
  <c r="T367"/>
  <c r="R367"/>
  <c r="S367" s="1"/>
  <c r="Q367"/>
  <c r="P367"/>
  <c r="O367"/>
  <c r="M367"/>
  <c r="L367"/>
  <c r="I367"/>
  <c r="H367"/>
  <c r="V366"/>
  <c r="S366"/>
  <c r="R366"/>
  <c r="Q366"/>
  <c r="P366"/>
  <c r="O366"/>
  <c r="M366"/>
  <c r="L366"/>
  <c r="I366"/>
  <c r="H366"/>
  <c r="W365"/>
  <c r="T365"/>
  <c r="S365"/>
  <c r="R365"/>
  <c r="Q365"/>
  <c r="O365"/>
  <c r="M365"/>
  <c r="L365"/>
  <c r="I365"/>
  <c r="H365"/>
  <c r="V364"/>
  <c r="S364"/>
  <c r="P364"/>
  <c r="L364"/>
  <c r="K364"/>
  <c r="J364"/>
  <c r="H364"/>
  <c r="G364"/>
  <c r="I364" s="1"/>
  <c r="W363"/>
  <c r="T363"/>
  <c r="Q363"/>
  <c r="M363"/>
  <c r="K363"/>
  <c r="J363"/>
  <c r="I363"/>
  <c r="G363"/>
  <c r="H363" s="1"/>
  <c r="W362"/>
  <c r="V362"/>
  <c r="T362"/>
  <c r="S362"/>
  <c r="Q362"/>
  <c r="P362"/>
  <c r="M362"/>
  <c r="L362"/>
  <c r="I362"/>
  <c r="H362"/>
  <c r="V361"/>
  <c r="S361"/>
  <c r="R361"/>
  <c r="T361" s="1"/>
  <c r="P361"/>
  <c r="M361"/>
  <c r="L361"/>
  <c r="K361"/>
  <c r="J361"/>
  <c r="J446" s="1"/>
  <c r="J584" s="1"/>
  <c r="J928" s="1"/>
  <c r="J1027" s="1"/>
  <c r="I361"/>
  <c r="H361"/>
  <c r="G361"/>
  <c r="V360"/>
  <c r="S360"/>
  <c r="R360"/>
  <c r="Q360"/>
  <c r="P360"/>
  <c r="O360"/>
  <c r="M360"/>
  <c r="L360"/>
  <c r="I360"/>
  <c r="H360"/>
  <c r="V359"/>
  <c r="S359"/>
  <c r="R359"/>
  <c r="T359" s="1"/>
  <c r="P359"/>
  <c r="O359"/>
  <c r="M359"/>
  <c r="L359"/>
  <c r="I359"/>
  <c r="H359"/>
  <c r="V358"/>
  <c r="T358"/>
  <c r="S358"/>
  <c r="R358"/>
  <c r="P358"/>
  <c r="O358"/>
  <c r="U358" s="1"/>
  <c r="W358" s="1"/>
  <c r="M358"/>
  <c r="L358"/>
  <c r="I358"/>
  <c r="H358"/>
  <c r="W357"/>
  <c r="U357"/>
  <c r="V357" s="1"/>
  <c r="T357"/>
  <c r="R357"/>
  <c r="S357" s="1"/>
  <c r="Q357"/>
  <c r="P357"/>
  <c r="O357"/>
  <c r="M357"/>
  <c r="L357"/>
  <c r="I357"/>
  <c r="H357"/>
  <c r="V356"/>
  <c r="S356"/>
  <c r="R356"/>
  <c r="Q356"/>
  <c r="P356"/>
  <c r="O356"/>
  <c r="M356"/>
  <c r="L356"/>
  <c r="I356"/>
  <c r="H356"/>
  <c r="W355"/>
  <c r="T355"/>
  <c r="S355"/>
  <c r="R355"/>
  <c r="Q355"/>
  <c r="O355"/>
  <c r="M355"/>
  <c r="L355"/>
  <c r="I355"/>
  <c r="H355"/>
  <c r="V354"/>
  <c r="T354"/>
  <c r="S354"/>
  <c r="R354"/>
  <c r="P354"/>
  <c r="O354"/>
  <c r="U354" s="1"/>
  <c r="W354" s="1"/>
  <c r="M354"/>
  <c r="L354"/>
  <c r="I354"/>
  <c r="H354"/>
  <c r="W353"/>
  <c r="U353"/>
  <c r="V353" s="1"/>
  <c r="T353"/>
  <c r="S353"/>
  <c r="R353"/>
  <c r="Q353"/>
  <c r="P353"/>
  <c r="O353"/>
  <c r="M353"/>
  <c r="L353"/>
  <c r="I353"/>
  <c r="H353"/>
  <c r="W352"/>
  <c r="V352"/>
  <c r="T352"/>
  <c r="S352"/>
  <c r="Q352"/>
  <c r="P352"/>
  <c r="M352"/>
  <c r="L352"/>
  <c r="I352"/>
  <c r="H352"/>
  <c r="V351"/>
  <c r="T351"/>
  <c r="S351"/>
  <c r="R351"/>
  <c r="P351"/>
  <c r="O351"/>
  <c r="U351" s="1"/>
  <c r="W351" s="1"/>
  <c r="M351"/>
  <c r="L351"/>
  <c r="I351"/>
  <c r="H351"/>
  <c r="V350"/>
  <c r="U350"/>
  <c r="W350" s="1"/>
  <c r="T350"/>
  <c r="S350"/>
  <c r="R350"/>
  <c r="Q350"/>
  <c r="P350"/>
  <c r="O350"/>
  <c r="M350"/>
  <c r="L350"/>
  <c r="I350"/>
  <c r="H350"/>
  <c r="W349"/>
  <c r="V349"/>
  <c r="U349"/>
  <c r="T349"/>
  <c r="R349"/>
  <c r="S349" s="1"/>
  <c r="Q349"/>
  <c r="O349"/>
  <c r="P349" s="1"/>
  <c r="M349"/>
  <c r="L349"/>
  <c r="I349"/>
  <c r="H349"/>
  <c r="W348"/>
  <c r="V348"/>
  <c r="T348"/>
  <c r="S348"/>
  <c r="Q348"/>
  <c r="P348"/>
  <c r="M348"/>
  <c r="L348"/>
  <c r="I348"/>
  <c r="H348"/>
  <c r="V347"/>
  <c r="U347"/>
  <c r="W347" s="1"/>
  <c r="T347"/>
  <c r="S347"/>
  <c r="R347"/>
  <c r="Q347"/>
  <c r="P347"/>
  <c r="O347"/>
  <c r="M347"/>
  <c r="L347"/>
  <c r="I347"/>
  <c r="H347"/>
  <c r="W346"/>
  <c r="V346"/>
  <c r="T346"/>
  <c r="S346"/>
  <c r="Q346"/>
  <c r="P346"/>
  <c r="M346"/>
  <c r="L346"/>
  <c r="I346"/>
  <c r="H346"/>
  <c r="V345"/>
  <c r="T345"/>
  <c r="S345"/>
  <c r="R345"/>
  <c r="P345"/>
  <c r="O345"/>
  <c r="U345" s="1"/>
  <c r="W345" s="1"/>
  <c r="M345"/>
  <c r="L345"/>
  <c r="I345"/>
  <c r="H345"/>
  <c r="V344"/>
  <c r="U344"/>
  <c r="W344" s="1"/>
  <c r="T344"/>
  <c r="S344"/>
  <c r="R344"/>
  <c r="Q344"/>
  <c r="P344"/>
  <c r="O344"/>
  <c r="M344"/>
  <c r="L344"/>
  <c r="I344"/>
  <c r="H344"/>
  <c r="W343"/>
  <c r="T343"/>
  <c r="R343"/>
  <c r="Q343"/>
  <c r="O343"/>
  <c r="P343" s="1"/>
  <c r="M343"/>
  <c r="L343"/>
  <c r="I343"/>
  <c r="H343"/>
  <c r="W342"/>
  <c r="V342"/>
  <c r="T342"/>
  <c r="S342"/>
  <c r="Q342"/>
  <c r="P342"/>
  <c r="M342"/>
  <c r="L342"/>
  <c r="I342"/>
  <c r="H342"/>
  <c r="W341"/>
  <c r="V341"/>
  <c r="T341"/>
  <c r="S341"/>
  <c r="Q341"/>
  <c r="P341"/>
  <c r="M341"/>
  <c r="L341"/>
  <c r="I341"/>
  <c r="H341"/>
  <c r="W338"/>
  <c r="V338"/>
  <c r="T338"/>
  <c r="S338"/>
  <c r="Q338"/>
  <c r="P338"/>
  <c r="M338"/>
  <c r="L338"/>
  <c r="I338"/>
  <c r="H338"/>
  <c r="W337"/>
  <c r="V337"/>
  <c r="T337"/>
  <c r="S337"/>
  <c r="Q337"/>
  <c r="P337"/>
  <c r="M337"/>
  <c r="L337"/>
  <c r="J337"/>
  <c r="I337"/>
  <c r="H337"/>
  <c r="W336"/>
  <c r="V336"/>
  <c r="T336"/>
  <c r="S336"/>
  <c r="Q336"/>
  <c r="P336"/>
  <c r="M336"/>
  <c r="L336"/>
  <c r="J336"/>
  <c r="J338" s="1"/>
  <c r="I336"/>
  <c r="H336"/>
  <c r="W335"/>
  <c r="T335"/>
  <c r="S335"/>
  <c r="R335"/>
  <c r="Q335"/>
  <c r="O335"/>
  <c r="M335"/>
  <c r="L335"/>
  <c r="I335"/>
  <c r="H335"/>
  <c r="W334"/>
  <c r="V334"/>
  <c r="T334"/>
  <c r="S334"/>
  <c r="Q334"/>
  <c r="P334"/>
  <c r="M334"/>
  <c r="L334"/>
  <c r="I334"/>
  <c r="H334"/>
  <c r="W333"/>
  <c r="T333"/>
  <c r="R333"/>
  <c r="Q333"/>
  <c r="O333"/>
  <c r="P333" s="1"/>
  <c r="M333"/>
  <c r="L333"/>
  <c r="I333"/>
  <c r="H333"/>
  <c r="W332"/>
  <c r="V332"/>
  <c r="T332"/>
  <c r="S332"/>
  <c r="Q332"/>
  <c r="P332"/>
  <c r="M332"/>
  <c r="L332"/>
  <c r="I332"/>
  <c r="H332"/>
  <c r="V331"/>
  <c r="U331"/>
  <c r="W331" s="1"/>
  <c r="T331"/>
  <c r="S331"/>
  <c r="R331"/>
  <c r="Q331"/>
  <c r="P331"/>
  <c r="O331"/>
  <c r="M331"/>
  <c r="L331"/>
  <c r="W330"/>
  <c r="T330"/>
  <c r="S330"/>
  <c r="R330"/>
  <c r="Q330"/>
  <c r="P330"/>
  <c r="O330"/>
  <c r="U330" s="1"/>
  <c r="V330" s="1"/>
  <c r="M330"/>
  <c r="L330"/>
  <c r="W329"/>
  <c r="V329"/>
  <c r="T329"/>
  <c r="S329"/>
  <c r="Q329"/>
  <c r="P329"/>
  <c r="M329"/>
  <c r="L329"/>
  <c r="I329"/>
  <c r="H329"/>
  <c r="V328"/>
  <c r="U328"/>
  <c r="W328" s="1"/>
  <c r="T328"/>
  <c r="S328"/>
  <c r="R328"/>
  <c r="Q328"/>
  <c r="P328"/>
  <c r="O328"/>
  <c r="M328"/>
  <c r="L328"/>
  <c r="W327"/>
  <c r="T327"/>
  <c r="S327"/>
  <c r="R327"/>
  <c r="Q327"/>
  <c r="P327"/>
  <c r="O327"/>
  <c r="U327" s="1"/>
  <c r="V327" s="1"/>
  <c r="M327"/>
  <c r="L327"/>
  <c r="V326"/>
  <c r="S326"/>
  <c r="R326"/>
  <c r="R941" s="1"/>
  <c r="R1032" s="1"/>
  <c r="P326"/>
  <c r="M326"/>
  <c r="L326"/>
  <c r="K326"/>
  <c r="K941" s="1"/>
  <c r="K1032" s="1"/>
  <c r="G326"/>
  <c r="W325"/>
  <c r="T325"/>
  <c r="Q325"/>
  <c r="M325"/>
  <c r="K325"/>
  <c r="G325"/>
  <c r="G940" s="1"/>
  <c r="W324"/>
  <c r="V324"/>
  <c r="T324"/>
  <c r="S324"/>
  <c r="Q324"/>
  <c r="P324"/>
  <c r="M324"/>
  <c r="L324"/>
  <c r="I324"/>
  <c r="H324"/>
  <c r="W323"/>
  <c r="V323"/>
  <c r="T323"/>
  <c r="S323"/>
  <c r="Q323"/>
  <c r="P323"/>
  <c r="M323"/>
  <c r="L323"/>
  <c r="I323"/>
  <c r="H323"/>
  <c r="W322"/>
  <c r="V322"/>
  <c r="T322"/>
  <c r="S322"/>
  <c r="Q322"/>
  <c r="P322"/>
  <c r="M322"/>
  <c r="L322"/>
  <c r="I322"/>
  <c r="H322"/>
  <c r="W321"/>
  <c r="V321"/>
  <c r="T321"/>
  <c r="S321"/>
  <c r="Q321"/>
  <c r="P321"/>
  <c r="M321"/>
  <c r="L321"/>
  <c r="I321"/>
  <c r="H321"/>
  <c r="W320"/>
  <c r="U320"/>
  <c r="T320"/>
  <c r="R320"/>
  <c r="R964" s="1"/>
  <c r="Q320"/>
  <c r="P320"/>
  <c r="O320"/>
  <c r="O964" s="1"/>
  <c r="M320"/>
  <c r="L320"/>
  <c r="I320"/>
  <c r="H320"/>
  <c r="W319"/>
  <c r="V319"/>
  <c r="T319"/>
  <c r="S319"/>
  <c r="Q319"/>
  <c r="P319"/>
  <c r="M319"/>
  <c r="L319"/>
  <c r="I319"/>
  <c r="H319"/>
  <c r="W318"/>
  <c r="V318"/>
  <c r="T318"/>
  <c r="S318"/>
  <c r="Q318"/>
  <c r="P318"/>
  <c r="M318"/>
  <c r="L318"/>
  <c r="I318"/>
  <c r="H318"/>
  <c r="W316"/>
  <c r="V316"/>
  <c r="T316"/>
  <c r="S316"/>
  <c r="Q316"/>
  <c r="P316"/>
  <c r="M316"/>
  <c r="L316"/>
  <c r="I316"/>
  <c r="H316"/>
  <c r="W315"/>
  <c r="V315"/>
  <c r="T315"/>
  <c r="S315"/>
  <c r="Q315"/>
  <c r="P315"/>
  <c r="M315"/>
  <c r="L315"/>
  <c r="K315"/>
  <c r="J315"/>
  <c r="I315"/>
  <c r="H315"/>
  <c r="G315"/>
  <c r="V314"/>
  <c r="T314"/>
  <c r="S314"/>
  <c r="R314"/>
  <c r="R978" s="1"/>
  <c r="P314"/>
  <c r="O314"/>
  <c r="U314" s="1"/>
  <c r="M314"/>
  <c r="L314"/>
  <c r="I314"/>
  <c r="H314"/>
  <c r="W313"/>
  <c r="V313"/>
  <c r="T313"/>
  <c r="S313"/>
  <c r="Q313"/>
  <c r="P313"/>
  <c r="M313"/>
  <c r="L313"/>
  <c r="I313"/>
  <c r="H313"/>
  <c r="W312"/>
  <c r="T312"/>
  <c r="S312"/>
  <c r="R312"/>
  <c r="R977" s="1"/>
  <c r="R979" s="1"/>
  <c r="Q312"/>
  <c r="O312"/>
  <c r="M312"/>
  <c r="L312"/>
  <c r="I312"/>
  <c r="H312"/>
  <c r="W311"/>
  <c r="V311"/>
  <c r="T311"/>
  <c r="S311"/>
  <c r="Q311"/>
  <c r="P311"/>
  <c r="M311"/>
  <c r="L311"/>
  <c r="I311"/>
  <c r="H311"/>
  <c r="W310"/>
  <c r="V310"/>
  <c r="T310"/>
  <c r="S310"/>
  <c r="Q310"/>
  <c r="P310"/>
  <c r="M310"/>
  <c r="L310"/>
  <c r="I310"/>
  <c r="H310"/>
  <c r="W308"/>
  <c r="V308"/>
  <c r="T308"/>
  <c r="S308"/>
  <c r="Q308"/>
  <c r="P308"/>
  <c r="M308"/>
  <c r="L308"/>
  <c r="I308"/>
  <c r="H308"/>
  <c r="W307"/>
  <c r="V307"/>
  <c r="T307"/>
  <c r="S307"/>
  <c r="Q307"/>
  <c r="P307"/>
  <c r="M307"/>
  <c r="L307"/>
  <c r="I307"/>
  <c r="H307"/>
  <c r="W306"/>
  <c r="V306"/>
  <c r="T306"/>
  <c r="S306"/>
  <c r="Q306"/>
  <c r="P306"/>
  <c r="M306"/>
  <c r="L306"/>
  <c r="I306"/>
  <c r="H306"/>
  <c r="W305"/>
  <c r="V305"/>
  <c r="T305"/>
  <c r="S305"/>
  <c r="R305"/>
  <c r="Q305"/>
  <c r="P305"/>
  <c r="M305"/>
  <c r="L305"/>
  <c r="K305"/>
  <c r="J305"/>
  <c r="O305" s="1"/>
  <c r="I305"/>
  <c r="H305"/>
  <c r="G305"/>
  <c r="W304"/>
  <c r="V304"/>
  <c r="T304"/>
  <c r="S304"/>
  <c r="R304"/>
  <c r="Q304"/>
  <c r="P304"/>
  <c r="M304"/>
  <c r="L304"/>
  <c r="K304"/>
  <c r="K961" s="1"/>
  <c r="J304"/>
  <c r="J961" s="1"/>
  <c r="I304"/>
  <c r="H304"/>
  <c r="G304"/>
  <c r="G961" s="1"/>
  <c r="W303"/>
  <c r="V303"/>
  <c r="T303"/>
  <c r="S303"/>
  <c r="R303"/>
  <c r="R960" s="1"/>
  <c r="Q303"/>
  <c r="P303"/>
  <c r="M303"/>
  <c r="L303"/>
  <c r="K303"/>
  <c r="K960" s="1"/>
  <c r="J303"/>
  <c r="J960" s="1"/>
  <c r="I303"/>
  <c r="H303"/>
  <c r="G303"/>
  <c r="G960" s="1"/>
  <c r="W302"/>
  <c r="V302"/>
  <c r="T302"/>
  <c r="S302"/>
  <c r="R302"/>
  <c r="R959" s="1"/>
  <c r="Q302"/>
  <c r="P302"/>
  <c r="M302"/>
  <c r="L302"/>
  <c r="K302"/>
  <c r="K959" s="1"/>
  <c r="J302"/>
  <c r="J959" s="1"/>
  <c r="I302"/>
  <c r="H302"/>
  <c r="G302"/>
  <c r="G959" s="1"/>
  <c r="V301"/>
  <c r="S301"/>
  <c r="R301"/>
  <c r="T301" s="1"/>
  <c r="Q301"/>
  <c r="P301"/>
  <c r="O301"/>
  <c r="M301"/>
  <c r="L301"/>
  <c r="I301"/>
  <c r="H301"/>
  <c r="W300"/>
  <c r="T300"/>
  <c r="R300"/>
  <c r="S300" s="1"/>
  <c r="Q300"/>
  <c r="O300"/>
  <c r="M300"/>
  <c r="L300"/>
  <c r="I300"/>
  <c r="H300"/>
  <c r="V299"/>
  <c r="T299"/>
  <c r="S299"/>
  <c r="R299"/>
  <c r="P299"/>
  <c r="O299"/>
  <c r="M299"/>
  <c r="L299"/>
  <c r="I299"/>
  <c r="H299"/>
  <c r="W298"/>
  <c r="U298"/>
  <c r="V298" s="1"/>
  <c r="T298"/>
  <c r="R298"/>
  <c r="S298" s="1"/>
  <c r="Q298"/>
  <c r="P298"/>
  <c r="O298"/>
  <c r="M298"/>
  <c r="L298"/>
  <c r="I298"/>
  <c r="H298"/>
  <c r="W297"/>
  <c r="V297"/>
  <c r="T297"/>
  <c r="S297"/>
  <c r="Q297"/>
  <c r="P297"/>
  <c r="M297"/>
  <c r="L297"/>
  <c r="I297"/>
  <c r="H297"/>
  <c r="W296"/>
  <c r="T296"/>
  <c r="S296"/>
  <c r="R296"/>
  <c r="Q296"/>
  <c r="P296"/>
  <c r="O296"/>
  <c r="U296" s="1"/>
  <c r="V296" s="1"/>
  <c r="M296"/>
  <c r="L296"/>
  <c r="I296"/>
  <c r="H296"/>
  <c r="W295"/>
  <c r="V295"/>
  <c r="T295"/>
  <c r="S295"/>
  <c r="Q295"/>
  <c r="P295"/>
  <c r="M295"/>
  <c r="L295"/>
  <c r="I295"/>
  <c r="H295"/>
  <c r="V294"/>
  <c r="S294"/>
  <c r="R294"/>
  <c r="T294" s="1"/>
  <c r="P294"/>
  <c r="O294"/>
  <c r="M294"/>
  <c r="L294"/>
  <c r="I294"/>
  <c r="H294"/>
  <c r="W293"/>
  <c r="V293"/>
  <c r="T293"/>
  <c r="S293"/>
  <c r="Q293"/>
  <c r="P293"/>
  <c r="M293"/>
  <c r="L293"/>
  <c r="I293"/>
  <c r="H293"/>
  <c r="W292"/>
  <c r="V292"/>
  <c r="T292"/>
  <c r="S292"/>
  <c r="Q292"/>
  <c r="P292"/>
  <c r="M292"/>
  <c r="L292"/>
  <c r="I292"/>
  <c r="H292"/>
  <c r="W290"/>
  <c r="V290"/>
  <c r="T290"/>
  <c r="S290"/>
  <c r="Q290"/>
  <c r="P290"/>
  <c r="M290"/>
  <c r="L290"/>
  <c r="I290"/>
  <c r="H290"/>
  <c r="W288"/>
  <c r="V288"/>
  <c r="T288"/>
  <c r="S288"/>
  <c r="Q288"/>
  <c r="P288"/>
  <c r="M288"/>
  <c r="L288"/>
  <c r="I288"/>
  <c r="H288"/>
  <c r="W286"/>
  <c r="V286"/>
  <c r="T286"/>
  <c r="S286"/>
  <c r="Q286"/>
  <c r="P286"/>
  <c r="M286"/>
  <c r="L286"/>
  <c r="I286"/>
  <c r="H286"/>
  <c r="W285"/>
  <c r="V285"/>
  <c r="T285"/>
  <c r="S285"/>
  <c r="Q285"/>
  <c r="P285"/>
  <c r="M285"/>
  <c r="L285"/>
  <c r="K285"/>
  <c r="K968" s="1"/>
  <c r="J285"/>
  <c r="J968" s="1"/>
  <c r="I285"/>
  <c r="H285"/>
  <c r="G285"/>
  <c r="G968" s="1"/>
  <c r="W284"/>
  <c r="V284"/>
  <c r="T284"/>
  <c r="S284"/>
  <c r="Q284"/>
  <c r="P284"/>
  <c r="M284"/>
  <c r="L284"/>
  <c r="I284"/>
  <c r="H284"/>
  <c r="G284"/>
  <c r="G967" s="1"/>
  <c r="W283"/>
  <c r="V283"/>
  <c r="T283"/>
  <c r="S283"/>
  <c r="Q283"/>
  <c r="P283"/>
  <c r="M283"/>
  <c r="L283"/>
  <c r="I283"/>
  <c r="H283"/>
  <c r="G283"/>
  <c r="G966" s="1"/>
  <c r="G969" s="1"/>
  <c r="W282"/>
  <c r="V282"/>
  <c r="U282"/>
  <c r="T282"/>
  <c r="S282"/>
  <c r="R282"/>
  <c r="R285" s="1"/>
  <c r="R968" s="1"/>
  <c r="Q282"/>
  <c r="P282"/>
  <c r="O282"/>
  <c r="O285" s="1"/>
  <c r="O968" s="1"/>
  <c r="M282"/>
  <c r="L282"/>
  <c r="I282"/>
  <c r="H282"/>
  <c r="W281"/>
  <c r="V281"/>
  <c r="T281"/>
  <c r="S281"/>
  <c r="R281"/>
  <c r="U281" s="1"/>
  <c r="Q281"/>
  <c r="P281"/>
  <c r="O281"/>
  <c r="M281"/>
  <c r="L281"/>
  <c r="I281"/>
  <c r="H281"/>
  <c r="V280"/>
  <c r="S280"/>
  <c r="P280"/>
  <c r="M280"/>
  <c r="L280"/>
  <c r="K280"/>
  <c r="J280"/>
  <c r="J284" s="1"/>
  <c r="J967" s="1"/>
  <c r="I280"/>
  <c r="H280"/>
  <c r="G280"/>
  <c r="W279"/>
  <c r="T279"/>
  <c r="Q279"/>
  <c r="M279"/>
  <c r="L279"/>
  <c r="K279"/>
  <c r="J279"/>
  <c r="J283" s="1"/>
  <c r="I279"/>
  <c r="H279"/>
  <c r="G279"/>
  <c r="W278"/>
  <c r="V278"/>
  <c r="T278"/>
  <c r="S278"/>
  <c r="Q278"/>
  <c r="P278"/>
  <c r="M278"/>
  <c r="L278"/>
  <c r="I278"/>
  <c r="H278"/>
  <c r="V277"/>
  <c r="U277"/>
  <c r="W277" s="1"/>
  <c r="T277"/>
  <c r="S277"/>
  <c r="R277"/>
  <c r="Q277"/>
  <c r="P277"/>
  <c r="O277"/>
  <c r="M277"/>
  <c r="L277"/>
  <c r="I277"/>
  <c r="H277"/>
  <c r="W276"/>
  <c r="V276"/>
  <c r="T276"/>
  <c r="S276"/>
  <c r="Q276"/>
  <c r="P276"/>
  <c r="M276"/>
  <c r="L276"/>
  <c r="I276"/>
  <c r="H276"/>
  <c r="W275"/>
  <c r="V275"/>
  <c r="T275"/>
  <c r="S275"/>
  <c r="Q275"/>
  <c r="P275"/>
  <c r="M275"/>
  <c r="K284" s="1"/>
  <c r="K967" s="1"/>
  <c r="L275"/>
  <c r="K283" s="1"/>
  <c r="I275"/>
  <c r="H275"/>
  <c r="W273"/>
  <c r="V273"/>
  <c r="T273"/>
  <c r="S273"/>
  <c r="Q273"/>
  <c r="P273"/>
  <c r="M273"/>
  <c r="L273"/>
  <c r="I273"/>
  <c r="H273"/>
  <c r="W272"/>
  <c r="V272"/>
  <c r="T272"/>
  <c r="S272"/>
  <c r="Q272"/>
  <c r="P272"/>
  <c r="M272"/>
  <c r="L272"/>
  <c r="I272"/>
  <c r="H272"/>
  <c r="W271"/>
  <c r="V271"/>
  <c r="T271"/>
  <c r="S271"/>
  <c r="Q271"/>
  <c r="P271"/>
  <c r="M271"/>
  <c r="L271"/>
  <c r="I271"/>
  <c r="H271"/>
  <c r="W270"/>
  <c r="V270"/>
  <c r="T270"/>
  <c r="S270"/>
  <c r="Q270"/>
  <c r="P270"/>
  <c r="M270"/>
  <c r="L270"/>
  <c r="I270"/>
  <c r="H270"/>
  <c r="W269"/>
  <c r="V269"/>
  <c r="T269"/>
  <c r="T955" s="1"/>
  <c r="S269"/>
  <c r="S955" s="1"/>
  <c r="Q269"/>
  <c r="Q955" s="1"/>
  <c r="P269"/>
  <c r="P955" s="1"/>
  <c r="M269"/>
  <c r="M955" s="1"/>
  <c r="L269"/>
  <c r="L955" s="1"/>
  <c r="I269"/>
  <c r="I955" s="1"/>
  <c r="H269"/>
  <c r="H955" s="1"/>
  <c r="W268"/>
  <c r="V268"/>
  <c r="T268"/>
  <c r="T954" s="1"/>
  <c r="S268"/>
  <c r="S954" s="1"/>
  <c r="Q268"/>
  <c r="Q954" s="1"/>
  <c r="P268"/>
  <c r="P954" s="1"/>
  <c r="M268"/>
  <c r="M954" s="1"/>
  <c r="L268"/>
  <c r="L954" s="1"/>
  <c r="J268"/>
  <c r="J954" s="1"/>
  <c r="I268"/>
  <c r="I954" s="1"/>
  <c r="H268"/>
  <c r="H954" s="1"/>
  <c r="G268"/>
  <c r="G954" s="1"/>
  <c r="G1017" s="1"/>
  <c r="W267"/>
  <c r="V267"/>
  <c r="T267"/>
  <c r="T953" s="1"/>
  <c r="S267"/>
  <c r="S953" s="1"/>
  <c r="Q267"/>
  <c r="Q953" s="1"/>
  <c r="P267"/>
  <c r="P953" s="1"/>
  <c r="M267"/>
  <c r="M953" s="1"/>
  <c r="L267"/>
  <c r="L953" s="1"/>
  <c r="J267"/>
  <c r="J953" s="1"/>
  <c r="I267"/>
  <c r="I953" s="1"/>
  <c r="H267"/>
  <c r="H953" s="1"/>
  <c r="G267"/>
  <c r="G953" s="1"/>
  <c r="W266"/>
  <c r="T266"/>
  <c r="R266"/>
  <c r="S266" s="1"/>
  <c r="Q266"/>
  <c r="P266"/>
  <c r="O266"/>
  <c r="M266"/>
  <c r="L266"/>
  <c r="I266"/>
  <c r="H266"/>
  <c r="V265"/>
  <c r="S265"/>
  <c r="R265"/>
  <c r="T265" s="1"/>
  <c r="P265"/>
  <c r="O265"/>
  <c r="U265" s="1"/>
  <c r="W265" s="1"/>
  <c r="M265"/>
  <c r="L265"/>
  <c r="I265"/>
  <c r="H265"/>
  <c r="W264"/>
  <c r="T264"/>
  <c r="R264"/>
  <c r="S264" s="1"/>
  <c r="Q264"/>
  <c r="P264"/>
  <c r="O264"/>
  <c r="U264" s="1"/>
  <c r="V264" s="1"/>
  <c r="M264"/>
  <c r="L264"/>
  <c r="I264"/>
  <c r="H264"/>
  <c r="W263"/>
  <c r="V263"/>
  <c r="T263"/>
  <c r="S263"/>
  <c r="Q263"/>
  <c r="P263"/>
  <c r="M263"/>
  <c r="L263"/>
  <c r="I263"/>
  <c r="H263"/>
  <c r="W262"/>
  <c r="T262"/>
  <c r="S262"/>
  <c r="R262"/>
  <c r="Q262"/>
  <c r="O262"/>
  <c r="P262" s="1"/>
  <c r="M262"/>
  <c r="L262"/>
  <c r="I262"/>
  <c r="H262"/>
  <c r="W261"/>
  <c r="V261"/>
  <c r="T261"/>
  <c r="S261"/>
  <c r="Q261"/>
  <c r="P261"/>
  <c r="M261"/>
  <c r="L261"/>
  <c r="I261"/>
  <c r="H261"/>
  <c r="W260"/>
  <c r="T260"/>
  <c r="R260"/>
  <c r="S260" s="1"/>
  <c r="Q260"/>
  <c r="P260"/>
  <c r="O260"/>
  <c r="M260"/>
  <c r="L260"/>
  <c r="I260"/>
  <c r="H260"/>
  <c r="W259"/>
  <c r="T259"/>
  <c r="S259"/>
  <c r="R259"/>
  <c r="Q259"/>
  <c r="O259"/>
  <c r="P259" s="1"/>
  <c r="M259"/>
  <c r="L259"/>
  <c r="I259"/>
  <c r="H259"/>
  <c r="W258"/>
  <c r="V258"/>
  <c r="T258"/>
  <c r="S258"/>
  <c r="Q258"/>
  <c r="P258"/>
  <c r="M258"/>
  <c r="L258"/>
  <c r="I258"/>
  <c r="H258"/>
  <c r="V257"/>
  <c r="U257"/>
  <c r="W257" s="1"/>
  <c r="S257"/>
  <c r="R257"/>
  <c r="T257" s="1"/>
  <c r="R268" s="1"/>
  <c r="R954" s="1"/>
  <c r="Q257"/>
  <c r="P257"/>
  <c r="O257"/>
  <c r="M257"/>
  <c r="L257"/>
  <c r="I257"/>
  <c r="H257"/>
  <c r="W256"/>
  <c r="T256"/>
  <c r="S256"/>
  <c r="R256"/>
  <c r="Q256"/>
  <c r="O256"/>
  <c r="P256" s="1"/>
  <c r="M256"/>
  <c r="L256"/>
  <c r="I256"/>
  <c r="H256"/>
  <c r="W255"/>
  <c r="V255"/>
  <c r="T255"/>
  <c r="S255"/>
  <c r="R267" s="1"/>
  <c r="Q255"/>
  <c r="P255"/>
  <c r="M255"/>
  <c r="L255"/>
  <c r="I255"/>
  <c r="H255"/>
  <c r="W254"/>
  <c r="U268" s="1"/>
  <c r="U954" s="1"/>
  <c r="V254"/>
  <c r="T254"/>
  <c r="S254"/>
  <c r="Q254"/>
  <c r="P254"/>
  <c r="M254"/>
  <c r="K268" s="1"/>
  <c r="K954" s="1"/>
  <c r="K1017" s="1"/>
  <c r="L254"/>
  <c r="K267" s="1"/>
  <c r="I254"/>
  <c r="H254"/>
  <c r="W252"/>
  <c r="T252"/>
  <c r="Q252"/>
  <c r="M252"/>
  <c r="K252"/>
  <c r="K971" s="1"/>
  <c r="J252"/>
  <c r="J971" s="1"/>
  <c r="I252"/>
  <c r="H252"/>
  <c r="W251"/>
  <c r="V251"/>
  <c r="T251"/>
  <c r="S251"/>
  <c r="Q251"/>
  <c r="P251"/>
  <c r="M251"/>
  <c r="L251"/>
  <c r="I251"/>
  <c r="H251"/>
  <c r="W250"/>
  <c r="V250"/>
  <c r="T250"/>
  <c r="S250"/>
  <c r="Q250"/>
  <c r="P250"/>
  <c r="M250"/>
  <c r="L250"/>
  <c r="I250"/>
  <c r="H250"/>
  <c r="W249"/>
  <c r="V249"/>
  <c r="T249"/>
  <c r="S249"/>
  <c r="Q249"/>
  <c r="P249"/>
  <c r="M249"/>
  <c r="L249"/>
  <c r="I249"/>
  <c r="H249"/>
  <c r="W248"/>
  <c r="V248"/>
  <c r="T248"/>
  <c r="S248"/>
  <c r="Q248"/>
  <c r="P248"/>
  <c r="M248"/>
  <c r="L248"/>
  <c r="I248"/>
  <c r="H248"/>
  <c r="W247"/>
  <c r="V247"/>
  <c r="T247"/>
  <c r="S247"/>
  <c r="Q247"/>
  <c r="P247"/>
  <c r="M247"/>
  <c r="L247"/>
  <c r="I247"/>
  <c r="H247"/>
  <c r="W246"/>
  <c r="V246"/>
  <c r="T246"/>
  <c r="S246"/>
  <c r="Q246"/>
  <c r="P246"/>
  <c r="M246"/>
  <c r="L246"/>
  <c r="I246"/>
  <c r="H246"/>
  <c r="W244"/>
  <c r="V244"/>
  <c r="T244"/>
  <c r="S244"/>
  <c r="Q244"/>
  <c r="P244"/>
  <c r="M244"/>
  <c r="L244"/>
  <c r="I244"/>
  <c r="H244"/>
  <c r="W243"/>
  <c r="V243"/>
  <c r="T243"/>
  <c r="S243"/>
  <c r="Q243"/>
  <c r="P243"/>
  <c r="M243"/>
  <c r="L243"/>
  <c r="I243"/>
  <c r="H243"/>
  <c r="W242"/>
  <c r="V242"/>
  <c r="T242"/>
  <c r="S242"/>
  <c r="Q242"/>
  <c r="P242"/>
  <c r="M242"/>
  <c r="L242"/>
  <c r="I242"/>
  <c r="H242"/>
  <c r="K239"/>
  <c r="J239"/>
  <c r="G239"/>
  <c r="K238"/>
  <c r="K240" s="1"/>
  <c r="J238"/>
  <c r="J242" s="1"/>
  <c r="G238"/>
  <c r="G242" s="1"/>
  <c r="W237"/>
  <c r="U237"/>
  <c r="V237" s="1"/>
  <c r="T237"/>
  <c r="S237"/>
  <c r="R237"/>
  <c r="Q237"/>
  <c r="O237"/>
  <c r="P237" s="1"/>
  <c r="M237"/>
  <c r="L237"/>
  <c r="I237"/>
  <c r="H237"/>
  <c r="V236"/>
  <c r="S236"/>
  <c r="R236"/>
  <c r="T236" s="1"/>
  <c r="Q236"/>
  <c r="P236"/>
  <c r="O236"/>
  <c r="U236" s="1"/>
  <c r="W236" s="1"/>
  <c r="M236"/>
  <c r="L236"/>
  <c r="I236"/>
  <c r="H236"/>
  <c r="W235"/>
  <c r="T235"/>
  <c r="S235"/>
  <c r="R235"/>
  <c r="Q235"/>
  <c r="O235"/>
  <c r="P235" s="1"/>
  <c r="M235"/>
  <c r="L235"/>
  <c r="I235"/>
  <c r="H235"/>
  <c r="V234"/>
  <c r="T234"/>
  <c r="S234"/>
  <c r="R234"/>
  <c r="P234"/>
  <c r="O234"/>
  <c r="U234" s="1"/>
  <c r="W234" s="1"/>
  <c r="M234"/>
  <c r="L234"/>
  <c r="I234"/>
  <c r="H234"/>
  <c r="W233"/>
  <c r="U233"/>
  <c r="V233" s="1"/>
  <c r="T233"/>
  <c r="S233"/>
  <c r="R233"/>
  <c r="Q233"/>
  <c r="O233"/>
  <c r="P233" s="1"/>
  <c r="M233"/>
  <c r="L233"/>
  <c r="I233"/>
  <c r="H233"/>
  <c r="W232"/>
  <c r="T232"/>
  <c r="R232"/>
  <c r="S232" s="1"/>
  <c r="Q232"/>
  <c r="P232"/>
  <c r="O232"/>
  <c r="M232"/>
  <c r="L232"/>
  <c r="I232"/>
  <c r="H232"/>
  <c r="V231"/>
  <c r="S231"/>
  <c r="R231"/>
  <c r="T231" s="1"/>
  <c r="P231"/>
  <c r="O231"/>
  <c r="U231" s="1"/>
  <c r="W231" s="1"/>
  <c r="M231"/>
  <c r="L231"/>
  <c r="I231"/>
  <c r="H231"/>
  <c r="W230"/>
  <c r="T230"/>
  <c r="R230"/>
  <c r="S230" s="1"/>
  <c r="Q230"/>
  <c r="P230"/>
  <c r="O230"/>
  <c r="U230" s="1"/>
  <c r="V230" s="1"/>
  <c r="M230"/>
  <c r="L230"/>
  <c r="I230"/>
  <c r="H230"/>
  <c r="V229"/>
  <c r="U229"/>
  <c r="W229" s="1"/>
  <c r="T229"/>
  <c r="S229"/>
  <c r="R229"/>
  <c r="Q229"/>
  <c r="P229"/>
  <c r="O229"/>
  <c r="M229"/>
  <c r="L229"/>
  <c r="I229"/>
  <c r="H229"/>
  <c r="W228"/>
  <c r="T228"/>
  <c r="R228"/>
  <c r="S228" s="1"/>
  <c r="Q228"/>
  <c r="P228"/>
  <c r="O228"/>
  <c r="M228"/>
  <c r="L228"/>
  <c r="I228"/>
  <c r="H228"/>
  <c r="V227"/>
  <c r="S227"/>
  <c r="R227"/>
  <c r="T227" s="1"/>
  <c r="P227"/>
  <c r="O227"/>
  <c r="U227" s="1"/>
  <c r="W227" s="1"/>
  <c r="M227"/>
  <c r="L227"/>
  <c r="I227"/>
  <c r="H227"/>
  <c r="W226"/>
  <c r="T226"/>
  <c r="R226"/>
  <c r="S226" s="1"/>
  <c r="Q226"/>
  <c r="P226"/>
  <c r="O226"/>
  <c r="U226" s="1"/>
  <c r="V226" s="1"/>
  <c r="M226"/>
  <c r="L226"/>
  <c r="I226"/>
  <c r="H226"/>
  <c r="V225"/>
  <c r="U225"/>
  <c r="W225" s="1"/>
  <c r="T225"/>
  <c r="S225"/>
  <c r="R225"/>
  <c r="Q225"/>
  <c r="P225"/>
  <c r="O225"/>
  <c r="M225"/>
  <c r="L225"/>
  <c r="I225"/>
  <c r="H225"/>
  <c r="W224"/>
  <c r="T224"/>
  <c r="R224"/>
  <c r="S224" s="1"/>
  <c r="Q224"/>
  <c r="P224"/>
  <c r="O224"/>
  <c r="U224" s="1"/>
  <c r="V224" s="1"/>
  <c r="M224"/>
  <c r="L224"/>
  <c r="I224"/>
  <c r="H224"/>
  <c r="V223"/>
  <c r="T223"/>
  <c r="S223"/>
  <c r="R223"/>
  <c r="P223"/>
  <c r="O223"/>
  <c r="U223" s="1"/>
  <c r="W223" s="1"/>
  <c r="M223"/>
  <c r="L223"/>
  <c r="I223"/>
  <c r="H223"/>
  <c r="W222"/>
  <c r="T222"/>
  <c r="R222"/>
  <c r="S222" s="1"/>
  <c r="Q222"/>
  <c r="P222"/>
  <c r="O222"/>
  <c r="U222" s="1"/>
  <c r="V222" s="1"/>
  <c r="M222"/>
  <c r="L222"/>
  <c r="I222"/>
  <c r="H222"/>
  <c r="V221"/>
  <c r="U221"/>
  <c r="S221"/>
  <c r="R221"/>
  <c r="R239" s="1"/>
  <c r="Q221"/>
  <c r="P221"/>
  <c r="O221"/>
  <c r="M221"/>
  <c r="L221"/>
  <c r="I221"/>
  <c r="H221"/>
  <c r="W220"/>
  <c r="T220"/>
  <c r="R220"/>
  <c r="S220" s="1"/>
  <c r="Q220"/>
  <c r="P220"/>
  <c r="O220"/>
  <c r="O238" s="1"/>
  <c r="M220"/>
  <c r="L220"/>
  <c r="I220"/>
  <c r="H220"/>
  <c r="W219"/>
  <c r="V219"/>
  <c r="T219"/>
  <c r="S219"/>
  <c r="Q219"/>
  <c r="P219"/>
  <c r="M219"/>
  <c r="L219"/>
  <c r="I219"/>
  <c r="H219"/>
  <c r="J216"/>
  <c r="J243" s="1"/>
  <c r="J937" s="1"/>
  <c r="J1008" s="1"/>
  <c r="J215"/>
  <c r="J217" s="1"/>
  <c r="V214"/>
  <c r="S214"/>
  <c r="R214"/>
  <c r="T214" s="1"/>
  <c r="P214"/>
  <c r="O214"/>
  <c r="U214" s="1"/>
  <c r="W214" s="1"/>
  <c r="M214"/>
  <c r="L214"/>
  <c r="I214"/>
  <c r="H214"/>
  <c r="W213"/>
  <c r="T213"/>
  <c r="R213"/>
  <c r="S213" s="1"/>
  <c r="Q213"/>
  <c r="P213"/>
  <c r="O213"/>
  <c r="U213" s="1"/>
  <c r="V213" s="1"/>
  <c r="M213"/>
  <c r="L213"/>
  <c r="I213"/>
  <c r="H213"/>
  <c r="V212"/>
  <c r="U212"/>
  <c r="W212" s="1"/>
  <c r="T212"/>
  <c r="S212"/>
  <c r="R212"/>
  <c r="Q212"/>
  <c r="P212"/>
  <c r="O212"/>
  <c r="M212"/>
  <c r="L212"/>
  <c r="I212"/>
  <c r="H212"/>
  <c r="W211"/>
  <c r="T211"/>
  <c r="R211"/>
  <c r="S211" s="1"/>
  <c r="Q211"/>
  <c r="O211"/>
  <c r="P211" s="1"/>
  <c r="M211"/>
  <c r="L211"/>
  <c r="I211"/>
  <c r="H211"/>
  <c r="V210"/>
  <c r="S210"/>
  <c r="P210"/>
  <c r="O210"/>
  <c r="Q210" s="1"/>
  <c r="M210"/>
  <c r="L210"/>
  <c r="K210"/>
  <c r="K216" s="1"/>
  <c r="I210"/>
  <c r="H210"/>
  <c r="G210"/>
  <c r="G216" s="1"/>
  <c r="G243" s="1"/>
  <c r="G937" s="1"/>
  <c r="G1008" s="1"/>
  <c r="W209"/>
  <c r="T209"/>
  <c r="R209"/>
  <c r="S209" s="1"/>
  <c r="Q209"/>
  <c r="M209"/>
  <c r="L209"/>
  <c r="K209"/>
  <c r="K215" s="1"/>
  <c r="I209"/>
  <c r="H209"/>
  <c r="G209"/>
  <c r="G215" s="1"/>
  <c r="V208"/>
  <c r="U208"/>
  <c r="W208" s="1"/>
  <c r="T208"/>
  <c r="S208"/>
  <c r="R208"/>
  <c r="Q208"/>
  <c r="P208"/>
  <c r="O208"/>
  <c r="O216" s="1"/>
  <c r="M208"/>
  <c r="L208"/>
  <c r="I208"/>
  <c r="H208"/>
  <c r="W207"/>
  <c r="T207"/>
  <c r="R207"/>
  <c r="R215" s="1"/>
  <c r="Q207"/>
  <c r="O207"/>
  <c r="P207" s="1"/>
  <c r="M207"/>
  <c r="L207"/>
  <c r="I207"/>
  <c r="H207"/>
  <c r="W206"/>
  <c r="V206"/>
  <c r="T206"/>
  <c r="S206"/>
  <c r="Q206"/>
  <c r="P206"/>
  <c r="M206"/>
  <c r="K243" s="1"/>
  <c r="K937" s="1"/>
  <c r="K1008" s="1"/>
  <c r="L206"/>
  <c r="K242" s="1"/>
  <c r="I206"/>
  <c r="H206"/>
  <c r="W205"/>
  <c r="V205"/>
  <c r="T205"/>
  <c r="S205"/>
  <c r="Q205"/>
  <c r="P205"/>
  <c r="M205"/>
  <c r="L205"/>
  <c r="I205"/>
  <c r="H205"/>
  <c r="W204"/>
  <c r="V204"/>
  <c r="T204"/>
  <c r="S204"/>
  <c r="Q204"/>
  <c r="P204"/>
  <c r="M204"/>
  <c r="L204"/>
  <c r="I204"/>
  <c r="H204"/>
  <c r="W203"/>
  <c r="V203"/>
  <c r="T203"/>
  <c r="S203"/>
  <c r="Q203"/>
  <c r="P203"/>
  <c r="M203"/>
  <c r="L203"/>
  <c r="I203"/>
  <c r="H203"/>
  <c r="W202"/>
  <c r="V202"/>
  <c r="T202"/>
  <c r="S202"/>
  <c r="Q202"/>
  <c r="P202"/>
  <c r="M202"/>
  <c r="L202"/>
  <c r="I202"/>
  <c r="H202"/>
  <c r="W201"/>
  <c r="V201"/>
  <c r="T201"/>
  <c r="S201"/>
  <c r="Q201"/>
  <c r="P201"/>
  <c r="M201"/>
  <c r="L201"/>
  <c r="I201"/>
  <c r="H201"/>
  <c r="W200"/>
  <c r="V200"/>
  <c r="T200"/>
  <c r="S200"/>
  <c r="Q200"/>
  <c r="P200"/>
  <c r="M200"/>
  <c r="L200"/>
  <c r="I200"/>
  <c r="H200"/>
  <c r="W199"/>
  <c r="V199"/>
  <c r="T199"/>
  <c r="S199"/>
  <c r="Q199"/>
  <c r="P199"/>
  <c r="M199"/>
  <c r="L199"/>
  <c r="I199"/>
  <c r="H199"/>
  <c r="W198"/>
  <c r="V198"/>
  <c r="T198"/>
  <c r="S198"/>
  <c r="Q198"/>
  <c r="P198"/>
  <c r="M198"/>
  <c r="L198"/>
  <c r="I198"/>
  <c r="H198"/>
  <c r="W197"/>
  <c r="V197"/>
  <c r="T197"/>
  <c r="S197"/>
  <c r="Q197"/>
  <c r="P197"/>
  <c r="M197"/>
  <c r="L197"/>
  <c r="I197"/>
  <c r="H197"/>
  <c r="W196"/>
  <c r="V196"/>
  <c r="T196"/>
  <c r="S196"/>
  <c r="Q196"/>
  <c r="P196"/>
  <c r="M196"/>
  <c r="L196"/>
  <c r="K196"/>
  <c r="K917" s="1"/>
  <c r="J196"/>
  <c r="J917" s="1"/>
  <c r="I196"/>
  <c r="H196"/>
  <c r="G196"/>
  <c r="G917" s="1"/>
  <c r="W195"/>
  <c r="V195"/>
  <c r="T195"/>
  <c r="S195"/>
  <c r="Q195"/>
  <c r="P195"/>
  <c r="M195"/>
  <c r="L195"/>
  <c r="J195"/>
  <c r="J916" s="1"/>
  <c r="I195"/>
  <c r="H195"/>
  <c r="G195"/>
  <c r="G916" s="1"/>
  <c r="J192"/>
  <c r="G192"/>
  <c r="J191"/>
  <c r="J193" s="1"/>
  <c r="G191"/>
  <c r="G193" s="1"/>
  <c r="W190"/>
  <c r="T190"/>
  <c r="S190"/>
  <c r="R190"/>
  <c r="Q190"/>
  <c r="O190"/>
  <c r="P190" s="1"/>
  <c r="M190"/>
  <c r="L190"/>
  <c r="I190"/>
  <c r="H190"/>
  <c r="V189"/>
  <c r="T189"/>
  <c r="S189"/>
  <c r="R189"/>
  <c r="P189"/>
  <c r="O189"/>
  <c r="U189" s="1"/>
  <c r="M189"/>
  <c r="L189"/>
  <c r="I189"/>
  <c r="H189"/>
  <c r="W188"/>
  <c r="U188"/>
  <c r="V188" s="1"/>
  <c r="T188"/>
  <c r="R188"/>
  <c r="S188" s="1"/>
  <c r="Q188"/>
  <c r="P188"/>
  <c r="O188"/>
  <c r="M188"/>
  <c r="L188"/>
  <c r="I188"/>
  <c r="H188"/>
  <c r="W187"/>
  <c r="T187"/>
  <c r="R187"/>
  <c r="S187" s="1"/>
  <c r="Q187"/>
  <c r="O187"/>
  <c r="P187" s="1"/>
  <c r="M187"/>
  <c r="L187"/>
  <c r="I187"/>
  <c r="H187"/>
  <c r="W186"/>
  <c r="T186"/>
  <c r="S186"/>
  <c r="R186"/>
  <c r="Q186"/>
  <c r="O186"/>
  <c r="P186" s="1"/>
  <c r="M186"/>
  <c r="L186"/>
  <c r="I186"/>
  <c r="H186"/>
  <c r="W185"/>
  <c r="T185"/>
  <c r="S185"/>
  <c r="R185"/>
  <c r="Q185"/>
  <c r="P185"/>
  <c r="O185"/>
  <c r="U185" s="1"/>
  <c r="V185" s="1"/>
  <c r="M185"/>
  <c r="L185"/>
  <c r="I185"/>
  <c r="H185"/>
  <c r="V184"/>
  <c r="U184"/>
  <c r="W184" s="1"/>
  <c r="T184"/>
  <c r="S184"/>
  <c r="R184"/>
  <c r="Q184"/>
  <c r="P184"/>
  <c r="O184"/>
  <c r="M184"/>
  <c r="L184"/>
  <c r="I184"/>
  <c r="H184"/>
  <c r="V183"/>
  <c r="S183"/>
  <c r="R183"/>
  <c r="T183" s="1"/>
  <c r="Q183"/>
  <c r="P183"/>
  <c r="O183"/>
  <c r="M183"/>
  <c r="L183"/>
  <c r="I183"/>
  <c r="H183"/>
  <c r="W182"/>
  <c r="T182"/>
  <c r="S182"/>
  <c r="R182"/>
  <c r="Q182"/>
  <c r="O182"/>
  <c r="P182" s="1"/>
  <c r="M182"/>
  <c r="L182"/>
  <c r="I182"/>
  <c r="H182"/>
  <c r="V181"/>
  <c r="T181"/>
  <c r="S181"/>
  <c r="R181"/>
  <c r="P181"/>
  <c r="O181"/>
  <c r="U181" s="1"/>
  <c r="W181" s="1"/>
  <c r="M181"/>
  <c r="L181"/>
  <c r="I181"/>
  <c r="H181"/>
  <c r="W180"/>
  <c r="U180"/>
  <c r="V180" s="1"/>
  <c r="T180"/>
  <c r="R180"/>
  <c r="S180" s="1"/>
  <c r="Q180"/>
  <c r="P180"/>
  <c r="O180"/>
  <c r="M180"/>
  <c r="L180"/>
  <c r="I180"/>
  <c r="H180"/>
  <c r="V179"/>
  <c r="S179"/>
  <c r="R179"/>
  <c r="T179" s="1"/>
  <c r="Q179"/>
  <c r="P179"/>
  <c r="O179"/>
  <c r="M179"/>
  <c r="L179"/>
  <c r="I179"/>
  <c r="H179"/>
  <c r="W178"/>
  <c r="T178"/>
  <c r="S178"/>
  <c r="R178"/>
  <c r="Q178"/>
  <c r="O178"/>
  <c r="P178" s="1"/>
  <c r="M178"/>
  <c r="L178"/>
  <c r="I178"/>
  <c r="H178"/>
  <c r="W177"/>
  <c r="T177"/>
  <c r="S177"/>
  <c r="R177"/>
  <c r="Q177"/>
  <c r="P177"/>
  <c r="O177"/>
  <c r="U177" s="1"/>
  <c r="V177" s="1"/>
  <c r="M177"/>
  <c r="L177"/>
  <c r="I177"/>
  <c r="H177"/>
  <c r="W176"/>
  <c r="U176"/>
  <c r="V176" s="1"/>
  <c r="T176"/>
  <c r="S176"/>
  <c r="R176"/>
  <c r="Q176"/>
  <c r="P176"/>
  <c r="O176"/>
  <c r="M176"/>
  <c r="L176"/>
  <c r="I176"/>
  <c r="H176"/>
  <c r="W175"/>
  <c r="T175"/>
  <c r="R175"/>
  <c r="S175" s="1"/>
  <c r="Q175"/>
  <c r="O175"/>
  <c r="P175" s="1"/>
  <c r="M175"/>
  <c r="L175"/>
  <c r="I175"/>
  <c r="H175"/>
  <c r="W174"/>
  <c r="T174"/>
  <c r="S174"/>
  <c r="R174"/>
  <c r="Q174"/>
  <c r="O174"/>
  <c r="P174" s="1"/>
  <c r="M174"/>
  <c r="L174"/>
  <c r="I174"/>
  <c r="H174"/>
  <c r="V173"/>
  <c r="T173"/>
  <c r="S173"/>
  <c r="R173"/>
  <c r="P173"/>
  <c r="O173"/>
  <c r="U173" s="1"/>
  <c r="W173" s="1"/>
  <c r="M173"/>
  <c r="L173"/>
  <c r="I173"/>
  <c r="H173"/>
  <c r="W172"/>
  <c r="U172"/>
  <c r="V172" s="1"/>
  <c r="T172"/>
  <c r="R172"/>
  <c r="S172" s="1"/>
  <c r="Q172"/>
  <c r="P172"/>
  <c r="O172"/>
  <c r="M172"/>
  <c r="L172"/>
  <c r="I172"/>
  <c r="H172"/>
  <c r="V171"/>
  <c r="S171"/>
  <c r="R171"/>
  <c r="T171" s="1"/>
  <c r="Q171"/>
  <c r="P171"/>
  <c r="O171"/>
  <c r="U171" s="1"/>
  <c r="W171" s="1"/>
  <c r="M171"/>
  <c r="L171"/>
  <c r="I171"/>
  <c r="H171"/>
  <c r="W170"/>
  <c r="T170"/>
  <c r="S170"/>
  <c r="R170"/>
  <c r="Q170"/>
  <c r="O170"/>
  <c r="P170" s="1"/>
  <c r="M170"/>
  <c r="L170"/>
  <c r="I170"/>
  <c r="H170"/>
  <c r="W169"/>
  <c r="T169"/>
  <c r="R169"/>
  <c r="S169" s="1"/>
  <c r="Q169"/>
  <c r="P169"/>
  <c r="O169"/>
  <c r="U169" s="1"/>
  <c r="V169" s="1"/>
  <c r="M169"/>
  <c r="L169"/>
  <c r="I169"/>
  <c r="H169"/>
  <c r="W168"/>
  <c r="U168"/>
  <c r="V168" s="1"/>
  <c r="T168"/>
  <c r="S168"/>
  <c r="R168"/>
  <c r="Q168"/>
  <c r="P168"/>
  <c r="O168"/>
  <c r="M168"/>
  <c r="L168"/>
  <c r="I168"/>
  <c r="H168"/>
  <c r="W167"/>
  <c r="T167"/>
  <c r="R167"/>
  <c r="S167" s="1"/>
  <c r="Q167"/>
  <c r="P167"/>
  <c r="O167"/>
  <c r="U167" s="1"/>
  <c r="V167" s="1"/>
  <c r="M167"/>
  <c r="L167"/>
  <c r="I167"/>
  <c r="H167"/>
  <c r="W166"/>
  <c r="T166"/>
  <c r="S166"/>
  <c r="R166"/>
  <c r="Q166"/>
  <c r="O166"/>
  <c r="P166" s="1"/>
  <c r="M166"/>
  <c r="L166"/>
  <c r="I166"/>
  <c r="H166"/>
  <c r="W165"/>
  <c r="T165"/>
  <c r="S165"/>
  <c r="R165"/>
  <c r="Q165"/>
  <c r="P165"/>
  <c r="O165"/>
  <c r="U165" s="1"/>
  <c r="V165" s="1"/>
  <c r="M165"/>
  <c r="L165"/>
  <c r="I165"/>
  <c r="H165"/>
  <c r="V164"/>
  <c r="U164"/>
  <c r="W164" s="1"/>
  <c r="T164"/>
  <c r="S164"/>
  <c r="R164"/>
  <c r="Q164"/>
  <c r="P164"/>
  <c r="O164"/>
  <c r="M164"/>
  <c r="K192" s="1"/>
  <c r="L164"/>
  <c r="I164"/>
  <c r="H164"/>
  <c r="W163"/>
  <c r="T163"/>
  <c r="R163"/>
  <c r="S163" s="1"/>
  <c r="Q163"/>
  <c r="O163"/>
  <c r="P163" s="1"/>
  <c r="M163"/>
  <c r="L163"/>
  <c r="K191" s="1"/>
  <c r="K193" s="1"/>
  <c r="I163"/>
  <c r="H163"/>
  <c r="W162"/>
  <c r="V162"/>
  <c r="T162"/>
  <c r="S162"/>
  <c r="Q162"/>
  <c r="P162"/>
  <c r="M162"/>
  <c r="L162"/>
  <c r="I162"/>
  <c r="H162"/>
  <c r="O160"/>
  <c r="K160"/>
  <c r="J160"/>
  <c r="G160"/>
  <c r="V158"/>
  <c r="U158"/>
  <c r="U160" s="1"/>
  <c r="T158"/>
  <c r="S158"/>
  <c r="R158"/>
  <c r="R160" s="1"/>
  <c r="Q158"/>
  <c r="P158"/>
  <c r="O158"/>
  <c r="M158"/>
  <c r="L158"/>
  <c r="I158"/>
  <c r="H158"/>
  <c r="W157"/>
  <c r="T157"/>
  <c r="R157"/>
  <c r="S157" s="1"/>
  <c r="Q157"/>
  <c r="O157"/>
  <c r="P157" s="1"/>
  <c r="M157"/>
  <c r="L157"/>
  <c r="I157"/>
  <c r="H157"/>
  <c r="W156"/>
  <c r="T156"/>
  <c r="Q156"/>
  <c r="M156"/>
  <c r="K156"/>
  <c r="J156"/>
  <c r="R156" s="1"/>
  <c r="S156" s="1"/>
  <c r="I156"/>
  <c r="H156"/>
  <c r="G156"/>
  <c r="W155"/>
  <c r="T155"/>
  <c r="S155"/>
  <c r="R155"/>
  <c r="Q155"/>
  <c r="O155"/>
  <c r="P155" s="1"/>
  <c r="M155"/>
  <c r="L155"/>
  <c r="I155"/>
  <c r="H155"/>
  <c r="W154"/>
  <c r="T154"/>
  <c r="S154"/>
  <c r="R154"/>
  <c r="Q154"/>
  <c r="P154"/>
  <c r="O154"/>
  <c r="U154" s="1"/>
  <c r="V154" s="1"/>
  <c r="M154"/>
  <c r="L154"/>
  <c r="I154"/>
  <c r="H154"/>
  <c r="W153"/>
  <c r="U153"/>
  <c r="V153" s="1"/>
  <c r="T153"/>
  <c r="S153"/>
  <c r="R153"/>
  <c r="Q153"/>
  <c r="P153"/>
  <c r="O153"/>
  <c r="M153"/>
  <c r="L153"/>
  <c r="I153"/>
  <c r="H153"/>
  <c r="W152"/>
  <c r="T152"/>
  <c r="R152"/>
  <c r="S152" s="1"/>
  <c r="Q152"/>
  <c r="P152"/>
  <c r="O152"/>
  <c r="M152"/>
  <c r="L152"/>
  <c r="I152"/>
  <c r="H152"/>
  <c r="W151"/>
  <c r="T151"/>
  <c r="S151"/>
  <c r="R151"/>
  <c r="Q151"/>
  <c r="O151"/>
  <c r="P151" s="1"/>
  <c r="M151"/>
  <c r="L151"/>
  <c r="I151"/>
  <c r="H151"/>
  <c r="W150"/>
  <c r="T150"/>
  <c r="S150"/>
  <c r="R150"/>
  <c r="Q150"/>
  <c r="P150"/>
  <c r="O150"/>
  <c r="U150" s="1"/>
  <c r="V150" s="1"/>
  <c r="M150"/>
  <c r="L150"/>
  <c r="I150"/>
  <c r="H150"/>
  <c r="W149"/>
  <c r="T149"/>
  <c r="Q149"/>
  <c r="M149"/>
  <c r="L149"/>
  <c r="K149"/>
  <c r="K159" s="1"/>
  <c r="J149"/>
  <c r="O149" s="1"/>
  <c r="I149"/>
  <c r="H149"/>
  <c r="G149"/>
  <c r="G159" s="1"/>
  <c r="W148"/>
  <c r="U148"/>
  <c r="V148" s="1"/>
  <c r="T148"/>
  <c r="R148"/>
  <c r="S148" s="1"/>
  <c r="Q148"/>
  <c r="P148"/>
  <c r="O148"/>
  <c r="M148"/>
  <c r="L148"/>
  <c r="I148"/>
  <c r="H148"/>
  <c r="W147"/>
  <c r="T147"/>
  <c r="R147"/>
  <c r="S147" s="1"/>
  <c r="Q147"/>
  <c r="O147"/>
  <c r="P147" s="1"/>
  <c r="M147"/>
  <c r="L147"/>
  <c r="I147"/>
  <c r="H147"/>
  <c r="W146"/>
  <c r="T146"/>
  <c r="S146"/>
  <c r="R146"/>
  <c r="Q146"/>
  <c r="O146"/>
  <c r="P146" s="1"/>
  <c r="M146"/>
  <c r="L146"/>
  <c r="I146"/>
  <c r="H146"/>
  <c r="W145"/>
  <c r="T145"/>
  <c r="S145"/>
  <c r="R145"/>
  <c r="Q145"/>
  <c r="P145"/>
  <c r="O145"/>
  <c r="U145" s="1"/>
  <c r="V145" s="1"/>
  <c r="M145"/>
  <c r="L145"/>
  <c r="I145"/>
  <c r="H145"/>
  <c r="W144"/>
  <c r="U144"/>
  <c r="V144" s="1"/>
  <c r="T144"/>
  <c r="R144"/>
  <c r="S144" s="1"/>
  <c r="Q144"/>
  <c r="P144"/>
  <c r="O144"/>
  <c r="M144"/>
  <c r="L144"/>
  <c r="I144"/>
  <c r="H144"/>
  <c r="W143"/>
  <c r="T143"/>
  <c r="R143"/>
  <c r="S143" s="1"/>
  <c r="Q143"/>
  <c r="O143"/>
  <c r="M143"/>
  <c r="L143"/>
  <c r="I143"/>
  <c r="H143"/>
  <c r="W142"/>
  <c r="V142"/>
  <c r="T142"/>
  <c r="S142"/>
  <c r="Q142"/>
  <c r="P142"/>
  <c r="M142"/>
  <c r="L142"/>
  <c r="I142"/>
  <c r="H142"/>
  <c r="V140"/>
  <c r="U140"/>
  <c r="W140" s="1"/>
  <c r="T140"/>
  <c r="S140"/>
  <c r="R140"/>
  <c r="Q140"/>
  <c r="P140"/>
  <c r="O140"/>
  <c r="M140"/>
  <c r="L140"/>
  <c r="I140"/>
  <c r="H140"/>
  <c r="W139"/>
  <c r="T139"/>
  <c r="R139"/>
  <c r="S139" s="1"/>
  <c r="Q139"/>
  <c r="M139"/>
  <c r="L139"/>
  <c r="K139"/>
  <c r="J139"/>
  <c r="O139" s="1"/>
  <c r="P139" s="1"/>
  <c r="I139"/>
  <c r="H139"/>
  <c r="G139"/>
  <c r="W138"/>
  <c r="V138"/>
  <c r="T138"/>
  <c r="S138"/>
  <c r="Q138"/>
  <c r="P138"/>
  <c r="M138"/>
  <c r="L138"/>
  <c r="I138"/>
  <c r="H138"/>
  <c r="V137"/>
  <c r="T137"/>
  <c r="S137"/>
  <c r="R137"/>
  <c r="P137"/>
  <c r="O137"/>
  <c r="U137" s="1"/>
  <c r="W137" s="1"/>
  <c r="M137"/>
  <c r="L137"/>
  <c r="I137"/>
  <c r="H137"/>
  <c r="W136"/>
  <c r="U136"/>
  <c r="V136" s="1"/>
  <c r="T136"/>
  <c r="R136"/>
  <c r="S136" s="1"/>
  <c r="Q136"/>
  <c r="P136"/>
  <c r="O136"/>
  <c r="M136"/>
  <c r="L136"/>
  <c r="I136"/>
  <c r="H136"/>
  <c r="W135"/>
  <c r="V135"/>
  <c r="T135"/>
  <c r="S135"/>
  <c r="Q135"/>
  <c r="P135"/>
  <c r="M135"/>
  <c r="L135"/>
  <c r="I135"/>
  <c r="H135"/>
  <c r="V134"/>
  <c r="T134"/>
  <c r="S134"/>
  <c r="R134"/>
  <c r="P134"/>
  <c r="O134"/>
  <c r="U134" s="1"/>
  <c r="W134" s="1"/>
  <c r="M134"/>
  <c r="L134"/>
  <c r="I134"/>
  <c r="H134"/>
  <c r="W133"/>
  <c r="U133"/>
  <c r="V133" s="1"/>
  <c r="T133"/>
  <c r="R133"/>
  <c r="S133" s="1"/>
  <c r="Q133"/>
  <c r="P133"/>
  <c r="O133"/>
  <c r="M133"/>
  <c r="L133"/>
  <c r="I133"/>
  <c r="H133"/>
  <c r="W132"/>
  <c r="V132"/>
  <c r="T132"/>
  <c r="S132"/>
  <c r="Q132"/>
  <c r="P132"/>
  <c r="M132"/>
  <c r="L132"/>
  <c r="I132"/>
  <c r="H132"/>
  <c r="V131"/>
  <c r="T131"/>
  <c r="S131"/>
  <c r="R131"/>
  <c r="P131"/>
  <c r="O131"/>
  <c r="U131" s="1"/>
  <c r="W131" s="1"/>
  <c r="M131"/>
  <c r="L131"/>
  <c r="I131"/>
  <c r="H131"/>
  <c r="W130"/>
  <c r="U130"/>
  <c r="V130" s="1"/>
  <c r="T130"/>
  <c r="R130"/>
  <c r="S130" s="1"/>
  <c r="Q130"/>
  <c r="P130"/>
  <c r="O130"/>
  <c r="M130"/>
  <c r="L130"/>
  <c r="I130"/>
  <c r="H130"/>
  <c r="W129"/>
  <c r="V129"/>
  <c r="T129"/>
  <c r="S129"/>
  <c r="Q129"/>
  <c r="P129"/>
  <c r="M129"/>
  <c r="L129"/>
  <c r="I129"/>
  <c r="H129"/>
  <c r="W128"/>
  <c r="T128"/>
  <c r="Q128"/>
  <c r="M128"/>
  <c r="L128"/>
  <c r="J128"/>
  <c r="R128" s="1"/>
  <c r="S128" s="1"/>
  <c r="I128"/>
  <c r="H128"/>
  <c r="W127"/>
  <c r="V127"/>
  <c r="T127"/>
  <c r="S127"/>
  <c r="Q127"/>
  <c r="P127"/>
  <c r="M127"/>
  <c r="L127"/>
  <c r="I127"/>
  <c r="H127"/>
  <c r="V126"/>
  <c r="T126"/>
  <c r="S126"/>
  <c r="R126"/>
  <c r="P126"/>
  <c r="O126"/>
  <c r="U126" s="1"/>
  <c r="W126" s="1"/>
  <c r="M126"/>
  <c r="L126"/>
  <c r="I126"/>
  <c r="H126"/>
  <c r="W125"/>
  <c r="U125"/>
  <c r="V125" s="1"/>
  <c r="T125"/>
  <c r="R125"/>
  <c r="S125" s="1"/>
  <c r="Q125"/>
  <c r="O125"/>
  <c r="P125" s="1"/>
  <c r="M125"/>
  <c r="L125"/>
  <c r="I125"/>
  <c r="H125"/>
  <c r="W124"/>
  <c r="V124"/>
  <c r="T124"/>
  <c r="S124"/>
  <c r="Q124"/>
  <c r="P124"/>
  <c r="M124"/>
  <c r="L124"/>
  <c r="I124"/>
  <c r="H124"/>
  <c r="W123"/>
  <c r="V123"/>
  <c r="T123"/>
  <c r="S123"/>
  <c r="R123"/>
  <c r="Q123"/>
  <c r="P123"/>
  <c r="O123"/>
  <c r="U123" s="1"/>
  <c r="M123"/>
  <c r="L123"/>
  <c r="V122"/>
  <c r="S122"/>
  <c r="P122"/>
  <c r="O122"/>
  <c r="Q122" s="1"/>
  <c r="L122"/>
  <c r="K122"/>
  <c r="I122"/>
  <c r="H122"/>
  <c r="G122"/>
  <c r="G198" s="1"/>
  <c r="G919" s="1"/>
  <c r="G1004" s="1"/>
  <c r="W121"/>
  <c r="V121"/>
  <c r="T121"/>
  <c r="S121"/>
  <c r="Q121"/>
  <c r="P121"/>
  <c r="M121"/>
  <c r="L121"/>
  <c r="I121"/>
  <c r="H121"/>
  <c r="V120"/>
  <c r="S120"/>
  <c r="P120"/>
  <c r="M120"/>
  <c r="L120"/>
  <c r="J120"/>
  <c r="J198" s="1"/>
  <c r="J919" s="1"/>
  <c r="J1004" s="1"/>
  <c r="I120"/>
  <c r="H120"/>
  <c r="W119"/>
  <c r="T119"/>
  <c r="R119"/>
  <c r="S119" s="1"/>
  <c r="Q119"/>
  <c r="M119"/>
  <c r="L119"/>
  <c r="J119"/>
  <c r="O119" s="1"/>
  <c r="I119"/>
  <c r="H119"/>
  <c r="W118"/>
  <c r="V118"/>
  <c r="T118"/>
  <c r="S118"/>
  <c r="Q118"/>
  <c r="P118"/>
  <c r="M118"/>
  <c r="L118"/>
  <c r="I118"/>
  <c r="H118"/>
  <c r="V117"/>
  <c r="S117"/>
  <c r="R117"/>
  <c r="T117" s="1"/>
  <c r="P117"/>
  <c r="O117"/>
  <c r="U117" s="1"/>
  <c r="W117" s="1"/>
  <c r="M117"/>
  <c r="L117"/>
  <c r="I117"/>
  <c r="H117"/>
  <c r="V116"/>
  <c r="S116"/>
  <c r="R116"/>
  <c r="T116" s="1"/>
  <c r="P116"/>
  <c r="O116"/>
  <c r="U116" s="1"/>
  <c r="W116" s="1"/>
  <c r="M116"/>
  <c r="L116"/>
  <c r="I116"/>
  <c r="H116"/>
  <c r="W115"/>
  <c r="V115"/>
  <c r="T115"/>
  <c r="S115"/>
  <c r="Q115"/>
  <c r="P115"/>
  <c r="M115"/>
  <c r="L115"/>
  <c r="I115"/>
  <c r="H115"/>
  <c r="V114"/>
  <c r="S114"/>
  <c r="R114"/>
  <c r="T114" s="1"/>
  <c r="Q114"/>
  <c r="P114"/>
  <c r="O114"/>
  <c r="U114" s="1"/>
  <c r="W114" s="1"/>
  <c r="M114"/>
  <c r="L114"/>
  <c r="I114"/>
  <c r="H114"/>
  <c r="W113"/>
  <c r="T113"/>
  <c r="S113"/>
  <c r="R113"/>
  <c r="Q113"/>
  <c r="O113"/>
  <c r="P113" s="1"/>
  <c r="M113"/>
  <c r="L113"/>
  <c r="I113"/>
  <c r="H113"/>
  <c r="W112"/>
  <c r="V112"/>
  <c r="T112"/>
  <c r="S112"/>
  <c r="Q112"/>
  <c r="P112"/>
  <c r="M112"/>
  <c r="L112"/>
  <c r="I112"/>
  <c r="H112"/>
  <c r="V111"/>
  <c r="S111"/>
  <c r="R111"/>
  <c r="T111" s="1"/>
  <c r="Q111"/>
  <c r="P111"/>
  <c r="O111"/>
  <c r="U111" s="1"/>
  <c r="W111" s="1"/>
  <c r="M111"/>
  <c r="L111"/>
  <c r="I111"/>
  <c r="H111"/>
  <c r="W110"/>
  <c r="T110"/>
  <c r="S110"/>
  <c r="R110"/>
  <c r="Q110"/>
  <c r="O110"/>
  <c r="P110" s="1"/>
  <c r="M110"/>
  <c r="L110"/>
  <c r="I110"/>
  <c r="H110"/>
  <c r="W109"/>
  <c r="V109"/>
  <c r="T109"/>
  <c r="S109"/>
  <c r="Q109"/>
  <c r="P109"/>
  <c r="M109"/>
  <c r="L109"/>
  <c r="I109"/>
  <c r="H109"/>
  <c r="V108"/>
  <c r="S108"/>
  <c r="R108"/>
  <c r="T108" s="1"/>
  <c r="Q108"/>
  <c r="P108"/>
  <c r="O108"/>
  <c r="U108" s="1"/>
  <c r="W108" s="1"/>
  <c r="M108"/>
  <c r="L108"/>
  <c r="I108"/>
  <c r="H108"/>
  <c r="W107"/>
  <c r="V107"/>
  <c r="T107"/>
  <c r="S107"/>
  <c r="Q107"/>
  <c r="P107"/>
  <c r="M107"/>
  <c r="L107"/>
  <c r="I107"/>
  <c r="H107"/>
  <c r="W106"/>
  <c r="V106"/>
  <c r="U106"/>
  <c r="U196" s="1"/>
  <c r="U917" s="1"/>
  <c r="T106"/>
  <c r="S106"/>
  <c r="R106"/>
  <c r="R196" s="1"/>
  <c r="R917" s="1"/>
  <c r="Q106"/>
  <c r="P106"/>
  <c r="O106"/>
  <c r="O196" s="1"/>
  <c r="O917" s="1"/>
  <c r="M106"/>
  <c r="L106"/>
  <c r="W105"/>
  <c r="V105"/>
  <c r="T105"/>
  <c r="S105"/>
  <c r="Q105"/>
  <c r="P105"/>
  <c r="O105"/>
  <c r="M105"/>
  <c r="L105"/>
  <c r="K105"/>
  <c r="V104"/>
  <c r="S104"/>
  <c r="P104"/>
  <c r="O104"/>
  <c r="Q104" s="1"/>
  <c r="L104"/>
  <c r="K104"/>
  <c r="I104"/>
  <c r="H104"/>
  <c r="G104"/>
  <c r="W103"/>
  <c r="V103"/>
  <c r="T103"/>
  <c r="S103"/>
  <c r="Q103"/>
  <c r="P103"/>
  <c r="M103"/>
  <c r="L103"/>
  <c r="I103"/>
  <c r="H103"/>
  <c r="W102"/>
  <c r="V102"/>
  <c r="U102"/>
  <c r="T102"/>
  <c r="S102"/>
  <c r="R102"/>
  <c r="Q102"/>
  <c r="P102"/>
  <c r="O102"/>
  <c r="O195" s="1"/>
  <c r="O916" s="1"/>
  <c r="M102"/>
  <c r="L102"/>
  <c r="I102"/>
  <c r="H102"/>
  <c r="V101"/>
  <c r="S101"/>
  <c r="R101"/>
  <c r="T101" s="1"/>
  <c r="P101"/>
  <c r="M101"/>
  <c r="L101"/>
  <c r="K101"/>
  <c r="J101"/>
  <c r="O101" s="1"/>
  <c r="I101"/>
  <c r="H101"/>
  <c r="G101"/>
  <c r="W100"/>
  <c r="T100"/>
  <c r="R100"/>
  <c r="S100" s="1"/>
  <c r="Q100"/>
  <c r="O100"/>
  <c r="P100" s="1"/>
  <c r="M100"/>
  <c r="L100"/>
  <c r="I100"/>
  <c r="H100"/>
  <c r="W99"/>
  <c r="V99"/>
  <c r="T99"/>
  <c r="S99"/>
  <c r="Q99"/>
  <c r="P99"/>
  <c r="M99"/>
  <c r="L99"/>
  <c r="I99"/>
  <c r="H99"/>
  <c r="V98"/>
  <c r="S98"/>
  <c r="P98"/>
  <c r="L98"/>
  <c r="K98"/>
  <c r="R98" s="1"/>
  <c r="T98" s="1"/>
  <c r="J98"/>
  <c r="O98" s="1"/>
  <c r="H98"/>
  <c r="G98"/>
  <c r="I98" s="1"/>
  <c r="W97"/>
  <c r="T97"/>
  <c r="Q97"/>
  <c r="M97"/>
  <c r="L97"/>
  <c r="K97"/>
  <c r="R97" s="1"/>
  <c r="S97" s="1"/>
  <c r="J97"/>
  <c r="J197" s="1"/>
  <c r="I97"/>
  <c r="H97"/>
  <c r="G97"/>
  <c r="G197" s="1"/>
  <c r="W96"/>
  <c r="V96"/>
  <c r="T96"/>
  <c r="S96"/>
  <c r="Q96"/>
  <c r="P96"/>
  <c r="M96"/>
  <c r="L96"/>
  <c r="I96"/>
  <c r="H96"/>
  <c r="V95"/>
  <c r="S95"/>
  <c r="R95"/>
  <c r="T95" s="1"/>
  <c r="P95"/>
  <c r="O95"/>
  <c r="U95" s="1"/>
  <c r="W95" s="1"/>
  <c r="M95"/>
  <c r="L95"/>
  <c r="I95"/>
  <c r="H95"/>
  <c r="W94"/>
  <c r="T94"/>
  <c r="S94"/>
  <c r="R94"/>
  <c r="Q94"/>
  <c r="P94"/>
  <c r="O94"/>
  <c r="U94" s="1"/>
  <c r="V94" s="1"/>
  <c r="M94"/>
  <c r="L94"/>
  <c r="I94"/>
  <c r="H94"/>
  <c r="W93"/>
  <c r="V93"/>
  <c r="T93"/>
  <c r="S93"/>
  <c r="Q93"/>
  <c r="P93"/>
  <c r="M93"/>
  <c r="L93"/>
  <c r="I93"/>
  <c r="H93"/>
  <c r="V92"/>
  <c r="S92"/>
  <c r="R92"/>
  <c r="T92" s="1"/>
  <c r="P92"/>
  <c r="O92"/>
  <c r="Q92" s="1"/>
  <c r="M92"/>
  <c r="L92"/>
  <c r="K92"/>
  <c r="U92" s="1"/>
  <c r="W92" s="1"/>
  <c r="I92"/>
  <c r="H92"/>
  <c r="G92"/>
  <c r="W91"/>
  <c r="V91"/>
  <c r="T91"/>
  <c r="S91"/>
  <c r="Q91"/>
  <c r="P91"/>
  <c r="M91"/>
  <c r="L91"/>
  <c r="I91"/>
  <c r="H91"/>
  <c r="V90"/>
  <c r="T90"/>
  <c r="S90"/>
  <c r="R90"/>
  <c r="P90"/>
  <c r="O90"/>
  <c r="U90" s="1"/>
  <c r="W90" s="1"/>
  <c r="M90"/>
  <c r="L90"/>
  <c r="I90"/>
  <c r="H90"/>
  <c r="G90"/>
  <c r="W89"/>
  <c r="V89"/>
  <c r="T89"/>
  <c r="S89"/>
  <c r="Q89"/>
  <c r="P89"/>
  <c r="M89"/>
  <c r="L89"/>
  <c r="I89"/>
  <c r="H89"/>
  <c r="W88"/>
  <c r="V88"/>
  <c r="T88"/>
  <c r="S88"/>
  <c r="R88"/>
  <c r="Q88"/>
  <c r="P88"/>
  <c r="O88"/>
  <c r="U88" s="1"/>
  <c r="M88"/>
  <c r="L88"/>
  <c r="I88"/>
  <c r="H88"/>
  <c r="V87"/>
  <c r="S87"/>
  <c r="P87"/>
  <c r="L87"/>
  <c r="K87"/>
  <c r="R87" s="1"/>
  <c r="T87" s="1"/>
  <c r="J87"/>
  <c r="O87" s="1"/>
  <c r="H87"/>
  <c r="G87"/>
  <c r="I87" s="1"/>
  <c r="W86"/>
  <c r="U86"/>
  <c r="V86" s="1"/>
  <c r="T86"/>
  <c r="R86"/>
  <c r="S86" s="1"/>
  <c r="Q86"/>
  <c r="P86"/>
  <c r="O86"/>
  <c r="M86"/>
  <c r="L86"/>
  <c r="I86"/>
  <c r="H86"/>
  <c r="W85"/>
  <c r="V85"/>
  <c r="T85"/>
  <c r="S85"/>
  <c r="Q85"/>
  <c r="P85"/>
  <c r="M85"/>
  <c r="L85"/>
  <c r="I85"/>
  <c r="H85"/>
  <c r="W84"/>
  <c r="V84"/>
  <c r="T84"/>
  <c r="S84"/>
  <c r="Q84"/>
  <c r="P84"/>
  <c r="M84"/>
  <c r="L84"/>
  <c r="I84"/>
  <c r="H84"/>
  <c r="W82"/>
  <c r="V82"/>
  <c r="M82"/>
  <c r="L82"/>
  <c r="I82"/>
  <c r="H82"/>
  <c r="W81"/>
  <c r="T81"/>
  <c r="R81"/>
  <c r="S81" s="1"/>
  <c r="Q81"/>
  <c r="M81"/>
  <c r="L81"/>
  <c r="K81"/>
  <c r="K82" s="1"/>
  <c r="K957" s="1"/>
  <c r="J81"/>
  <c r="J82" s="1"/>
  <c r="J957" s="1"/>
  <c r="I81"/>
  <c r="H81"/>
  <c r="G81"/>
  <c r="G82" s="1"/>
  <c r="G957" s="1"/>
  <c r="W80"/>
  <c r="T80"/>
  <c r="T82" s="1"/>
  <c r="R80"/>
  <c r="S80" s="1"/>
  <c r="S82" s="1"/>
  <c r="Q80"/>
  <c r="Q82" s="1"/>
  <c r="O80"/>
  <c r="M80"/>
  <c r="L80"/>
  <c r="I80"/>
  <c r="H80"/>
  <c r="W79"/>
  <c r="V79"/>
  <c r="T79"/>
  <c r="S79"/>
  <c r="Q79"/>
  <c r="P79"/>
  <c r="M79"/>
  <c r="L79"/>
  <c r="I79"/>
  <c r="H79"/>
  <c r="W78"/>
  <c r="V78"/>
  <c r="T78"/>
  <c r="S78"/>
  <c r="Q78"/>
  <c r="P78"/>
  <c r="M78"/>
  <c r="L78"/>
  <c r="I78"/>
  <c r="H78"/>
  <c r="W76"/>
  <c r="V76"/>
  <c r="T76"/>
  <c r="S76"/>
  <c r="Q76"/>
  <c r="P76"/>
  <c r="M76"/>
  <c r="L76"/>
  <c r="K76"/>
  <c r="J76"/>
  <c r="I76"/>
  <c r="H76"/>
  <c r="G76"/>
  <c r="W75"/>
  <c r="V75"/>
  <c r="T75"/>
  <c r="S75"/>
  <c r="R75"/>
  <c r="R974" s="1"/>
  <c r="Q75"/>
  <c r="P75"/>
  <c r="O75"/>
  <c r="O974" s="1"/>
  <c r="M75"/>
  <c r="L75"/>
  <c r="I75"/>
  <c r="H75"/>
  <c r="W74"/>
  <c r="T74"/>
  <c r="S74"/>
  <c r="R74"/>
  <c r="R973" s="1"/>
  <c r="Q74"/>
  <c r="P74"/>
  <c r="O74"/>
  <c r="O973" s="1"/>
  <c r="O975" s="1"/>
  <c r="M74"/>
  <c r="L74"/>
  <c r="I74"/>
  <c r="H74"/>
  <c r="W73"/>
  <c r="V73"/>
  <c r="T73"/>
  <c r="S73"/>
  <c r="Q73"/>
  <c r="P73"/>
  <c r="M73"/>
  <c r="L73"/>
  <c r="I73"/>
  <c r="H73"/>
  <c r="W72"/>
  <c r="V72"/>
  <c r="T72"/>
  <c r="S72"/>
  <c r="Q72"/>
  <c r="P72"/>
  <c r="M72"/>
  <c r="L72"/>
  <c r="I72"/>
  <c r="H72"/>
  <c r="W71"/>
  <c r="V71"/>
  <c r="T71"/>
  <c r="S71"/>
  <c r="Q71"/>
  <c r="P71"/>
  <c r="M71"/>
  <c r="L71"/>
  <c r="I71"/>
  <c r="H71"/>
  <c r="W69"/>
  <c r="V69"/>
  <c r="T69"/>
  <c r="S69"/>
  <c r="Q69"/>
  <c r="P69"/>
  <c r="M69"/>
  <c r="L69"/>
  <c r="I69"/>
  <c r="H69"/>
  <c r="W68"/>
  <c r="V68"/>
  <c r="T68"/>
  <c r="S68"/>
  <c r="Q68"/>
  <c r="P68"/>
  <c r="M68"/>
  <c r="L68"/>
  <c r="I68"/>
  <c r="H68"/>
  <c r="W67"/>
  <c r="V67"/>
  <c r="T67"/>
  <c r="S67"/>
  <c r="Q67"/>
  <c r="P67"/>
  <c r="M67"/>
  <c r="L67"/>
  <c r="I67"/>
  <c r="H67"/>
  <c r="W66"/>
  <c r="V66"/>
  <c r="T66"/>
  <c r="S66"/>
  <c r="Q66"/>
  <c r="P66"/>
  <c r="M66"/>
  <c r="L66"/>
  <c r="I66"/>
  <c r="H66"/>
  <c r="W65"/>
  <c r="V65"/>
  <c r="T65"/>
  <c r="S65"/>
  <c r="Q65"/>
  <c r="P65"/>
  <c r="M65"/>
  <c r="L65"/>
  <c r="I65"/>
  <c r="H65"/>
  <c r="W64"/>
  <c r="V64"/>
  <c r="T64"/>
  <c r="S64"/>
  <c r="Q64"/>
  <c r="P64"/>
  <c r="M64"/>
  <c r="L64"/>
  <c r="J64"/>
  <c r="J950" s="1"/>
  <c r="I64"/>
  <c r="H64"/>
  <c r="W63"/>
  <c r="V63"/>
  <c r="T63"/>
  <c r="S63"/>
  <c r="Q63"/>
  <c r="P63"/>
  <c r="M63"/>
  <c r="L63"/>
  <c r="J63"/>
  <c r="J949" s="1"/>
  <c r="J951" s="1"/>
  <c r="I63"/>
  <c r="H63"/>
  <c r="V62"/>
  <c r="S62"/>
  <c r="R62"/>
  <c r="T62" s="1"/>
  <c r="P62"/>
  <c r="O62"/>
  <c r="U62" s="1"/>
  <c r="W62" s="1"/>
  <c r="M62"/>
  <c r="L62"/>
  <c r="H62"/>
  <c r="G62"/>
  <c r="G64" s="1"/>
  <c r="G950" s="1"/>
  <c r="W61"/>
  <c r="T61"/>
  <c r="T962" s="1"/>
  <c r="R61"/>
  <c r="S61" s="1"/>
  <c r="S962" s="1"/>
  <c r="Q61"/>
  <c r="Q962" s="1"/>
  <c r="M61"/>
  <c r="M962" s="1"/>
  <c r="L61"/>
  <c r="L962" s="1"/>
  <c r="I61"/>
  <c r="I962" s="1"/>
  <c r="G61"/>
  <c r="G63" s="1"/>
  <c r="W60"/>
  <c r="V60"/>
  <c r="T60"/>
  <c r="S60"/>
  <c r="Q60"/>
  <c r="P60"/>
  <c r="M60"/>
  <c r="L60"/>
  <c r="I60"/>
  <c r="H60"/>
  <c r="W59"/>
  <c r="U59"/>
  <c r="V59" s="1"/>
  <c r="T59"/>
  <c r="R59"/>
  <c r="S59" s="1"/>
  <c r="Q59"/>
  <c r="P59"/>
  <c r="O59"/>
  <c r="M59"/>
  <c r="L59"/>
  <c r="I59"/>
  <c r="H59"/>
  <c r="W58"/>
  <c r="V58"/>
  <c r="T58"/>
  <c r="S58"/>
  <c r="Q58"/>
  <c r="P58"/>
  <c r="M58"/>
  <c r="L58"/>
  <c r="I58"/>
  <c r="H58"/>
  <c r="V57"/>
  <c r="S57"/>
  <c r="P57"/>
  <c r="O57"/>
  <c r="Q57" s="1"/>
  <c r="L57"/>
  <c r="K57"/>
  <c r="I57"/>
  <c r="H57"/>
  <c r="W56"/>
  <c r="T56"/>
  <c r="R56"/>
  <c r="S56" s="1"/>
  <c r="Q56"/>
  <c r="O56"/>
  <c r="P56" s="1"/>
  <c r="M56"/>
  <c r="L56"/>
  <c r="K63" s="1"/>
  <c r="K56"/>
  <c r="I56"/>
  <c r="H56"/>
  <c r="W55"/>
  <c r="V55"/>
  <c r="T55"/>
  <c r="S55"/>
  <c r="Q55"/>
  <c r="P55"/>
  <c r="M55"/>
  <c r="L55"/>
  <c r="I55"/>
  <c r="H55"/>
  <c r="W54"/>
  <c r="V54"/>
  <c r="T54"/>
  <c r="S54"/>
  <c r="Q54"/>
  <c r="P54"/>
  <c r="M54"/>
  <c r="L54"/>
  <c r="I54"/>
  <c r="H54"/>
  <c r="W52"/>
  <c r="V52"/>
  <c r="T52"/>
  <c r="S52"/>
  <c r="Q52"/>
  <c r="P52"/>
  <c r="M52"/>
  <c r="L52"/>
  <c r="I52"/>
  <c r="H52"/>
  <c r="W51"/>
  <c r="V51"/>
  <c r="T51"/>
  <c r="S51"/>
  <c r="Q51"/>
  <c r="P51"/>
  <c r="M51"/>
  <c r="L51"/>
  <c r="I51"/>
  <c r="H51"/>
  <c r="W50"/>
  <c r="V50"/>
  <c r="T50"/>
  <c r="S50"/>
  <c r="Q50"/>
  <c r="P50"/>
  <c r="M50"/>
  <c r="L50"/>
  <c r="I50"/>
  <c r="H50"/>
  <c r="W49"/>
  <c r="V49"/>
  <c r="T49"/>
  <c r="S49"/>
  <c r="Q49"/>
  <c r="P49"/>
  <c r="M49"/>
  <c r="L49"/>
  <c r="I49"/>
  <c r="H49"/>
  <c r="W48"/>
  <c r="V48"/>
  <c r="T48"/>
  <c r="S48"/>
  <c r="Q48"/>
  <c r="P48"/>
  <c r="M48"/>
  <c r="L48"/>
  <c r="I48"/>
  <c r="H48"/>
  <c r="W47"/>
  <c r="V47"/>
  <c r="T47"/>
  <c r="S47"/>
  <c r="Q47"/>
  <c r="P47"/>
  <c r="M47"/>
  <c r="L47"/>
  <c r="K47"/>
  <c r="K933" s="1"/>
  <c r="J47"/>
  <c r="J933" s="1"/>
  <c r="I47"/>
  <c r="H47"/>
  <c r="G47"/>
  <c r="G933" s="1"/>
  <c r="W46"/>
  <c r="V46"/>
  <c r="T46"/>
  <c r="S46"/>
  <c r="Q46"/>
  <c r="P46"/>
  <c r="M46"/>
  <c r="L46"/>
  <c r="I46"/>
  <c r="H46"/>
  <c r="W45"/>
  <c r="V45"/>
  <c r="T45"/>
  <c r="S45"/>
  <c r="Q45"/>
  <c r="P45"/>
  <c r="M45"/>
  <c r="L45"/>
  <c r="K45"/>
  <c r="K932" s="1"/>
  <c r="J45"/>
  <c r="J932" s="1"/>
  <c r="I45"/>
  <c r="H45"/>
  <c r="G45"/>
  <c r="G932" s="1"/>
  <c r="W44"/>
  <c r="V44"/>
  <c r="T44"/>
  <c r="S44"/>
  <c r="Q44"/>
  <c r="P44"/>
  <c r="M44"/>
  <c r="L44"/>
  <c r="K44"/>
  <c r="K931" s="1"/>
  <c r="J44"/>
  <c r="J931" s="1"/>
  <c r="I44"/>
  <c r="H44"/>
  <c r="G44"/>
  <c r="G931" s="1"/>
  <c r="W43"/>
  <c r="V43"/>
  <c r="T43"/>
  <c r="S43"/>
  <c r="Q43"/>
  <c r="P43"/>
  <c r="M43"/>
  <c r="L43"/>
  <c r="I43"/>
  <c r="H43"/>
  <c r="W42"/>
  <c r="T42"/>
  <c r="R42"/>
  <c r="S42" s="1"/>
  <c r="Q42"/>
  <c r="O42"/>
  <c r="P42" s="1"/>
  <c r="M42"/>
  <c r="L42"/>
  <c r="I42"/>
  <c r="H42"/>
  <c r="W41"/>
  <c r="T41"/>
  <c r="S41"/>
  <c r="R41"/>
  <c r="Q41"/>
  <c r="O41"/>
  <c r="P41" s="1"/>
  <c r="M41"/>
  <c r="L41"/>
  <c r="I41"/>
  <c r="H41"/>
  <c r="W40"/>
  <c r="T40"/>
  <c r="S40"/>
  <c r="R40"/>
  <c r="Q40"/>
  <c r="P40"/>
  <c r="O40"/>
  <c r="U40" s="1"/>
  <c r="V40" s="1"/>
  <c r="M40"/>
  <c r="L40"/>
  <c r="I40"/>
  <c r="H40"/>
  <c r="W39"/>
  <c r="U39"/>
  <c r="V39" s="1"/>
  <c r="T39"/>
  <c r="R39"/>
  <c r="S39" s="1"/>
  <c r="Q39"/>
  <c r="P39"/>
  <c r="O39"/>
  <c r="M39"/>
  <c r="L39"/>
  <c r="I39"/>
  <c r="H39"/>
  <c r="W38"/>
  <c r="T38"/>
  <c r="R38"/>
  <c r="S38" s="1"/>
  <c r="Q38"/>
  <c r="O38"/>
  <c r="P38" s="1"/>
  <c r="M38"/>
  <c r="L38"/>
  <c r="I38"/>
  <c r="H38"/>
  <c r="W37"/>
  <c r="T37"/>
  <c r="S37"/>
  <c r="R37"/>
  <c r="Q37"/>
  <c r="O37"/>
  <c r="P37" s="1"/>
  <c r="M37"/>
  <c r="L37"/>
  <c r="I37"/>
  <c r="H37"/>
  <c r="W36"/>
  <c r="V36"/>
  <c r="T36"/>
  <c r="S36"/>
  <c r="Q36"/>
  <c r="P36"/>
  <c r="M36"/>
  <c r="L36"/>
  <c r="I36"/>
  <c r="H36"/>
  <c r="V35"/>
  <c r="S35"/>
  <c r="R35"/>
  <c r="T35" s="1"/>
  <c r="Q35"/>
  <c r="P35"/>
  <c r="O35"/>
  <c r="M35"/>
  <c r="L35"/>
  <c r="I35"/>
  <c r="H35"/>
  <c r="V34"/>
  <c r="S34"/>
  <c r="R34"/>
  <c r="T34" s="1"/>
  <c r="P34"/>
  <c r="O34"/>
  <c r="U34" s="1"/>
  <c r="W34" s="1"/>
  <c r="M34"/>
  <c r="L34"/>
  <c r="I34"/>
  <c r="H34"/>
  <c r="W33"/>
  <c r="T33"/>
  <c r="S33"/>
  <c r="R33"/>
  <c r="Q33"/>
  <c r="P33"/>
  <c r="O33"/>
  <c r="U33" s="1"/>
  <c r="V33" s="1"/>
  <c r="M33"/>
  <c r="L33"/>
  <c r="I33"/>
  <c r="H33"/>
  <c r="W32"/>
  <c r="U32"/>
  <c r="V32" s="1"/>
  <c r="T32"/>
  <c r="R32"/>
  <c r="S32" s="1"/>
  <c r="Q32"/>
  <c r="P32"/>
  <c r="O32"/>
  <c r="M32"/>
  <c r="L32"/>
  <c r="I32"/>
  <c r="H32"/>
  <c r="W31"/>
  <c r="T31"/>
  <c r="R31"/>
  <c r="S31" s="1"/>
  <c r="Q31"/>
  <c r="P31"/>
  <c r="O31"/>
  <c r="M31"/>
  <c r="L31"/>
  <c r="I31"/>
  <c r="H31"/>
  <c r="W30"/>
  <c r="T30"/>
  <c r="S30"/>
  <c r="R30"/>
  <c r="Q30"/>
  <c r="O30"/>
  <c r="P30" s="1"/>
  <c r="M30"/>
  <c r="L30"/>
  <c r="I30"/>
  <c r="H30"/>
  <c r="W29"/>
  <c r="T29"/>
  <c r="S29"/>
  <c r="R29"/>
  <c r="Q29"/>
  <c r="P29"/>
  <c r="O29"/>
  <c r="U29" s="1"/>
  <c r="V29" s="1"/>
  <c r="M29"/>
  <c r="L29"/>
  <c r="I29"/>
  <c r="H29"/>
  <c r="V28"/>
  <c r="U28"/>
  <c r="W28" s="1"/>
  <c r="T28"/>
  <c r="S28"/>
  <c r="R28"/>
  <c r="Q28"/>
  <c r="P28"/>
  <c r="O28"/>
  <c r="M28"/>
  <c r="L28"/>
  <c r="I28"/>
  <c r="H28"/>
  <c r="W27"/>
  <c r="T27"/>
  <c r="R27"/>
  <c r="S27" s="1"/>
  <c r="Q27"/>
  <c r="O27"/>
  <c r="P27" s="1"/>
  <c r="M27"/>
  <c r="L27"/>
  <c r="I27"/>
  <c r="H27"/>
  <c r="W26"/>
  <c r="T26"/>
  <c r="S26"/>
  <c r="R26"/>
  <c r="Q26"/>
  <c r="O26"/>
  <c r="P26" s="1"/>
  <c r="M26"/>
  <c r="L26"/>
  <c r="I26"/>
  <c r="H26"/>
  <c r="W25"/>
  <c r="T25"/>
  <c r="S25"/>
  <c r="R25"/>
  <c r="Q25"/>
  <c r="P25"/>
  <c r="O25"/>
  <c r="U25" s="1"/>
  <c r="V25" s="1"/>
  <c r="M25"/>
  <c r="L25"/>
  <c r="I25"/>
  <c r="H25"/>
  <c r="V24"/>
  <c r="U24"/>
  <c r="W24" s="1"/>
  <c r="T24"/>
  <c r="S24"/>
  <c r="R24"/>
  <c r="Q24"/>
  <c r="P24"/>
  <c r="O24"/>
  <c r="M24"/>
  <c r="L24"/>
  <c r="I24"/>
  <c r="H24"/>
  <c r="W23"/>
  <c r="T23"/>
  <c r="R23"/>
  <c r="S23" s="1"/>
  <c r="Q23"/>
  <c r="O23"/>
  <c r="P23" s="1"/>
  <c r="M23"/>
  <c r="L23"/>
  <c r="I23"/>
  <c r="H23"/>
  <c r="V22"/>
  <c r="S22"/>
  <c r="R22"/>
  <c r="T22" s="1"/>
  <c r="P22"/>
  <c r="O22"/>
  <c r="U22" s="1"/>
  <c r="W22" s="1"/>
  <c r="M22"/>
  <c r="L22"/>
  <c r="I22"/>
  <c r="H22"/>
  <c r="W21"/>
  <c r="T21"/>
  <c r="S21"/>
  <c r="R21"/>
  <c r="Q21"/>
  <c r="P21"/>
  <c r="O21"/>
  <c r="U21" s="1"/>
  <c r="V21" s="1"/>
  <c r="M21"/>
  <c r="L21"/>
  <c r="I21"/>
  <c r="H21"/>
  <c r="V20"/>
  <c r="U20"/>
  <c r="W20" s="1"/>
  <c r="T20"/>
  <c r="S20"/>
  <c r="R20"/>
  <c r="Q20"/>
  <c r="P20"/>
  <c r="O20"/>
  <c r="M20"/>
  <c r="L20"/>
  <c r="I20"/>
  <c r="H20"/>
  <c r="W19"/>
  <c r="T19"/>
  <c r="R19"/>
  <c r="S19" s="1"/>
  <c r="Q19"/>
  <c r="O19"/>
  <c r="P19" s="1"/>
  <c r="M19"/>
  <c r="L19"/>
  <c r="I19"/>
  <c r="H19"/>
  <c r="W18"/>
  <c r="T18"/>
  <c r="S18"/>
  <c r="R18"/>
  <c r="Q18"/>
  <c r="O18"/>
  <c r="P18" s="1"/>
  <c r="M18"/>
  <c r="L18"/>
  <c r="I18"/>
  <c r="H18"/>
  <c r="W17"/>
  <c r="T17"/>
  <c r="S17"/>
  <c r="R17"/>
  <c r="Q17"/>
  <c r="P17"/>
  <c r="O17"/>
  <c r="U17" s="1"/>
  <c r="V17" s="1"/>
  <c r="M17"/>
  <c r="L17"/>
  <c r="I17"/>
  <c r="H17"/>
  <c r="V16"/>
  <c r="U16"/>
  <c r="W16" s="1"/>
  <c r="T16"/>
  <c r="S16"/>
  <c r="R16"/>
  <c r="Q16"/>
  <c r="P16"/>
  <c r="O16"/>
  <c r="M16"/>
  <c r="L16"/>
  <c r="I16"/>
  <c r="H16"/>
  <c r="W15"/>
  <c r="T15"/>
  <c r="R15"/>
  <c r="S15" s="1"/>
  <c r="Q15"/>
  <c r="O15"/>
  <c r="P15" s="1"/>
  <c r="M15"/>
  <c r="L15"/>
  <c r="I15"/>
  <c r="H15"/>
  <c r="W14"/>
  <c r="T14"/>
  <c r="S14"/>
  <c r="R14"/>
  <c r="Q14"/>
  <c r="O14"/>
  <c r="P14" s="1"/>
  <c r="M14"/>
  <c r="L14"/>
  <c r="I14"/>
  <c r="H14"/>
  <c r="W13"/>
  <c r="T13"/>
  <c r="S13"/>
  <c r="R13"/>
  <c r="Q13"/>
  <c r="P13"/>
  <c r="O13"/>
  <c r="U13" s="1"/>
  <c r="V13" s="1"/>
  <c r="M13"/>
  <c r="L13"/>
  <c r="I13"/>
  <c r="H13"/>
  <c r="W12"/>
  <c r="U12"/>
  <c r="V12" s="1"/>
  <c r="T12"/>
  <c r="R12"/>
  <c r="S12" s="1"/>
  <c r="Q12"/>
  <c r="P12"/>
  <c r="O12"/>
  <c r="M12"/>
  <c r="L12"/>
  <c r="I12"/>
  <c r="H12"/>
  <c r="W11"/>
  <c r="T11"/>
  <c r="R11"/>
  <c r="S11" s="1"/>
  <c r="Q11"/>
  <c r="O11"/>
  <c r="P11" s="1"/>
  <c r="M11"/>
  <c r="L11"/>
  <c r="I11"/>
  <c r="H11"/>
  <c r="V10"/>
  <c r="S10"/>
  <c r="R10"/>
  <c r="T10" s="1"/>
  <c r="P10"/>
  <c r="O10"/>
  <c r="U10" s="1"/>
  <c r="W10" s="1"/>
  <c r="M10"/>
  <c r="L10"/>
  <c r="I10"/>
  <c r="H10"/>
  <c r="W9"/>
  <c r="T9"/>
  <c r="S9"/>
  <c r="R44" s="1"/>
  <c r="R9"/>
  <c r="Q9"/>
  <c r="P9"/>
  <c r="O9"/>
  <c r="U9" s="1"/>
  <c r="V9" s="1"/>
  <c r="M9"/>
  <c r="L9"/>
  <c r="I9"/>
  <c r="H9"/>
  <c r="O5"/>
  <c r="K5"/>
  <c r="U5" s="1"/>
  <c r="D5"/>
  <c r="O2"/>
  <c r="G1145" i="19"/>
  <c r="G1124"/>
  <c r="G1093"/>
  <c r="D1093"/>
  <c r="O1082"/>
  <c r="I1063"/>
  <c r="H1063"/>
  <c r="U1062"/>
  <c r="K1062"/>
  <c r="U1061"/>
  <c r="J1061"/>
  <c r="K1061" s="1"/>
  <c r="U1060"/>
  <c r="J1060"/>
  <c r="G1060"/>
  <c r="K1060" s="1"/>
  <c r="R1059"/>
  <c r="U1059" s="1"/>
  <c r="J1059"/>
  <c r="G1059"/>
  <c r="K1059" s="1"/>
  <c r="R1058"/>
  <c r="R1063" s="1"/>
  <c r="O1087" s="1"/>
  <c r="O1058"/>
  <c r="O1063" s="1"/>
  <c r="G1087" s="1"/>
  <c r="K1058"/>
  <c r="J1058"/>
  <c r="G1058"/>
  <c r="R1057"/>
  <c r="O1057"/>
  <c r="K981"/>
  <c r="J981"/>
  <c r="G981"/>
  <c r="K978"/>
  <c r="J978"/>
  <c r="G978"/>
  <c r="K977"/>
  <c r="J977"/>
  <c r="G977"/>
  <c r="G979" s="1"/>
  <c r="K974"/>
  <c r="J974"/>
  <c r="G974"/>
  <c r="K973"/>
  <c r="K975" s="1"/>
  <c r="J973"/>
  <c r="J975" s="1"/>
  <c r="G973"/>
  <c r="G971"/>
  <c r="K964"/>
  <c r="J964"/>
  <c r="G964"/>
  <c r="K946"/>
  <c r="K1028" s="1"/>
  <c r="J946"/>
  <c r="J1028" s="1"/>
  <c r="G946"/>
  <c r="G1028" s="1"/>
  <c r="J941"/>
  <c r="J1032" s="1"/>
  <c r="J940"/>
  <c r="J942" s="1"/>
  <c r="V913"/>
  <c r="S913"/>
  <c r="R913"/>
  <c r="T913" s="1"/>
  <c r="P913"/>
  <c r="O913"/>
  <c r="M913"/>
  <c r="L913"/>
  <c r="I913"/>
  <c r="H913"/>
  <c r="V912"/>
  <c r="U912"/>
  <c r="W912" s="1"/>
  <c r="S912"/>
  <c r="R912"/>
  <c r="T912" s="1"/>
  <c r="Q912"/>
  <c r="P912"/>
  <c r="O912"/>
  <c r="M912"/>
  <c r="L912"/>
  <c r="I912"/>
  <c r="H912"/>
  <c r="V911"/>
  <c r="S911"/>
  <c r="R911"/>
  <c r="T911" s="1"/>
  <c r="P911"/>
  <c r="O911"/>
  <c r="M911"/>
  <c r="L911"/>
  <c r="I911"/>
  <c r="H911"/>
  <c r="W910"/>
  <c r="V910"/>
  <c r="T910"/>
  <c r="S910"/>
  <c r="Q910"/>
  <c r="P910"/>
  <c r="M910"/>
  <c r="L910"/>
  <c r="I910"/>
  <c r="H910"/>
  <c r="W909"/>
  <c r="U909"/>
  <c r="V909" s="1"/>
  <c r="T909"/>
  <c r="R909"/>
  <c r="S909" s="1"/>
  <c r="Q909"/>
  <c r="O909"/>
  <c r="P909" s="1"/>
  <c r="M909"/>
  <c r="L909"/>
  <c r="I909"/>
  <c r="H909"/>
  <c r="W908"/>
  <c r="T908"/>
  <c r="R908"/>
  <c r="S908" s="1"/>
  <c r="Q908"/>
  <c r="O908"/>
  <c r="P908" s="1"/>
  <c r="M908"/>
  <c r="L908"/>
  <c r="I908"/>
  <c r="H908"/>
  <c r="W907"/>
  <c r="V907"/>
  <c r="T907"/>
  <c r="S907"/>
  <c r="Q907"/>
  <c r="P907"/>
  <c r="M907"/>
  <c r="L907"/>
  <c r="I907"/>
  <c r="H907"/>
  <c r="V906"/>
  <c r="U906"/>
  <c r="W906" s="1"/>
  <c r="S906"/>
  <c r="R906"/>
  <c r="T906" s="1"/>
  <c r="Q906"/>
  <c r="P906"/>
  <c r="O906"/>
  <c r="M906"/>
  <c r="L906"/>
  <c r="I906"/>
  <c r="H906"/>
  <c r="W905"/>
  <c r="V905"/>
  <c r="T905"/>
  <c r="S905"/>
  <c r="Q905"/>
  <c r="P905"/>
  <c r="M905"/>
  <c r="L905"/>
  <c r="I905"/>
  <c r="H905"/>
  <c r="W904"/>
  <c r="T904"/>
  <c r="R904"/>
  <c r="S904" s="1"/>
  <c r="Q904"/>
  <c r="P904"/>
  <c r="O904"/>
  <c r="U904" s="1"/>
  <c r="V904" s="1"/>
  <c r="M904"/>
  <c r="L904"/>
  <c r="I904"/>
  <c r="H904"/>
  <c r="W903"/>
  <c r="V903"/>
  <c r="T903"/>
  <c r="S903"/>
  <c r="Q903"/>
  <c r="P903"/>
  <c r="M903"/>
  <c r="L903"/>
  <c r="I903"/>
  <c r="H903"/>
  <c r="W902"/>
  <c r="V902"/>
  <c r="T902"/>
  <c r="S902"/>
  <c r="Q902"/>
  <c r="P902"/>
  <c r="M902"/>
  <c r="L902"/>
  <c r="I902"/>
  <c r="H902"/>
  <c r="W901"/>
  <c r="V901"/>
  <c r="T901"/>
  <c r="S901"/>
  <c r="Q901"/>
  <c r="P901"/>
  <c r="M901"/>
  <c r="L901"/>
  <c r="I901"/>
  <c r="H901"/>
  <c r="W900"/>
  <c r="V900"/>
  <c r="T900"/>
  <c r="S900"/>
  <c r="Q900"/>
  <c r="P900"/>
  <c r="M900"/>
  <c r="L900"/>
  <c r="I900"/>
  <c r="H900"/>
  <c r="W899"/>
  <c r="V899"/>
  <c r="T899"/>
  <c r="S899"/>
  <c r="Q899"/>
  <c r="P899"/>
  <c r="M899"/>
  <c r="L899"/>
  <c r="I899"/>
  <c r="H899"/>
  <c r="W898"/>
  <c r="V898"/>
  <c r="T898"/>
  <c r="S898"/>
  <c r="Q898"/>
  <c r="P898"/>
  <c r="M898"/>
  <c r="L898"/>
  <c r="I898"/>
  <c r="H898"/>
  <c r="W896"/>
  <c r="V896"/>
  <c r="T896"/>
  <c r="S896"/>
  <c r="Q896"/>
  <c r="P896"/>
  <c r="M896"/>
  <c r="L896"/>
  <c r="I896"/>
  <c r="H896"/>
  <c r="W895"/>
  <c r="V895"/>
  <c r="T895"/>
  <c r="S895"/>
  <c r="Q895"/>
  <c r="P895"/>
  <c r="M895"/>
  <c r="L895"/>
  <c r="I895"/>
  <c r="H895"/>
  <c r="W894"/>
  <c r="V894"/>
  <c r="T894"/>
  <c r="S894"/>
  <c r="Q894"/>
  <c r="P894"/>
  <c r="M894"/>
  <c r="L894"/>
  <c r="I894"/>
  <c r="H894"/>
  <c r="W893"/>
  <c r="V893"/>
  <c r="T893"/>
  <c r="S893"/>
  <c r="Q893"/>
  <c r="P893"/>
  <c r="M893"/>
  <c r="L893"/>
  <c r="I893"/>
  <c r="H893"/>
  <c r="W892"/>
  <c r="V892"/>
  <c r="T892"/>
  <c r="S892"/>
  <c r="Q892"/>
  <c r="P892"/>
  <c r="M892"/>
  <c r="L892"/>
  <c r="I892"/>
  <c r="H892"/>
  <c r="W891"/>
  <c r="V891"/>
  <c r="T891"/>
  <c r="S891"/>
  <c r="Q891"/>
  <c r="P891"/>
  <c r="M891"/>
  <c r="L891"/>
  <c r="I891"/>
  <c r="H891"/>
  <c r="W890"/>
  <c r="V890"/>
  <c r="T890"/>
  <c r="S890"/>
  <c r="Q890"/>
  <c r="P890"/>
  <c r="M890"/>
  <c r="L890"/>
  <c r="I890"/>
  <c r="H890"/>
  <c r="W889"/>
  <c r="V889"/>
  <c r="T889"/>
  <c r="S889"/>
  <c r="Q889"/>
  <c r="P889"/>
  <c r="M889"/>
  <c r="L889"/>
  <c r="I889"/>
  <c r="H889"/>
  <c r="V888"/>
  <c r="U888"/>
  <c r="W888" s="1"/>
  <c r="S888"/>
  <c r="R888"/>
  <c r="T888" s="1"/>
  <c r="Q888"/>
  <c r="P888"/>
  <c r="O888"/>
  <c r="M888"/>
  <c r="L888"/>
  <c r="I888"/>
  <c r="H888"/>
  <c r="W887"/>
  <c r="V887"/>
  <c r="T887"/>
  <c r="S887"/>
  <c r="Q887"/>
  <c r="P887"/>
  <c r="M887"/>
  <c r="L887"/>
  <c r="I887"/>
  <c r="H887"/>
  <c r="V886"/>
  <c r="S886"/>
  <c r="R886"/>
  <c r="U886" s="1"/>
  <c r="W886" s="1"/>
  <c r="Q886"/>
  <c r="P886"/>
  <c r="O886"/>
  <c r="M886"/>
  <c r="L886"/>
  <c r="I886"/>
  <c r="H886"/>
  <c r="W885"/>
  <c r="V885"/>
  <c r="T885"/>
  <c r="S885"/>
  <c r="Q885"/>
  <c r="P885"/>
  <c r="M885"/>
  <c r="L885"/>
  <c r="I885"/>
  <c r="H885"/>
  <c r="V884"/>
  <c r="S884"/>
  <c r="R884"/>
  <c r="T884" s="1"/>
  <c r="P884"/>
  <c r="O884"/>
  <c r="M884"/>
  <c r="L884"/>
  <c r="I884"/>
  <c r="H884"/>
  <c r="W883"/>
  <c r="T883"/>
  <c r="R883"/>
  <c r="Q883"/>
  <c r="P883"/>
  <c r="O883"/>
  <c r="M883"/>
  <c r="L883"/>
  <c r="I883"/>
  <c r="H883"/>
  <c r="W882"/>
  <c r="V882"/>
  <c r="T882"/>
  <c r="S882"/>
  <c r="Q882"/>
  <c r="P882"/>
  <c r="M882"/>
  <c r="L882"/>
  <c r="I882"/>
  <c r="H882"/>
  <c r="V881"/>
  <c r="T881"/>
  <c r="S881"/>
  <c r="R881"/>
  <c r="P881"/>
  <c r="O881"/>
  <c r="M881"/>
  <c r="L881"/>
  <c r="I881"/>
  <c r="H881"/>
  <c r="W880"/>
  <c r="T880"/>
  <c r="R880"/>
  <c r="U880" s="1"/>
  <c r="V880" s="1"/>
  <c r="Q880"/>
  <c r="P880"/>
  <c r="O880"/>
  <c r="M880"/>
  <c r="L880"/>
  <c r="I880"/>
  <c r="H880"/>
  <c r="W879"/>
  <c r="V879"/>
  <c r="T879"/>
  <c r="S879"/>
  <c r="Q879"/>
  <c r="P879"/>
  <c r="M879"/>
  <c r="L879"/>
  <c r="I879"/>
  <c r="H879"/>
  <c r="V878"/>
  <c r="S878"/>
  <c r="R878"/>
  <c r="T878" s="1"/>
  <c r="P878"/>
  <c r="O878"/>
  <c r="M878"/>
  <c r="L878"/>
  <c r="I878"/>
  <c r="H878"/>
  <c r="W877"/>
  <c r="T877"/>
  <c r="R877"/>
  <c r="Q877"/>
  <c r="P877"/>
  <c r="O877"/>
  <c r="M877"/>
  <c r="L877"/>
  <c r="I877"/>
  <c r="H877"/>
  <c r="W876"/>
  <c r="V876"/>
  <c r="T876"/>
  <c r="S876"/>
  <c r="Q876"/>
  <c r="P876"/>
  <c r="M876"/>
  <c r="L876"/>
  <c r="I876"/>
  <c r="H876"/>
  <c r="W875"/>
  <c r="T875"/>
  <c r="S875"/>
  <c r="R875"/>
  <c r="Q875"/>
  <c r="O875"/>
  <c r="M875"/>
  <c r="L875"/>
  <c r="I875"/>
  <c r="H875"/>
  <c r="W874"/>
  <c r="V874"/>
  <c r="T874"/>
  <c r="S874"/>
  <c r="Q874"/>
  <c r="P874"/>
  <c r="M874"/>
  <c r="L874"/>
  <c r="I874"/>
  <c r="H874"/>
  <c r="W873"/>
  <c r="V873"/>
  <c r="T873"/>
  <c r="S873"/>
  <c r="R873"/>
  <c r="Q873"/>
  <c r="P873"/>
  <c r="O873"/>
  <c r="M873"/>
  <c r="L873"/>
  <c r="I873"/>
  <c r="H873"/>
  <c r="W872"/>
  <c r="V872"/>
  <c r="T872"/>
  <c r="S872"/>
  <c r="R872"/>
  <c r="Q872"/>
  <c r="P872"/>
  <c r="O872"/>
  <c r="M872"/>
  <c r="L872"/>
  <c r="I872"/>
  <c r="H872"/>
  <c r="V871"/>
  <c r="T871"/>
  <c r="S871"/>
  <c r="R871"/>
  <c r="Q871"/>
  <c r="P871"/>
  <c r="O871"/>
  <c r="M871"/>
  <c r="L871"/>
  <c r="I871"/>
  <c r="H871"/>
  <c r="W870"/>
  <c r="T870"/>
  <c r="R870"/>
  <c r="S870" s="1"/>
  <c r="Q870"/>
  <c r="O870"/>
  <c r="P870" s="1"/>
  <c r="M870"/>
  <c r="L870"/>
  <c r="I870"/>
  <c r="H870"/>
  <c r="W869"/>
  <c r="V869"/>
  <c r="T869"/>
  <c r="S869"/>
  <c r="Q869"/>
  <c r="P869"/>
  <c r="M869"/>
  <c r="L869"/>
  <c r="I869"/>
  <c r="H869"/>
  <c r="V868"/>
  <c r="T868"/>
  <c r="S868"/>
  <c r="R868"/>
  <c r="P868"/>
  <c r="O868"/>
  <c r="Q868" s="1"/>
  <c r="M868"/>
  <c r="L868"/>
  <c r="I868"/>
  <c r="H868"/>
  <c r="W867"/>
  <c r="T867"/>
  <c r="R867"/>
  <c r="S867" s="1"/>
  <c r="Q867"/>
  <c r="O867"/>
  <c r="P867" s="1"/>
  <c r="M867"/>
  <c r="L867"/>
  <c r="I867"/>
  <c r="H867"/>
  <c r="W866"/>
  <c r="V866"/>
  <c r="T866"/>
  <c r="S866"/>
  <c r="Q866"/>
  <c r="P866"/>
  <c r="M866"/>
  <c r="L866"/>
  <c r="I866"/>
  <c r="H866"/>
  <c r="V865"/>
  <c r="S865"/>
  <c r="R865"/>
  <c r="P865"/>
  <c r="O865"/>
  <c r="Q865" s="1"/>
  <c r="M865"/>
  <c r="L865"/>
  <c r="I865"/>
  <c r="H865"/>
  <c r="W864"/>
  <c r="T864"/>
  <c r="R864"/>
  <c r="S864" s="1"/>
  <c r="Q864"/>
  <c r="O864"/>
  <c r="P864" s="1"/>
  <c r="M864"/>
  <c r="L864"/>
  <c r="I864"/>
  <c r="H864"/>
  <c r="W863"/>
  <c r="V863"/>
  <c r="T863"/>
  <c r="S863"/>
  <c r="Q863"/>
  <c r="P863"/>
  <c r="M863"/>
  <c r="L863"/>
  <c r="I863"/>
  <c r="H863"/>
  <c r="K860"/>
  <c r="J860"/>
  <c r="G860"/>
  <c r="K859"/>
  <c r="K889" s="1"/>
  <c r="J859"/>
  <c r="G859"/>
  <c r="K858"/>
  <c r="J858"/>
  <c r="G858"/>
  <c r="K857"/>
  <c r="K861" s="1"/>
  <c r="J857"/>
  <c r="J861" s="1"/>
  <c r="W856"/>
  <c r="T856"/>
  <c r="R856"/>
  <c r="S856" s="1"/>
  <c r="Q856"/>
  <c r="P856"/>
  <c r="O856"/>
  <c r="M856"/>
  <c r="L856"/>
  <c r="I856"/>
  <c r="H856"/>
  <c r="W855"/>
  <c r="T855"/>
  <c r="S855"/>
  <c r="R855"/>
  <c r="Q855"/>
  <c r="O855"/>
  <c r="M855"/>
  <c r="L855"/>
  <c r="I855"/>
  <c r="H855"/>
  <c r="W854"/>
  <c r="T854"/>
  <c r="R854"/>
  <c r="U854" s="1"/>
  <c r="V854" s="1"/>
  <c r="Q854"/>
  <c r="P854"/>
  <c r="O854"/>
  <c r="M854"/>
  <c r="L854"/>
  <c r="I854"/>
  <c r="H854"/>
  <c r="W853"/>
  <c r="U853"/>
  <c r="V853" s="1"/>
  <c r="T853"/>
  <c r="R853"/>
  <c r="S853" s="1"/>
  <c r="Q853"/>
  <c r="O853"/>
  <c r="P853" s="1"/>
  <c r="M853"/>
  <c r="L853"/>
  <c r="I853"/>
  <c r="H853"/>
  <c r="W852"/>
  <c r="T852"/>
  <c r="R852"/>
  <c r="S852" s="1"/>
  <c r="Q852"/>
  <c r="O852"/>
  <c r="P852" s="1"/>
  <c r="M852"/>
  <c r="L852"/>
  <c r="I852"/>
  <c r="H852"/>
  <c r="W851"/>
  <c r="T851"/>
  <c r="R851"/>
  <c r="S851" s="1"/>
  <c r="Q851"/>
  <c r="O851"/>
  <c r="M851"/>
  <c r="L851"/>
  <c r="I851"/>
  <c r="H851"/>
  <c r="W850"/>
  <c r="T850"/>
  <c r="R850"/>
  <c r="Q850"/>
  <c r="O850"/>
  <c r="P850" s="1"/>
  <c r="M850"/>
  <c r="L850"/>
  <c r="W849"/>
  <c r="T849"/>
  <c r="S849"/>
  <c r="R849"/>
  <c r="Q849"/>
  <c r="O849"/>
  <c r="M849"/>
  <c r="L849"/>
  <c r="W848"/>
  <c r="T848"/>
  <c r="R848"/>
  <c r="S848" s="1"/>
  <c r="Q848"/>
  <c r="O848"/>
  <c r="P848" s="1"/>
  <c r="M848"/>
  <c r="L848"/>
  <c r="W847"/>
  <c r="U847"/>
  <c r="V847" s="1"/>
  <c r="T847"/>
  <c r="S847"/>
  <c r="R847"/>
  <c r="Q847"/>
  <c r="O847"/>
  <c r="P847" s="1"/>
  <c r="M847"/>
  <c r="L847"/>
  <c r="G847"/>
  <c r="G857" s="1"/>
  <c r="W846"/>
  <c r="T846"/>
  <c r="S846"/>
  <c r="R846"/>
  <c r="U846" s="1"/>
  <c r="V846" s="1"/>
  <c r="Q846"/>
  <c r="O846"/>
  <c r="P846" s="1"/>
  <c r="M846"/>
  <c r="L846"/>
  <c r="I846"/>
  <c r="H846"/>
  <c r="W845"/>
  <c r="T845"/>
  <c r="R845"/>
  <c r="S845" s="1"/>
  <c r="Q845"/>
  <c r="P845"/>
  <c r="O845"/>
  <c r="M845"/>
  <c r="L845"/>
  <c r="I845"/>
  <c r="H845"/>
  <c r="W844"/>
  <c r="T844"/>
  <c r="S844"/>
  <c r="R844"/>
  <c r="Q844"/>
  <c r="O844"/>
  <c r="M844"/>
  <c r="L844"/>
  <c r="I844"/>
  <c r="H844"/>
  <c r="W843"/>
  <c r="T843"/>
  <c r="R843"/>
  <c r="Q843"/>
  <c r="P843"/>
  <c r="O843"/>
  <c r="M843"/>
  <c r="L843"/>
  <c r="I843"/>
  <c r="H843"/>
  <c r="W842"/>
  <c r="T842"/>
  <c r="S842"/>
  <c r="R842"/>
  <c r="Q842"/>
  <c r="O842"/>
  <c r="P842" s="1"/>
  <c r="M842"/>
  <c r="L842"/>
  <c r="I842"/>
  <c r="H842"/>
  <c r="W841"/>
  <c r="T841"/>
  <c r="R841"/>
  <c r="S841" s="1"/>
  <c r="Q841"/>
  <c r="P841"/>
  <c r="O841"/>
  <c r="M841"/>
  <c r="L841"/>
  <c r="I841"/>
  <c r="H841"/>
  <c r="W840"/>
  <c r="T840"/>
  <c r="S840"/>
  <c r="R840"/>
  <c r="Q840"/>
  <c r="O840"/>
  <c r="M840"/>
  <c r="L840"/>
  <c r="I840"/>
  <c r="H840"/>
  <c r="W839"/>
  <c r="T839"/>
  <c r="R839"/>
  <c r="Q839"/>
  <c r="P839"/>
  <c r="O839"/>
  <c r="M839"/>
  <c r="L839"/>
  <c r="I839"/>
  <c r="H839"/>
  <c r="W838"/>
  <c r="U838"/>
  <c r="V838" s="1"/>
  <c r="T838"/>
  <c r="S838"/>
  <c r="R838"/>
  <c r="Q838"/>
  <c r="O838"/>
  <c r="P838" s="1"/>
  <c r="M838"/>
  <c r="L838"/>
  <c r="I838"/>
  <c r="H838"/>
  <c r="W837"/>
  <c r="T837"/>
  <c r="R837"/>
  <c r="S837" s="1"/>
  <c r="Q837"/>
  <c r="P837"/>
  <c r="O837"/>
  <c r="M837"/>
  <c r="L837"/>
  <c r="I837"/>
  <c r="H837"/>
  <c r="W836"/>
  <c r="T836"/>
  <c r="S836"/>
  <c r="R836"/>
  <c r="Q836"/>
  <c r="O836"/>
  <c r="M836"/>
  <c r="L836"/>
  <c r="I836"/>
  <c r="H836"/>
  <c r="W835"/>
  <c r="T835"/>
  <c r="R835"/>
  <c r="U835" s="1"/>
  <c r="V835" s="1"/>
  <c r="Q835"/>
  <c r="P835"/>
  <c r="O835"/>
  <c r="M835"/>
  <c r="L835"/>
  <c r="I835"/>
  <c r="H835"/>
  <c r="W834"/>
  <c r="V834"/>
  <c r="T834"/>
  <c r="S834"/>
  <c r="R834"/>
  <c r="R860" s="1"/>
  <c r="Q834"/>
  <c r="P834"/>
  <c r="O834"/>
  <c r="U834" s="1"/>
  <c r="M834"/>
  <c r="L834"/>
  <c r="I834"/>
  <c r="H834"/>
  <c r="W833"/>
  <c r="V833"/>
  <c r="T833"/>
  <c r="S833"/>
  <c r="R833"/>
  <c r="Q833"/>
  <c r="P833"/>
  <c r="O833"/>
  <c r="M833"/>
  <c r="L833"/>
  <c r="I833"/>
  <c r="H833"/>
  <c r="V832"/>
  <c r="S832"/>
  <c r="R832"/>
  <c r="R858" s="1"/>
  <c r="P832"/>
  <c r="O832"/>
  <c r="M832"/>
  <c r="L832"/>
  <c r="I832"/>
  <c r="H832"/>
  <c r="W831"/>
  <c r="T831"/>
  <c r="R831"/>
  <c r="Q831"/>
  <c r="O831"/>
  <c r="P831" s="1"/>
  <c r="M831"/>
  <c r="L831"/>
  <c r="I831"/>
  <c r="H831"/>
  <c r="W830"/>
  <c r="V830"/>
  <c r="T830"/>
  <c r="S830"/>
  <c r="R830"/>
  <c r="Q830"/>
  <c r="P830"/>
  <c r="O830"/>
  <c r="M830"/>
  <c r="L830"/>
  <c r="I830"/>
  <c r="H830"/>
  <c r="W829"/>
  <c r="V829"/>
  <c r="T829"/>
  <c r="S829"/>
  <c r="R829"/>
  <c r="Q829"/>
  <c r="P829"/>
  <c r="O829"/>
  <c r="M829"/>
  <c r="L829"/>
  <c r="I829"/>
  <c r="H829"/>
  <c r="V828"/>
  <c r="S828"/>
  <c r="R828"/>
  <c r="T828" s="1"/>
  <c r="P828"/>
  <c r="O828"/>
  <c r="M828"/>
  <c r="L828"/>
  <c r="I828"/>
  <c r="H828"/>
  <c r="W827"/>
  <c r="T827"/>
  <c r="R827"/>
  <c r="Q827"/>
  <c r="P827"/>
  <c r="O827"/>
  <c r="M827"/>
  <c r="L827"/>
  <c r="I827"/>
  <c r="H827"/>
  <c r="V826"/>
  <c r="S826"/>
  <c r="R826"/>
  <c r="T826" s="1"/>
  <c r="P826"/>
  <c r="O826"/>
  <c r="O858" s="1"/>
  <c r="M826"/>
  <c r="L826"/>
  <c r="I826"/>
  <c r="H826"/>
  <c r="W825"/>
  <c r="T825"/>
  <c r="R825"/>
  <c r="Q825"/>
  <c r="O825"/>
  <c r="M825"/>
  <c r="L825"/>
  <c r="I825"/>
  <c r="H825"/>
  <c r="W824"/>
  <c r="V824"/>
  <c r="T824"/>
  <c r="S824"/>
  <c r="Q824"/>
  <c r="P824"/>
  <c r="M824"/>
  <c r="L824"/>
  <c r="I824"/>
  <c r="H824"/>
  <c r="W822"/>
  <c r="V822"/>
  <c r="T822"/>
  <c r="S822"/>
  <c r="Q822"/>
  <c r="P822"/>
  <c r="M822"/>
  <c r="L822"/>
  <c r="I822"/>
  <c r="H822"/>
  <c r="W821"/>
  <c r="V821"/>
  <c r="T821"/>
  <c r="S821"/>
  <c r="Q821"/>
  <c r="P821"/>
  <c r="M821"/>
  <c r="L821"/>
  <c r="I821"/>
  <c r="H821"/>
  <c r="W820"/>
  <c r="V820"/>
  <c r="T820"/>
  <c r="S820"/>
  <c r="Q820"/>
  <c r="P820"/>
  <c r="M820"/>
  <c r="L820"/>
  <c r="I820"/>
  <c r="H820"/>
  <c r="W819"/>
  <c r="V819"/>
  <c r="T819"/>
  <c r="S819"/>
  <c r="Q819"/>
  <c r="P819"/>
  <c r="M819"/>
  <c r="L819"/>
  <c r="K819"/>
  <c r="J819"/>
  <c r="I819"/>
  <c r="H819"/>
  <c r="G819"/>
  <c r="V818"/>
  <c r="U818"/>
  <c r="W818" s="1"/>
  <c r="S818"/>
  <c r="R818"/>
  <c r="T818" s="1"/>
  <c r="P818"/>
  <c r="O818"/>
  <c r="Q818" s="1"/>
  <c r="M818"/>
  <c r="L818"/>
  <c r="I818"/>
  <c r="H818"/>
  <c r="V817"/>
  <c r="S817"/>
  <c r="R817"/>
  <c r="T817" s="1"/>
  <c r="P817"/>
  <c r="O817"/>
  <c r="M817"/>
  <c r="L817"/>
  <c r="I817"/>
  <c r="H817"/>
  <c r="W816"/>
  <c r="T816"/>
  <c r="S816"/>
  <c r="R816"/>
  <c r="Q816"/>
  <c r="O816"/>
  <c r="M816"/>
  <c r="L816"/>
  <c r="I816"/>
  <c r="H816"/>
  <c r="W815"/>
  <c r="T815"/>
  <c r="R815"/>
  <c r="Q815"/>
  <c r="P815"/>
  <c r="O815"/>
  <c r="M815"/>
  <c r="L815"/>
  <c r="I815"/>
  <c r="H815"/>
  <c r="W814"/>
  <c r="U814"/>
  <c r="V814" s="1"/>
  <c r="T814"/>
  <c r="S814"/>
  <c r="R814"/>
  <c r="Q814"/>
  <c r="O814"/>
  <c r="P814" s="1"/>
  <c r="M814"/>
  <c r="L814"/>
  <c r="I814"/>
  <c r="H814"/>
  <c r="W813"/>
  <c r="T813"/>
  <c r="R813"/>
  <c r="S813" s="1"/>
  <c r="Q813"/>
  <c r="P813"/>
  <c r="O813"/>
  <c r="M813"/>
  <c r="L813"/>
  <c r="I813"/>
  <c r="H813"/>
  <c r="W812"/>
  <c r="T812"/>
  <c r="S812"/>
  <c r="R812"/>
  <c r="Q812"/>
  <c r="O812"/>
  <c r="M812"/>
  <c r="L812"/>
  <c r="I812"/>
  <c r="H812"/>
  <c r="W811"/>
  <c r="T811"/>
  <c r="R811"/>
  <c r="S811" s="1"/>
  <c r="Q811"/>
  <c r="M811"/>
  <c r="L811"/>
  <c r="I811"/>
  <c r="G811"/>
  <c r="W810"/>
  <c r="T810"/>
  <c r="S810"/>
  <c r="R810"/>
  <c r="Q810"/>
  <c r="O810"/>
  <c r="U810" s="1"/>
  <c r="V810" s="1"/>
  <c r="M810"/>
  <c r="L810"/>
  <c r="I810"/>
  <c r="H810"/>
  <c r="V809"/>
  <c r="S809"/>
  <c r="P809"/>
  <c r="O809"/>
  <c r="Q809" s="1"/>
  <c r="L809"/>
  <c r="K809"/>
  <c r="J809"/>
  <c r="H809"/>
  <c r="G809"/>
  <c r="I809" s="1"/>
  <c r="W808"/>
  <c r="T808"/>
  <c r="Q808"/>
  <c r="M808"/>
  <c r="L808"/>
  <c r="K808"/>
  <c r="J808"/>
  <c r="O808" s="1"/>
  <c r="P808" s="1"/>
  <c r="I808"/>
  <c r="H808"/>
  <c r="G808"/>
  <c r="V807"/>
  <c r="S807"/>
  <c r="R807"/>
  <c r="T807" s="1"/>
  <c r="P807"/>
  <c r="O807"/>
  <c r="U807" s="1"/>
  <c r="W807" s="1"/>
  <c r="M807"/>
  <c r="L807"/>
  <c r="I807"/>
  <c r="H807"/>
  <c r="G807"/>
  <c r="W806"/>
  <c r="T806"/>
  <c r="S806"/>
  <c r="R806"/>
  <c r="Q806"/>
  <c r="M806"/>
  <c r="L806"/>
  <c r="I806"/>
  <c r="G806"/>
  <c r="V805"/>
  <c r="U805"/>
  <c r="W805" s="1"/>
  <c r="T805"/>
  <c r="S805"/>
  <c r="R805"/>
  <c r="Q805"/>
  <c r="P805"/>
  <c r="O805"/>
  <c r="M805"/>
  <c r="L805"/>
  <c r="I805"/>
  <c r="H805"/>
  <c r="W804"/>
  <c r="U804"/>
  <c r="V804" s="1"/>
  <c r="T804"/>
  <c r="R804"/>
  <c r="S804" s="1"/>
  <c r="Q804"/>
  <c r="P804"/>
  <c r="O804"/>
  <c r="M804"/>
  <c r="L804"/>
  <c r="I804"/>
  <c r="H804"/>
  <c r="W803"/>
  <c r="T803"/>
  <c r="S803"/>
  <c r="R803"/>
  <c r="Q803"/>
  <c r="O803"/>
  <c r="P803" s="1"/>
  <c r="M803"/>
  <c r="L803"/>
  <c r="I803"/>
  <c r="H803"/>
  <c r="W802"/>
  <c r="T802"/>
  <c r="R802"/>
  <c r="S802" s="1"/>
  <c r="Q802"/>
  <c r="P802"/>
  <c r="O802"/>
  <c r="M802"/>
  <c r="L802"/>
  <c r="I802"/>
  <c r="H802"/>
  <c r="W801"/>
  <c r="U801"/>
  <c r="V801" s="1"/>
  <c r="T801"/>
  <c r="S801"/>
  <c r="R801"/>
  <c r="Q801"/>
  <c r="P801"/>
  <c r="O801"/>
  <c r="M801"/>
  <c r="L801"/>
  <c r="I801"/>
  <c r="H801"/>
  <c r="V800"/>
  <c r="T800"/>
  <c r="S800"/>
  <c r="R800"/>
  <c r="P800"/>
  <c r="O800"/>
  <c r="Q800" s="1"/>
  <c r="M800"/>
  <c r="L800"/>
  <c r="I800"/>
  <c r="H800"/>
  <c r="W799"/>
  <c r="T799"/>
  <c r="S799"/>
  <c r="R799"/>
  <c r="Q799"/>
  <c r="O799"/>
  <c r="P799" s="1"/>
  <c r="M799"/>
  <c r="L799"/>
  <c r="I799"/>
  <c r="H799"/>
  <c r="W798"/>
  <c r="T798"/>
  <c r="R798"/>
  <c r="S798" s="1"/>
  <c r="Q798"/>
  <c r="P798"/>
  <c r="O798"/>
  <c r="M798"/>
  <c r="L798"/>
  <c r="I798"/>
  <c r="H798"/>
  <c r="W797"/>
  <c r="U797"/>
  <c r="V797" s="1"/>
  <c r="T797"/>
  <c r="S797"/>
  <c r="R797"/>
  <c r="Q797"/>
  <c r="P797"/>
  <c r="O797"/>
  <c r="M797"/>
  <c r="L797"/>
  <c r="I797"/>
  <c r="H797"/>
  <c r="W796"/>
  <c r="U796"/>
  <c r="V796" s="1"/>
  <c r="T796"/>
  <c r="R796"/>
  <c r="S796" s="1"/>
  <c r="Q796"/>
  <c r="P796"/>
  <c r="O796"/>
  <c r="M796"/>
  <c r="L796"/>
  <c r="I796"/>
  <c r="H796"/>
  <c r="W795"/>
  <c r="T795"/>
  <c r="R795"/>
  <c r="S795" s="1"/>
  <c r="Q795"/>
  <c r="O795"/>
  <c r="P795" s="1"/>
  <c r="M795"/>
  <c r="L795"/>
  <c r="I795"/>
  <c r="H795"/>
  <c r="W794"/>
  <c r="T794"/>
  <c r="R794"/>
  <c r="S794" s="1"/>
  <c r="Q794"/>
  <c r="O794"/>
  <c r="P794" s="1"/>
  <c r="M794"/>
  <c r="L794"/>
  <c r="I794"/>
  <c r="H794"/>
  <c r="V793"/>
  <c r="S793"/>
  <c r="R793"/>
  <c r="T793" s="1"/>
  <c r="P793"/>
  <c r="O793"/>
  <c r="M793"/>
  <c r="L793"/>
  <c r="I793"/>
  <c r="H793"/>
  <c r="W792"/>
  <c r="U792"/>
  <c r="V792" s="1"/>
  <c r="T792"/>
  <c r="R792"/>
  <c r="S792" s="1"/>
  <c r="Q792"/>
  <c r="P792"/>
  <c r="O792"/>
  <c r="M792"/>
  <c r="L792"/>
  <c r="I792"/>
  <c r="H792"/>
  <c r="W791"/>
  <c r="T791"/>
  <c r="R791"/>
  <c r="S791" s="1"/>
  <c r="Q791"/>
  <c r="O791"/>
  <c r="P791" s="1"/>
  <c r="M791"/>
  <c r="L791"/>
  <c r="I791"/>
  <c r="H791"/>
  <c r="V790"/>
  <c r="S790"/>
  <c r="R790"/>
  <c r="T790" s="1"/>
  <c r="P790"/>
  <c r="O790"/>
  <c r="U790" s="1"/>
  <c r="W790" s="1"/>
  <c r="M790"/>
  <c r="L790"/>
  <c r="I790"/>
  <c r="H790"/>
  <c r="W789"/>
  <c r="T789"/>
  <c r="R789"/>
  <c r="S789" s="1"/>
  <c r="Q789"/>
  <c r="O789"/>
  <c r="M789"/>
  <c r="L789"/>
  <c r="I789"/>
  <c r="H789"/>
  <c r="V788"/>
  <c r="U788"/>
  <c r="W788" s="1"/>
  <c r="T788"/>
  <c r="S788"/>
  <c r="R788"/>
  <c r="Q788"/>
  <c r="P788"/>
  <c r="O788"/>
  <c r="M788"/>
  <c r="L788"/>
  <c r="I788"/>
  <c r="H788"/>
  <c r="W787"/>
  <c r="T787"/>
  <c r="R787"/>
  <c r="S787" s="1"/>
  <c r="Q787"/>
  <c r="O787"/>
  <c r="P787" s="1"/>
  <c r="M787"/>
  <c r="L787"/>
  <c r="I787"/>
  <c r="H787"/>
  <c r="V786"/>
  <c r="S786"/>
  <c r="R786"/>
  <c r="T786" s="1"/>
  <c r="P786"/>
  <c r="O786"/>
  <c r="M786"/>
  <c r="L786"/>
  <c r="I786"/>
  <c r="H786"/>
  <c r="W785"/>
  <c r="T785"/>
  <c r="S785"/>
  <c r="R785"/>
  <c r="Q785"/>
  <c r="O785"/>
  <c r="M785"/>
  <c r="L785"/>
  <c r="I785"/>
  <c r="H785"/>
  <c r="V784"/>
  <c r="S784"/>
  <c r="R784"/>
  <c r="U784" s="1"/>
  <c r="W784" s="1"/>
  <c r="Q784"/>
  <c r="P784"/>
  <c r="O784"/>
  <c r="M784"/>
  <c r="L784"/>
  <c r="I784"/>
  <c r="H784"/>
  <c r="V783"/>
  <c r="U783"/>
  <c r="W783" s="1"/>
  <c r="S783"/>
  <c r="R783"/>
  <c r="T783" s="1"/>
  <c r="Q783"/>
  <c r="P783"/>
  <c r="O783"/>
  <c r="M783"/>
  <c r="L783"/>
  <c r="I783"/>
  <c r="H783"/>
  <c r="W782"/>
  <c r="T782"/>
  <c r="R782"/>
  <c r="S782" s="1"/>
  <c r="Q782"/>
  <c r="O782"/>
  <c r="P782" s="1"/>
  <c r="M782"/>
  <c r="L782"/>
  <c r="I782"/>
  <c r="H782"/>
  <c r="V781"/>
  <c r="T781"/>
  <c r="S781"/>
  <c r="R781"/>
  <c r="P781"/>
  <c r="O781"/>
  <c r="M781"/>
  <c r="L781"/>
  <c r="I781"/>
  <c r="H781"/>
  <c r="W780"/>
  <c r="T780"/>
  <c r="R780"/>
  <c r="S780" s="1"/>
  <c r="Q780"/>
  <c r="O780"/>
  <c r="U780" s="1"/>
  <c r="V780" s="1"/>
  <c r="M780"/>
  <c r="L780"/>
  <c r="I780"/>
  <c r="H780"/>
  <c r="V779"/>
  <c r="S779"/>
  <c r="R779"/>
  <c r="T779" s="1"/>
  <c r="Q779"/>
  <c r="P779"/>
  <c r="O779"/>
  <c r="U779" s="1"/>
  <c r="W779" s="1"/>
  <c r="M779"/>
  <c r="L779"/>
  <c r="I779"/>
  <c r="H779"/>
  <c r="W778"/>
  <c r="T778"/>
  <c r="R778"/>
  <c r="S778" s="1"/>
  <c r="Q778"/>
  <c r="O778"/>
  <c r="P778" s="1"/>
  <c r="M778"/>
  <c r="L778"/>
  <c r="I778"/>
  <c r="H778"/>
  <c r="V777"/>
  <c r="S777"/>
  <c r="R777"/>
  <c r="T777" s="1"/>
  <c r="P777"/>
  <c r="O777"/>
  <c r="M777"/>
  <c r="L777"/>
  <c r="I777"/>
  <c r="H777"/>
  <c r="W776"/>
  <c r="U776"/>
  <c r="V776" s="1"/>
  <c r="T776"/>
  <c r="R776"/>
  <c r="S776" s="1"/>
  <c r="Q776"/>
  <c r="P776"/>
  <c r="O776"/>
  <c r="M776"/>
  <c r="L776"/>
  <c r="I776"/>
  <c r="H776"/>
  <c r="V775"/>
  <c r="S775"/>
  <c r="R775"/>
  <c r="T775" s="1"/>
  <c r="P775"/>
  <c r="O775"/>
  <c r="U775" s="1"/>
  <c r="W775" s="1"/>
  <c r="M775"/>
  <c r="L775"/>
  <c r="I775"/>
  <c r="H775"/>
  <c r="W774"/>
  <c r="T774"/>
  <c r="R774"/>
  <c r="S774" s="1"/>
  <c r="Q774"/>
  <c r="O774"/>
  <c r="P774" s="1"/>
  <c r="M774"/>
  <c r="L774"/>
  <c r="I774"/>
  <c r="H774"/>
  <c r="V773"/>
  <c r="S773"/>
  <c r="R773"/>
  <c r="T773" s="1"/>
  <c r="P773"/>
  <c r="O773"/>
  <c r="M773"/>
  <c r="L773"/>
  <c r="I773"/>
  <c r="H773"/>
  <c r="W772"/>
  <c r="U772"/>
  <c r="V772" s="1"/>
  <c r="T772"/>
  <c r="R772"/>
  <c r="S772" s="1"/>
  <c r="Q772"/>
  <c r="P772"/>
  <c r="O772"/>
  <c r="M772"/>
  <c r="L772"/>
  <c r="I772"/>
  <c r="H772"/>
  <c r="V771"/>
  <c r="U771"/>
  <c r="W771" s="1"/>
  <c r="S771"/>
  <c r="R771"/>
  <c r="T771" s="1"/>
  <c r="P771"/>
  <c r="O771"/>
  <c r="Q771" s="1"/>
  <c r="M771"/>
  <c r="L771"/>
  <c r="I771"/>
  <c r="H771"/>
  <c r="W770"/>
  <c r="T770"/>
  <c r="R770"/>
  <c r="S770" s="1"/>
  <c r="Q770"/>
  <c r="O770"/>
  <c r="P770" s="1"/>
  <c r="M770"/>
  <c r="L770"/>
  <c r="I770"/>
  <c r="H770"/>
  <c r="V769"/>
  <c r="T769"/>
  <c r="S769"/>
  <c r="R769"/>
  <c r="P769"/>
  <c r="O769"/>
  <c r="M769"/>
  <c r="L769"/>
  <c r="I769"/>
  <c r="H769"/>
  <c r="W768"/>
  <c r="T768"/>
  <c r="R768"/>
  <c r="S768" s="1"/>
  <c r="Q768"/>
  <c r="P768"/>
  <c r="O768"/>
  <c r="U768" s="1"/>
  <c r="V768" s="1"/>
  <c r="M768"/>
  <c r="L768"/>
  <c r="I768"/>
  <c r="H768"/>
  <c r="V767"/>
  <c r="U767"/>
  <c r="W767" s="1"/>
  <c r="S767"/>
  <c r="R767"/>
  <c r="T767" s="1"/>
  <c r="Q767"/>
  <c r="P767"/>
  <c r="O767"/>
  <c r="M767"/>
  <c r="L767"/>
  <c r="I767"/>
  <c r="H767"/>
  <c r="W766"/>
  <c r="T766"/>
  <c r="R766"/>
  <c r="S766" s="1"/>
  <c r="Q766"/>
  <c r="O766"/>
  <c r="P766" s="1"/>
  <c r="M766"/>
  <c r="L766"/>
  <c r="I766"/>
  <c r="H766"/>
  <c r="V765"/>
  <c r="T765"/>
  <c r="S765"/>
  <c r="R765"/>
  <c r="P765"/>
  <c r="O765"/>
  <c r="M765"/>
  <c r="L765"/>
  <c r="I765"/>
  <c r="H765"/>
  <c r="V764"/>
  <c r="T764"/>
  <c r="S764"/>
  <c r="R764"/>
  <c r="P764"/>
  <c r="O764"/>
  <c r="U764" s="1"/>
  <c r="W764" s="1"/>
  <c r="M764"/>
  <c r="L764"/>
  <c r="I764"/>
  <c r="H764"/>
  <c r="W763"/>
  <c r="T763"/>
  <c r="R763"/>
  <c r="S763" s="1"/>
  <c r="Q763"/>
  <c r="O763"/>
  <c r="P763" s="1"/>
  <c r="M763"/>
  <c r="L763"/>
  <c r="I763"/>
  <c r="H763"/>
  <c r="W762"/>
  <c r="T762"/>
  <c r="R762"/>
  <c r="S762" s="1"/>
  <c r="Q762"/>
  <c r="O762"/>
  <c r="P762" s="1"/>
  <c r="M762"/>
  <c r="L762"/>
  <c r="I762"/>
  <c r="H762"/>
  <c r="W761"/>
  <c r="T761"/>
  <c r="R761"/>
  <c r="S761" s="1"/>
  <c r="Q761"/>
  <c r="O761"/>
  <c r="M761"/>
  <c r="L761"/>
  <c r="I761"/>
  <c r="H761"/>
  <c r="W760"/>
  <c r="U760"/>
  <c r="V760" s="1"/>
  <c r="T760"/>
  <c r="R760"/>
  <c r="S760" s="1"/>
  <c r="Q760"/>
  <c r="P760"/>
  <c r="O760"/>
  <c r="M760"/>
  <c r="L760"/>
  <c r="I760"/>
  <c r="H760"/>
  <c r="W759"/>
  <c r="T759"/>
  <c r="R759"/>
  <c r="S759" s="1"/>
  <c r="Q759"/>
  <c r="O759"/>
  <c r="P759" s="1"/>
  <c r="M759"/>
  <c r="L759"/>
  <c r="I759"/>
  <c r="H759"/>
  <c r="W758"/>
  <c r="T758"/>
  <c r="R758"/>
  <c r="S758" s="1"/>
  <c r="Q758"/>
  <c r="O758"/>
  <c r="P758" s="1"/>
  <c r="M758"/>
  <c r="L758"/>
  <c r="I758"/>
  <c r="H758"/>
  <c r="V757"/>
  <c r="S757"/>
  <c r="R757"/>
  <c r="T757" s="1"/>
  <c r="P757"/>
  <c r="O757"/>
  <c r="M757"/>
  <c r="L757"/>
  <c r="I757"/>
  <c r="H757"/>
  <c r="V756"/>
  <c r="U756"/>
  <c r="W756" s="1"/>
  <c r="T756"/>
  <c r="S756"/>
  <c r="R756"/>
  <c r="Q756"/>
  <c r="P756"/>
  <c r="O756"/>
  <c r="M756"/>
  <c r="L756"/>
  <c r="I756"/>
  <c r="H756"/>
  <c r="W755"/>
  <c r="T755"/>
  <c r="R755"/>
  <c r="S755" s="1"/>
  <c r="Q755"/>
  <c r="O755"/>
  <c r="P755" s="1"/>
  <c r="M755"/>
  <c r="L755"/>
  <c r="I755"/>
  <c r="H755"/>
  <c r="W754"/>
  <c r="T754"/>
  <c r="R754"/>
  <c r="S754" s="1"/>
  <c r="Q754"/>
  <c r="O754"/>
  <c r="P754" s="1"/>
  <c r="M754"/>
  <c r="L754"/>
  <c r="I754"/>
  <c r="H754"/>
  <c r="W753"/>
  <c r="T753"/>
  <c r="S753"/>
  <c r="R753"/>
  <c r="Q753"/>
  <c r="O753"/>
  <c r="M753"/>
  <c r="L753"/>
  <c r="I753"/>
  <c r="H753"/>
  <c r="W752"/>
  <c r="T752"/>
  <c r="R752"/>
  <c r="Q752"/>
  <c r="P752"/>
  <c r="O752"/>
  <c r="M752"/>
  <c r="L752"/>
  <c r="I752"/>
  <c r="H752"/>
  <c r="W751"/>
  <c r="T751"/>
  <c r="R751"/>
  <c r="S751" s="1"/>
  <c r="Q751"/>
  <c r="O751"/>
  <c r="P751" s="1"/>
  <c r="M751"/>
  <c r="L751"/>
  <c r="I751"/>
  <c r="H751"/>
  <c r="W750"/>
  <c r="T750"/>
  <c r="R750"/>
  <c r="S750" s="1"/>
  <c r="Q750"/>
  <c r="O750"/>
  <c r="P750" s="1"/>
  <c r="M750"/>
  <c r="L750"/>
  <c r="I750"/>
  <c r="H750"/>
  <c r="W749"/>
  <c r="T749"/>
  <c r="R749"/>
  <c r="S749" s="1"/>
  <c r="Q749"/>
  <c r="O749"/>
  <c r="M749"/>
  <c r="L749"/>
  <c r="I749"/>
  <c r="H749"/>
  <c r="W748"/>
  <c r="U748"/>
  <c r="V748" s="1"/>
  <c r="T748"/>
  <c r="R748"/>
  <c r="S748" s="1"/>
  <c r="Q748"/>
  <c r="P748"/>
  <c r="O748"/>
  <c r="M748"/>
  <c r="L748"/>
  <c r="I748"/>
  <c r="H748"/>
  <c r="V747"/>
  <c r="S747"/>
  <c r="R747"/>
  <c r="T747" s="1"/>
  <c r="P747"/>
  <c r="O747"/>
  <c r="U747" s="1"/>
  <c r="W747" s="1"/>
  <c r="M747"/>
  <c r="L747"/>
  <c r="I747"/>
  <c r="H747"/>
  <c r="W746"/>
  <c r="T746"/>
  <c r="R746"/>
  <c r="S746" s="1"/>
  <c r="Q746"/>
  <c r="O746"/>
  <c r="P746" s="1"/>
  <c r="M746"/>
  <c r="L746"/>
  <c r="I746"/>
  <c r="H746"/>
  <c r="V745"/>
  <c r="S745"/>
  <c r="P745"/>
  <c r="O745"/>
  <c r="Q745" s="1"/>
  <c r="L745"/>
  <c r="K745"/>
  <c r="J745"/>
  <c r="H745"/>
  <c r="G745"/>
  <c r="I745" s="1"/>
  <c r="W744"/>
  <c r="T744"/>
  <c r="Q744"/>
  <c r="O744"/>
  <c r="P744" s="1"/>
  <c r="M744"/>
  <c r="K744"/>
  <c r="J744"/>
  <c r="I744"/>
  <c r="G744"/>
  <c r="H744" s="1"/>
  <c r="V743"/>
  <c r="T743"/>
  <c r="S743"/>
  <c r="R743"/>
  <c r="P743"/>
  <c r="O743"/>
  <c r="M743"/>
  <c r="L743"/>
  <c r="I743"/>
  <c r="H743"/>
  <c r="W742"/>
  <c r="T742"/>
  <c r="R742"/>
  <c r="U742" s="1"/>
  <c r="V742" s="1"/>
  <c r="Q742"/>
  <c r="P742"/>
  <c r="O742"/>
  <c r="M742"/>
  <c r="L742"/>
  <c r="I742"/>
  <c r="H742"/>
  <c r="V741"/>
  <c r="S741"/>
  <c r="P741"/>
  <c r="M741"/>
  <c r="L741"/>
  <c r="K741"/>
  <c r="J741"/>
  <c r="R741" s="1"/>
  <c r="T741" s="1"/>
  <c r="I741"/>
  <c r="H741"/>
  <c r="G741"/>
  <c r="W740"/>
  <c r="T740"/>
  <c r="Q740"/>
  <c r="M740"/>
  <c r="L740"/>
  <c r="K740"/>
  <c r="J740"/>
  <c r="R740" s="1"/>
  <c r="S740" s="1"/>
  <c r="I740"/>
  <c r="H740"/>
  <c r="G740"/>
  <c r="V739"/>
  <c r="U739"/>
  <c r="W739" s="1"/>
  <c r="S739"/>
  <c r="R739"/>
  <c r="T739" s="1"/>
  <c r="Q739"/>
  <c r="P739"/>
  <c r="O739"/>
  <c r="M739"/>
  <c r="L739"/>
  <c r="I739"/>
  <c r="H739"/>
  <c r="W738"/>
  <c r="T738"/>
  <c r="R738"/>
  <c r="S738" s="1"/>
  <c r="Q738"/>
  <c r="O738"/>
  <c r="P738" s="1"/>
  <c r="M738"/>
  <c r="L738"/>
  <c r="I738"/>
  <c r="H738"/>
  <c r="V737"/>
  <c r="T737"/>
  <c r="S737"/>
  <c r="R737"/>
  <c r="P737"/>
  <c r="O737"/>
  <c r="M737"/>
  <c r="L737"/>
  <c r="I737"/>
  <c r="H737"/>
  <c r="W736"/>
  <c r="T736"/>
  <c r="R736"/>
  <c r="U736" s="1"/>
  <c r="V736" s="1"/>
  <c r="Q736"/>
  <c r="P736"/>
  <c r="O736"/>
  <c r="M736"/>
  <c r="L736"/>
  <c r="I736"/>
  <c r="H736"/>
  <c r="W735"/>
  <c r="T735"/>
  <c r="R735"/>
  <c r="S735" s="1"/>
  <c r="Q735"/>
  <c r="O735"/>
  <c r="P735" s="1"/>
  <c r="M735"/>
  <c r="L735"/>
  <c r="I735"/>
  <c r="H735"/>
  <c r="V734"/>
  <c r="S734"/>
  <c r="R734"/>
  <c r="T734" s="1"/>
  <c r="P734"/>
  <c r="O734"/>
  <c r="M734"/>
  <c r="L734"/>
  <c r="I734"/>
  <c r="H734"/>
  <c r="V733"/>
  <c r="T733"/>
  <c r="S733"/>
  <c r="R733"/>
  <c r="P733"/>
  <c r="O733"/>
  <c r="M733"/>
  <c r="L733"/>
  <c r="I733"/>
  <c r="H733"/>
  <c r="W732"/>
  <c r="T732"/>
  <c r="R732"/>
  <c r="U732" s="1"/>
  <c r="V732" s="1"/>
  <c r="Q732"/>
  <c r="P732"/>
  <c r="O732"/>
  <c r="M732"/>
  <c r="L732"/>
  <c r="I732"/>
  <c r="H732"/>
  <c r="W731"/>
  <c r="T731"/>
  <c r="R731"/>
  <c r="S731" s="1"/>
  <c r="Q731"/>
  <c r="O731"/>
  <c r="P731" s="1"/>
  <c r="M731"/>
  <c r="L731"/>
  <c r="I731"/>
  <c r="H731"/>
  <c r="W730"/>
  <c r="T730"/>
  <c r="R730"/>
  <c r="S730" s="1"/>
  <c r="Q730"/>
  <c r="O730"/>
  <c r="P730" s="1"/>
  <c r="M730"/>
  <c r="L730"/>
  <c r="I730"/>
  <c r="H730"/>
  <c r="V729"/>
  <c r="S729"/>
  <c r="R729"/>
  <c r="T729" s="1"/>
  <c r="P729"/>
  <c r="O729"/>
  <c r="M729"/>
  <c r="L729"/>
  <c r="I729"/>
  <c r="H729"/>
  <c r="W728"/>
  <c r="T728"/>
  <c r="R728"/>
  <c r="Q728"/>
  <c r="P728"/>
  <c r="O728"/>
  <c r="M728"/>
  <c r="L728"/>
  <c r="I728"/>
  <c r="H728"/>
  <c r="W727"/>
  <c r="V727"/>
  <c r="T727"/>
  <c r="S727"/>
  <c r="Q727"/>
  <c r="P727"/>
  <c r="M727"/>
  <c r="L727"/>
  <c r="I727"/>
  <c r="H727"/>
  <c r="W725"/>
  <c r="T725"/>
  <c r="R725"/>
  <c r="S725" s="1"/>
  <c r="Q725"/>
  <c r="O725"/>
  <c r="M725"/>
  <c r="L725"/>
  <c r="I725"/>
  <c r="H725"/>
  <c r="W724"/>
  <c r="T724"/>
  <c r="R724"/>
  <c r="U724" s="1"/>
  <c r="V724" s="1"/>
  <c r="Q724"/>
  <c r="O724"/>
  <c r="P724" s="1"/>
  <c r="M724"/>
  <c r="L724"/>
  <c r="I724"/>
  <c r="H724"/>
  <c r="W723"/>
  <c r="V723"/>
  <c r="T723"/>
  <c r="S723"/>
  <c r="R723"/>
  <c r="Q723"/>
  <c r="P723"/>
  <c r="O723"/>
  <c r="U723" s="1"/>
  <c r="M723"/>
  <c r="L723"/>
  <c r="I723"/>
  <c r="H723"/>
  <c r="W722"/>
  <c r="T722"/>
  <c r="R722"/>
  <c r="S722" s="1"/>
  <c r="Q722"/>
  <c r="O722"/>
  <c r="P722" s="1"/>
  <c r="M722"/>
  <c r="L722"/>
  <c r="I722"/>
  <c r="H722"/>
  <c r="W721"/>
  <c r="V721"/>
  <c r="T721"/>
  <c r="S721"/>
  <c r="R721"/>
  <c r="Q721"/>
  <c r="P721"/>
  <c r="O721"/>
  <c r="M721"/>
  <c r="L721"/>
  <c r="I721"/>
  <c r="H721"/>
  <c r="W720"/>
  <c r="T720"/>
  <c r="R720"/>
  <c r="U720" s="1"/>
  <c r="V720" s="1"/>
  <c r="Q720"/>
  <c r="O720"/>
  <c r="P720" s="1"/>
  <c r="M720"/>
  <c r="L720"/>
  <c r="I720"/>
  <c r="H720"/>
  <c r="W719"/>
  <c r="T719"/>
  <c r="R719"/>
  <c r="S719" s="1"/>
  <c r="Q719"/>
  <c r="O719"/>
  <c r="P719" s="1"/>
  <c r="M719"/>
  <c r="L719"/>
  <c r="I719"/>
  <c r="H719"/>
  <c r="W718"/>
  <c r="T718"/>
  <c r="R718"/>
  <c r="S718" s="1"/>
  <c r="Q718"/>
  <c r="O718"/>
  <c r="P718" s="1"/>
  <c r="M718"/>
  <c r="L718"/>
  <c r="I718"/>
  <c r="H718"/>
  <c r="V717"/>
  <c r="T717"/>
  <c r="S717"/>
  <c r="R717"/>
  <c r="P717"/>
  <c r="O717"/>
  <c r="M717"/>
  <c r="L717"/>
  <c r="I717"/>
  <c r="H717"/>
  <c r="V716"/>
  <c r="S716"/>
  <c r="P716"/>
  <c r="L716"/>
  <c r="K716"/>
  <c r="J716"/>
  <c r="O716" s="1"/>
  <c r="Q716" s="1"/>
  <c r="I716"/>
  <c r="H716"/>
  <c r="W715"/>
  <c r="T715"/>
  <c r="R715"/>
  <c r="S715" s="1"/>
  <c r="Q715"/>
  <c r="O715"/>
  <c r="M715"/>
  <c r="L715"/>
  <c r="I715"/>
  <c r="H715"/>
  <c r="W714"/>
  <c r="T714"/>
  <c r="Q714"/>
  <c r="M714"/>
  <c r="K714"/>
  <c r="J714"/>
  <c r="O714" s="1"/>
  <c r="P714" s="1"/>
  <c r="I714"/>
  <c r="G714"/>
  <c r="H714" s="1"/>
  <c r="W713"/>
  <c r="T713"/>
  <c r="R713"/>
  <c r="Q713"/>
  <c r="O713"/>
  <c r="P713" s="1"/>
  <c r="M713"/>
  <c r="L713"/>
  <c r="I713"/>
  <c r="H713"/>
  <c r="V712"/>
  <c r="S712"/>
  <c r="R712"/>
  <c r="T712" s="1"/>
  <c r="Q712"/>
  <c r="P712"/>
  <c r="O712"/>
  <c r="U712" s="1"/>
  <c r="W712" s="1"/>
  <c r="M712"/>
  <c r="L712"/>
  <c r="I712"/>
  <c r="H712"/>
  <c r="W711"/>
  <c r="T711"/>
  <c r="R711"/>
  <c r="S711" s="1"/>
  <c r="Q711"/>
  <c r="O711"/>
  <c r="P711" s="1"/>
  <c r="M711"/>
  <c r="L711"/>
  <c r="I711"/>
  <c r="H711"/>
  <c r="V710"/>
  <c r="S710"/>
  <c r="R710"/>
  <c r="T710" s="1"/>
  <c r="P710"/>
  <c r="O710"/>
  <c r="M710"/>
  <c r="L710"/>
  <c r="I710"/>
  <c r="H710"/>
  <c r="W709"/>
  <c r="V709"/>
  <c r="U709"/>
  <c r="T709"/>
  <c r="S709"/>
  <c r="Q709"/>
  <c r="P709"/>
  <c r="M709"/>
  <c r="L709"/>
  <c r="I709"/>
  <c r="H709"/>
  <c r="V708"/>
  <c r="S708"/>
  <c r="R708"/>
  <c r="T708" s="1"/>
  <c r="P708"/>
  <c r="O708"/>
  <c r="M708"/>
  <c r="L708"/>
  <c r="I708"/>
  <c r="H708"/>
  <c r="W707"/>
  <c r="U707"/>
  <c r="V707" s="1"/>
  <c r="T707"/>
  <c r="R707"/>
  <c r="S707" s="1"/>
  <c r="Q707"/>
  <c r="P707"/>
  <c r="O707"/>
  <c r="M707"/>
  <c r="L707"/>
  <c r="I707"/>
  <c r="H707"/>
  <c r="W706"/>
  <c r="T706"/>
  <c r="R706"/>
  <c r="S706" s="1"/>
  <c r="Q706"/>
  <c r="O706"/>
  <c r="P706" s="1"/>
  <c r="M706"/>
  <c r="L706"/>
  <c r="I706"/>
  <c r="H706"/>
  <c r="W705"/>
  <c r="T705"/>
  <c r="R705"/>
  <c r="S705" s="1"/>
  <c r="Q705"/>
  <c r="O705"/>
  <c r="P705" s="1"/>
  <c r="M705"/>
  <c r="L705"/>
  <c r="I705"/>
  <c r="H705"/>
  <c r="W704"/>
  <c r="T704"/>
  <c r="S704"/>
  <c r="R704"/>
  <c r="Q704"/>
  <c r="O704"/>
  <c r="M704"/>
  <c r="L704"/>
  <c r="I704"/>
  <c r="H704"/>
  <c r="W703"/>
  <c r="U703"/>
  <c r="V703" s="1"/>
  <c r="T703"/>
  <c r="R703"/>
  <c r="S703" s="1"/>
  <c r="Q703"/>
  <c r="P703"/>
  <c r="O703"/>
  <c r="M703"/>
  <c r="L703"/>
  <c r="I703"/>
  <c r="H703"/>
  <c r="W702"/>
  <c r="U702"/>
  <c r="V702" s="1"/>
  <c r="T702"/>
  <c r="R702"/>
  <c r="S702" s="1"/>
  <c r="Q702"/>
  <c r="O702"/>
  <c r="P702" s="1"/>
  <c r="M702"/>
  <c r="L702"/>
  <c r="I702"/>
  <c r="H702"/>
  <c r="V701"/>
  <c r="S701"/>
  <c r="R701"/>
  <c r="T701" s="1"/>
  <c r="P701"/>
  <c r="O701"/>
  <c r="M701"/>
  <c r="L701"/>
  <c r="I701"/>
  <c r="H701"/>
  <c r="W700"/>
  <c r="V700"/>
  <c r="U700"/>
  <c r="T700"/>
  <c r="S700"/>
  <c r="Q700"/>
  <c r="P700"/>
  <c r="M700"/>
  <c r="L700"/>
  <c r="I700"/>
  <c r="H700"/>
  <c r="W699"/>
  <c r="T699"/>
  <c r="R699"/>
  <c r="S699" s="1"/>
  <c r="Q699"/>
  <c r="O699"/>
  <c r="P699" s="1"/>
  <c r="M699"/>
  <c r="L699"/>
  <c r="I699"/>
  <c r="H699"/>
  <c r="W698"/>
  <c r="T698"/>
  <c r="S698"/>
  <c r="R698"/>
  <c r="Q698"/>
  <c r="O698"/>
  <c r="M698"/>
  <c r="L698"/>
  <c r="I698"/>
  <c r="H698"/>
  <c r="W697"/>
  <c r="T697"/>
  <c r="R697"/>
  <c r="Q697"/>
  <c r="P697"/>
  <c r="O697"/>
  <c r="M697"/>
  <c r="L697"/>
  <c r="I697"/>
  <c r="H697"/>
  <c r="W696"/>
  <c r="T696"/>
  <c r="R696"/>
  <c r="S696" s="1"/>
  <c r="Q696"/>
  <c r="O696"/>
  <c r="P696" s="1"/>
  <c r="M696"/>
  <c r="L696"/>
  <c r="I696"/>
  <c r="H696"/>
  <c r="W695"/>
  <c r="T695"/>
  <c r="R695"/>
  <c r="S695" s="1"/>
  <c r="Q695"/>
  <c r="O695"/>
  <c r="P695" s="1"/>
  <c r="M695"/>
  <c r="L695"/>
  <c r="I695"/>
  <c r="H695"/>
  <c r="W694"/>
  <c r="T694"/>
  <c r="R694"/>
  <c r="S694" s="1"/>
  <c r="Q694"/>
  <c r="O694"/>
  <c r="M694"/>
  <c r="L694"/>
  <c r="I694"/>
  <c r="H694"/>
  <c r="W693"/>
  <c r="T693"/>
  <c r="R693"/>
  <c r="Q693"/>
  <c r="O693"/>
  <c r="P693" s="1"/>
  <c r="M693"/>
  <c r="L693"/>
  <c r="I693"/>
  <c r="H693"/>
  <c r="V692"/>
  <c r="S692"/>
  <c r="R692"/>
  <c r="T692" s="1"/>
  <c r="Q692"/>
  <c r="P692"/>
  <c r="O692"/>
  <c r="U692" s="1"/>
  <c r="W692" s="1"/>
  <c r="M692"/>
  <c r="L692"/>
  <c r="I692"/>
  <c r="H692"/>
  <c r="W691"/>
  <c r="T691"/>
  <c r="R691"/>
  <c r="S691" s="1"/>
  <c r="Q691"/>
  <c r="O691"/>
  <c r="P691" s="1"/>
  <c r="M691"/>
  <c r="L691"/>
  <c r="I691"/>
  <c r="H691"/>
  <c r="V690"/>
  <c r="S690"/>
  <c r="R690"/>
  <c r="T690" s="1"/>
  <c r="P690"/>
  <c r="O690"/>
  <c r="M690"/>
  <c r="L690"/>
  <c r="I690"/>
  <c r="H690"/>
  <c r="W689"/>
  <c r="T689"/>
  <c r="R689"/>
  <c r="Q689"/>
  <c r="O689"/>
  <c r="P689" s="1"/>
  <c r="M689"/>
  <c r="L689"/>
  <c r="I689"/>
  <c r="H689"/>
  <c r="W688"/>
  <c r="V688"/>
  <c r="T688"/>
  <c r="S688"/>
  <c r="Q688"/>
  <c r="P688"/>
  <c r="M688"/>
  <c r="L688"/>
  <c r="I688"/>
  <c r="H688"/>
  <c r="V687"/>
  <c r="T687"/>
  <c r="S687"/>
  <c r="R687"/>
  <c r="P687"/>
  <c r="O687"/>
  <c r="M687"/>
  <c r="L687"/>
  <c r="I687"/>
  <c r="H687"/>
  <c r="V686"/>
  <c r="S686"/>
  <c r="R686"/>
  <c r="T686" s="1"/>
  <c r="P686"/>
  <c r="O686"/>
  <c r="U686" s="1"/>
  <c r="W686" s="1"/>
  <c r="M686"/>
  <c r="L686"/>
  <c r="I686"/>
  <c r="H686"/>
  <c r="W685"/>
  <c r="T685"/>
  <c r="R685"/>
  <c r="S685" s="1"/>
  <c r="Q685"/>
  <c r="O685"/>
  <c r="P685" s="1"/>
  <c r="M685"/>
  <c r="L685"/>
  <c r="I685"/>
  <c r="H685"/>
  <c r="V684"/>
  <c r="S684"/>
  <c r="R684"/>
  <c r="T684" s="1"/>
  <c r="P684"/>
  <c r="O684"/>
  <c r="M684"/>
  <c r="L684"/>
  <c r="I684"/>
  <c r="H684"/>
  <c r="W683"/>
  <c r="T683"/>
  <c r="S683"/>
  <c r="R683"/>
  <c r="Q683"/>
  <c r="O683"/>
  <c r="M683"/>
  <c r="L683"/>
  <c r="I683"/>
  <c r="H683"/>
  <c r="V682"/>
  <c r="S682"/>
  <c r="R682"/>
  <c r="P682"/>
  <c r="O682"/>
  <c r="Q682" s="1"/>
  <c r="M682"/>
  <c r="L682"/>
  <c r="I682"/>
  <c r="H682"/>
  <c r="W681"/>
  <c r="T681"/>
  <c r="R681"/>
  <c r="S681" s="1"/>
  <c r="Q681"/>
  <c r="O681"/>
  <c r="P681" s="1"/>
  <c r="M681"/>
  <c r="L681"/>
  <c r="I681"/>
  <c r="H681"/>
  <c r="V680"/>
  <c r="S680"/>
  <c r="R680"/>
  <c r="T680" s="1"/>
  <c r="P680"/>
  <c r="O680"/>
  <c r="M680"/>
  <c r="L680"/>
  <c r="I680"/>
  <c r="H680"/>
  <c r="W679"/>
  <c r="T679"/>
  <c r="S679"/>
  <c r="R679"/>
  <c r="Q679"/>
  <c r="O679"/>
  <c r="M679"/>
  <c r="L679"/>
  <c r="I679"/>
  <c r="H679"/>
  <c r="W678"/>
  <c r="T678"/>
  <c r="R678"/>
  <c r="S678" s="1"/>
  <c r="Q678"/>
  <c r="O678"/>
  <c r="U678" s="1"/>
  <c r="V678" s="1"/>
  <c r="M678"/>
  <c r="L678"/>
  <c r="I678"/>
  <c r="H678"/>
  <c r="V677"/>
  <c r="S677"/>
  <c r="R677"/>
  <c r="T677" s="1"/>
  <c r="Q677"/>
  <c r="P677"/>
  <c r="O677"/>
  <c r="U677" s="1"/>
  <c r="W677" s="1"/>
  <c r="M677"/>
  <c r="L677"/>
  <c r="I677"/>
  <c r="H677"/>
  <c r="V676"/>
  <c r="S676"/>
  <c r="R676"/>
  <c r="T676" s="1"/>
  <c r="P676"/>
  <c r="O676"/>
  <c r="M676"/>
  <c r="L676"/>
  <c r="I676"/>
  <c r="H676"/>
  <c r="W675"/>
  <c r="T675"/>
  <c r="R675"/>
  <c r="S675" s="1"/>
  <c r="Q675"/>
  <c r="O675"/>
  <c r="M675"/>
  <c r="L675"/>
  <c r="I675"/>
  <c r="H675"/>
  <c r="V674"/>
  <c r="T674"/>
  <c r="S674"/>
  <c r="R674"/>
  <c r="P674"/>
  <c r="O674"/>
  <c r="Q674" s="1"/>
  <c r="M674"/>
  <c r="L674"/>
  <c r="I674"/>
  <c r="H674"/>
  <c r="W673"/>
  <c r="T673"/>
  <c r="R673"/>
  <c r="S673" s="1"/>
  <c r="Q673"/>
  <c r="O673"/>
  <c r="P673" s="1"/>
  <c r="M673"/>
  <c r="L673"/>
  <c r="I673"/>
  <c r="H673"/>
  <c r="W672"/>
  <c r="V672"/>
  <c r="U672"/>
  <c r="T672"/>
  <c r="S672"/>
  <c r="Q672"/>
  <c r="P672"/>
  <c r="M672"/>
  <c r="L672"/>
  <c r="I672"/>
  <c r="H672"/>
  <c r="V671"/>
  <c r="U671"/>
  <c r="W671" s="1"/>
  <c r="S671"/>
  <c r="R671"/>
  <c r="T671" s="1"/>
  <c r="P671"/>
  <c r="O671"/>
  <c r="Q671" s="1"/>
  <c r="M671"/>
  <c r="L671"/>
  <c r="I671"/>
  <c r="H671"/>
  <c r="W670"/>
  <c r="T670"/>
  <c r="R670"/>
  <c r="S670" s="1"/>
  <c r="Q670"/>
  <c r="P670"/>
  <c r="O670"/>
  <c r="M670"/>
  <c r="L670"/>
  <c r="I670"/>
  <c r="H670"/>
  <c r="V669"/>
  <c r="T669"/>
  <c r="S669"/>
  <c r="R669"/>
  <c r="P669"/>
  <c r="O669"/>
  <c r="M669"/>
  <c r="L669"/>
  <c r="I669"/>
  <c r="H669"/>
  <c r="V668"/>
  <c r="S668"/>
  <c r="R668"/>
  <c r="P668"/>
  <c r="O668"/>
  <c r="Q668" s="1"/>
  <c r="M668"/>
  <c r="L668"/>
  <c r="I668"/>
  <c r="H668"/>
  <c r="W667"/>
  <c r="T667"/>
  <c r="R667"/>
  <c r="S667" s="1"/>
  <c r="Q667"/>
  <c r="O667"/>
  <c r="P667" s="1"/>
  <c r="M667"/>
  <c r="L667"/>
  <c r="I667"/>
  <c r="H667"/>
  <c r="V666"/>
  <c r="S666"/>
  <c r="R666"/>
  <c r="T666" s="1"/>
  <c r="P666"/>
  <c r="M666"/>
  <c r="L666"/>
  <c r="K666"/>
  <c r="J666"/>
  <c r="I666"/>
  <c r="H666"/>
  <c r="G666"/>
  <c r="G821" s="1"/>
  <c r="G891" s="1"/>
  <c r="G923" s="1"/>
  <c r="G1022" s="1"/>
  <c r="W665"/>
  <c r="T665"/>
  <c r="R665"/>
  <c r="S665" s="1"/>
  <c r="Q665"/>
  <c r="M665"/>
  <c r="K665"/>
  <c r="J665"/>
  <c r="I665"/>
  <c r="G665"/>
  <c r="H665" s="1"/>
  <c r="W664"/>
  <c r="T664"/>
  <c r="R664"/>
  <c r="S664" s="1"/>
  <c r="Q664"/>
  <c r="O664"/>
  <c r="P664" s="1"/>
  <c r="M664"/>
  <c r="L664"/>
  <c r="I664"/>
  <c r="H664"/>
  <c r="W663"/>
  <c r="T663"/>
  <c r="R663"/>
  <c r="S663" s="1"/>
  <c r="Q663"/>
  <c r="O663"/>
  <c r="M663"/>
  <c r="L663"/>
  <c r="I663"/>
  <c r="H663"/>
  <c r="W662"/>
  <c r="T662"/>
  <c r="R662"/>
  <c r="Q662"/>
  <c r="O662"/>
  <c r="P662" s="1"/>
  <c r="M662"/>
  <c r="L662"/>
  <c r="I662"/>
  <c r="H662"/>
  <c r="W661"/>
  <c r="V661"/>
  <c r="T661"/>
  <c r="S661"/>
  <c r="Q661"/>
  <c r="P661"/>
  <c r="M661"/>
  <c r="L661"/>
  <c r="I661"/>
  <c r="H661"/>
  <c r="W660"/>
  <c r="V660"/>
  <c r="T660"/>
  <c r="S660"/>
  <c r="Q660"/>
  <c r="P660"/>
  <c r="M660"/>
  <c r="L660"/>
  <c r="I660"/>
  <c r="H660"/>
  <c r="W659"/>
  <c r="V659"/>
  <c r="T659"/>
  <c r="S659"/>
  <c r="Q659"/>
  <c r="P659"/>
  <c r="M659"/>
  <c r="L659"/>
  <c r="I659"/>
  <c r="H659"/>
  <c r="W658"/>
  <c r="V658"/>
  <c r="T658"/>
  <c r="S658"/>
  <c r="Q658"/>
  <c r="P658"/>
  <c r="M658"/>
  <c r="L658"/>
  <c r="I658"/>
  <c r="H658"/>
  <c r="T656"/>
  <c r="S656"/>
  <c r="R656"/>
  <c r="R981" s="1"/>
  <c r="Q656"/>
  <c r="O656"/>
  <c r="M656"/>
  <c r="L656"/>
  <c r="I656"/>
  <c r="H656"/>
  <c r="T655"/>
  <c r="S655"/>
  <c r="Q655"/>
  <c r="P655"/>
  <c r="M655"/>
  <c r="L655"/>
  <c r="I655"/>
  <c r="H655"/>
  <c r="T654"/>
  <c r="S654"/>
  <c r="Q654"/>
  <c r="P654"/>
  <c r="M654"/>
  <c r="L654"/>
  <c r="I654"/>
  <c r="H654"/>
  <c r="T653"/>
  <c r="S653"/>
  <c r="Q653"/>
  <c r="P653"/>
  <c r="M653"/>
  <c r="L653"/>
  <c r="I653"/>
  <c r="H653"/>
  <c r="T652"/>
  <c r="S652"/>
  <c r="Q652"/>
  <c r="P652"/>
  <c r="M652"/>
  <c r="L652"/>
  <c r="I652"/>
  <c r="H652"/>
  <c r="T651"/>
  <c r="S651"/>
  <c r="Q651"/>
  <c r="P651"/>
  <c r="M651"/>
  <c r="L651"/>
  <c r="I651"/>
  <c r="H651"/>
  <c r="T650"/>
  <c r="S650"/>
  <c r="Q650"/>
  <c r="P650"/>
  <c r="M650"/>
  <c r="L650"/>
  <c r="I650"/>
  <c r="H650"/>
  <c r="T649"/>
  <c r="S649"/>
  <c r="Q649"/>
  <c r="P649"/>
  <c r="M649"/>
  <c r="L649"/>
  <c r="I649"/>
  <c r="H649"/>
  <c r="T648"/>
  <c r="S648"/>
  <c r="Q648"/>
  <c r="P648"/>
  <c r="M648"/>
  <c r="L648"/>
  <c r="I648"/>
  <c r="H648"/>
  <c r="K647"/>
  <c r="J647"/>
  <c r="G647"/>
  <c r="K646"/>
  <c r="J646"/>
  <c r="G646"/>
  <c r="K644"/>
  <c r="K641"/>
  <c r="J641"/>
  <c r="J945" s="1"/>
  <c r="G641"/>
  <c r="G645" s="1"/>
  <c r="K640"/>
  <c r="K642" s="1"/>
  <c r="J640"/>
  <c r="J944" s="1"/>
  <c r="G640"/>
  <c r="G644" s="1"/>
  <c r="T639"/>
  <c r="R639"/>
  <c r="S639" s="1"/>
  <c r="Q639"/>
  <c r="O639"/>
  <c r="P639" s="1"/>
  <c r="M639"/>
  <c r="L639"/>
  <c r="I639"/>
  <c r="H639"/>
  <c r="T638"/>
  <c r="R638"/>
  <c r="S638" s="1"/>
  <c r="Q638"/>
  <c r="O638"/>
  <c r="P638" s="1"/>
  <c r="M638"/>
  <c r="L638"/>
  <c r="I638"/>
  <c r="H638"/>
  <c r="U637"/>
  <c r="T637"/>
  <c r="R637"/>
  <c r="S637" s="1"/>
  <c r="Q637"/>
  <c r="P637"/>
  <c r="O637"/>
  <c r="M637"/>
  <c r="L637"/>
  <c r="I637"/>
  <c r="H637"/>
  <c r="T636"/>
  <c r="S636"/>
  <c r="R636"/>
  <c r="Q636"/>
  <c r="O636"/>
  <c r="M636"/>
  <c r="L636"/>
  <c r="I636"/>
  <c r="H636"/>
  <c r="T635"/>
  <c r="R635"/>
  <c r="S635" s="1"/>
  <c r="Q635"/>
  <c r="O635"/>
  <c r="P635" s="1"/>
  <c r="M635"/>
  <c r="L635"/>
  <c r="I635"/>
  <c r="H635"/>
  <c r="T634"/>
  <c r="R634"/>
  <c r="S634" s="1"/>
  <c r="Q634"/>
  <c r="O634"/>
  <c r="P634" s="1"/>
  <c r="M634"/>
  <c r="L634"/>
  <c r="I634"/>
  <c r="H634"/>
  <c r="U633"/>
  <c r="T633"/>
  <c r="R633"/>
  <c r="S633" s="1"/>
  <c r="Q633"/>
  <c r="P633"/>
  <c r="O633"/>
  <c r="M633"/>
  <c r="L633"/>
  <c r="I633"/>
  <c r="H633"/>
  <c r="T632"/>
  <c r="S632"/>
  <c r="R632"/>
  <c r="Q632"/>
  <c r="O632"/>
  <c r="M632"/>
  <c r="L632"/>
  <c r="I632"/>
  <c r="H632"/>
  <c r="T631"/>
  <c r="R631"/>
  <c r="S631" s="1"/>
  <c r="Q631"/>
  <c r="O631"/>
  <c r="P631" s="1"/>
  <c r="M631"/>
  <c r="L631"/>
  <c r="I631"/>
  <c r="H631"/>
  <c r="T630"/>
  <c r="R630"/>
  <c r="S630" s="1"/>
  <c r="Q630"/>
  <c r="O630"/>
  <c r="P630" s="1"/>
  <c r="M630"/>
  <c r="L630"/>
  <c r="I630"/>
  <c r="H630"/>
  <c r="U629"/>
  <c r="T629"/>
  <c r="R629"/>
  <c r="S629" s="1"/>
  <c r="Q629"/>
  <c r="P629"/>
  <c r="O629"/>
  <c r="M629"/>
  <c r="L629"/>
  <c r="I629"/>
  <c r="H629"/>
  <c r="T628"/>
  <c r="S628"/>
  <c r="R628"/>
  <c r="Q628"/>
  <c r="O628"/>
  <c r="M628"/>
  <c r="L628"/>
  <c r="I628"/>
  <c r="H628"/>
  <c r="S627"/>
  <c r="R627"/>
  <c r="P627"/>
  <c r="O627"/>
  <c r="M627"/>
  <c r="L627"/>
  <c r="I627"/>
  <c r="H627"/>
  <c r="U626"/>
  <c r="T626"/>
  <c r="R626"/>
  <c r="S626" s="1"/>
  <c r="Q626"/>
  <c r="O626"/>
  <c r="P626" s="1"/>
  <c r="M626"/>
  <c r="L626"/>
  <c r="I626"/>
  <c r="H626"/>
  <c r="T625"/>
  <c r="R625"/>
  <c r="U625" s="1"/>
  <c r="Q625"/>
  <c r="P625"/>
  <c r="O625"/>
  <c r="M625"/>
  <c r="L625"/>
  <c r="I625"/>
  <c r="H625"/>
  <c r="T624"/>
  <c r="S624"/>
  <c r="R624"/>
  <c r="Q624"/>
  <c r="O624"/>
  <c r="M624"/>
  <c r="L624"/>
  <c r="I624"/>
  <c r="H624"/>
  <c r="T623"/>
  <c r="R623"/>
  <c r="S623" s="1"/>
  <c r="Q623"/>
  <c r="O623"/>
  <c r="U623" s="1"/>
  <c r="M623"/>
  <c r="L623"/>
  <c r="I623"/>
  <c r="H623"/>
  <c r="T622"/>
  <c r="R622"/>
  <c r="S622" s="1"/>
  <c r="Q622"/>
  <c r="O622"/>
  <c r="P622" s="1"/>
  <c r="M622"/>
  <c r="L622"/>
  <c r="I622"/>
  <c r="H622"/>
  <c r="S621"/>
  <c r="R621"/>
  <c r="P621"/>
  <c r="O621"/>
  <c r="Q621" s="1"/>
  <c r="M621"/>
  <c r="L621"/>
  <c r="I621"/>
  <c r="H621"/>
  <c r="T620"/>
  <c r="R620"/>
  <c r="S620" s="1"/>
  <c r="Q620"/>
  <c r="O620"/>
  <c r="M620"/>
  <c r="L620"/>
  <c r="I620"/>
  <c r="H620"/>
  <c r="T619"/>
  <c r="R619"/>
  <c r="S619" s="1"/>
  <c r="Q619"/>
  <c r="P619"/>
  <c r="O619"/>
  <c r="M619"/>
  <c r="L619"/>
  <c r="I619"/>
  <c r="H619"/>
  <c r="T618"/>
  <c r="S618"/>
  <c r="R618"/>
  <c r="Q618"/>
  <c r="O618"/>
  <c r="P618" s="1"/>
  <c r="M618"/>
  <c r="L618"/>
  <c r="I618"/>
  <c r="H618"/>
  <c r="T617"/>
  <c r="R617"/>
  <c r="Q617"/>
  <c r="P617"/>
  <c r="O617"/>
  <c r="M617"/>
  <c r="L617"/>
  <c r="I617"/>
  <c r="H617"/>
  <c r="T616"/>
  <c r="R616"/>
  <c r="S616" s="1"/>
  <c r="Q616"/>
  <c r="O616"/>
  <c r="M616"/>
  <c r="L616"/>
  <c r="I616"/>
  <c r="H616"/>
  <c r="T615"/>
  <c r="R615"/>
  <c r="S615" s="1"/>
  <c r="Q615"/>
  <c r="O615"/>
  <c r="P615" s="1"/>
  <c r="M615"/>
  <c r="L615"/>
  <c r="I615"/>
  <c r="H615"/>
  <c r="U614"/>
  <c r="T614"/>
  <c r="R614"/>
  <c r="S614" s="1"/>
  <c r="Q614"/>
  <c r="O614"/>
  <c r="P614" s="1"/>
  <c r="M614"/>
  <c r="L614"/>
  <c r="I614"/>
  <c r="H614"/>
  <c r="T613"/>
  <c r="R613"/>
  <c r="U613" s="1"/>
  <c r="Q613"/>
  <c r="P613"/>
  <c r="O613"/>
  <c r="M613"/>
  <c r="L613"/>
  <c r="I613"/>
  <c r="H613"/>
  <c r="T612"/>
  <c r="S612"/>
  <c r="R612"/>
  <c r="Q612"/>
  <c r="O612"/>
  <c r="M612"/>
  <c r="L612"/>
  <c r="I612"/>
  <c r="H612"/>
  <c r="T611"/>
  <c r="R611"/>
  <c r="S611" s="1"/>
  <c r="Q611"/>
  <c r="O611"/>
  <c r="U611" s="1"/>
  <c r="M611"/>
  <c r="L611"/>
  <c r="I611"/>
  <c r="H611"/>
  <c r="T610"/>
  <c r="R610"/>
  <c r="S610" s="1"/>
  <c r="Q610"/>
  <c r="O610"/>
  <c r="P610" s="1"/>
  <c r="M610"/>
  <c r="L610"/>
  <c r="I610"/>
  <c r="H610"/>
  <c r="T609"/>
  <c r="R609"/>
  <c r="U609" s="1"/>
  <c r="Q609"/>
  <c r="O609"/>
  <c r="P609" s="1"/>
  <c r="M609"/>
  <c r="L609"/>
  <c r="I609"/>
  <c r="H609"/>
  <c r="T608"/>
  <c r="S608"/>
  <c r="R608"/>
  <c r="Q608"/>
  <c r="O608"/>
  <c r="M608"/>
  <c r="L608"/>
  <c r="I608"/>
  <c r="H608"/>
  <c r="T607"/>
  <c r="R607"/>
  <c r="Q607"/>
  <c r="P607"/>
  <c r="O607"/>
  <c r="M607"/>
  <c r="L607"/>
  <c r="I607"/>
  <c r="H607"/>
  <c r="T606"/>
  <c r="S606"/>
  <c r="R606"/>
  <c r="Q606"/>
  <c r="O606"/>
  <c r="U606" s="1"/>
  <c r="M606"/>
  <c r="L606"/>
  <c r="I606"/>
  <c r="H606"/>
  <c r="T605"/>
  <c r="S605"/>
  <c r="Q605"/>
  <c r="P605"/>
  <c r="M605"/>
  <c r="L605"/>
  <c r="K602"/>
  <c r="J602"/>
  <c r="G602"/>
  <c r="K601"/>
  <c r="J601"/>
  <c r="G601"/>
  <c r="J600"/>
  <c r="G600"/>
  <c r="K599"/>
  <c r="K603" s="1"/>
  <c r="J599"/>
  <c r="S598"/>
  <c r="P598"/>
  <c r="L598"/>
  <c r="K598"/>
  <c r="H598"/>
  <c r="G598"/>
  <c r="O598" s="1"/>
  <c r="Q598" s="1"/>
  <c r="T597"/>
  <c r="S597"/>
  <c r="R597"/>
  <c r="R602" s="1"/>
  <c r="Q597"/>
  <c r="P597"/>
  <c r="O597"/>
  <c r="M597"/>
  <c r="L597"/>
  <c r="I597"/>
  <c r="H597"/>
  <c r="T596"/>
  <c r="S596"/>
  <c r="R596"/>
  <c r="Q596"/>
  <c r="P596"/>
  <c r="O596"/>
  <c r="O601" s="1"/>
  <c r="M596"/>
  <c r="L596"/>
  <c r="I596"/>
  <c r="H596"/>
  <c r="S595"/>
  <c r="P595"/>
  <c r="O595"/>
  <c r="L595"/>
  <c r="K595"/>
  <c r="K600" s="1"/>
  <c r="I595"/>
  <c r="H595"/>
  <c r="G595"/>
  <c r="T594"/>
  <c r="Q594"/>
  <c r="M594"/>
  <c r="K594"/>
  <c r="I594"/>
  <c r="G594"/>
  <c r="G599" s="1"/>
  <c r="T593"/>
  <c r="S593"/>
  <c r="Q593"/>
  <c r="P593"/>
  <c r="M593"/>
  <c r="L593"/>
  <c r="I593"/>
  <c r="H593"/>
  <c r="T592"/>
  <c r="S592"/>
  <c r="Q592"/>
  <c r="P592"/>
  <c r="M592"/>
  <c r="L592"/>
  <c r="I592"/>
  <c r="H592"/>
  <c r="W591"/>
  <c r="V591"/>
  <c r="T591"/>
  <c r="S591"/>
  <c r="Q591"/>
  <c r="P591"/>
  <c r="M591"/>
  <c r="L591"/>
  <c r="I591"/>
  <c r="H591"/>
  <c r="W590"/>
  <c r="V590"/>
  <c r="T590"/>
  <c r="S590"/>
  <c r="Q590"/>
  <c r="P590"/>
  <c r="M590"/>
  <c r="L590"/>
  <c r="I590"/>
  <c r="H590"/>
  <c r="W589"/>
  <c r="V589"/>
  <c r="T589"/>
  <c r="S589"/>
  <c r="Q589"/>
  <c r="P589"/>
  <c r="M589"/>
  <c r="L589"/>
  <c r="I589"/>
  <c r="H589"/>
  <c r="W588"/>
  <c r="V588"/>
  <c r="T588"/>
  <c r="S588"/>
  <c r="Q588"/>
  <c r="P588"/>
  <c r="M588"/>
  <c r="L588"/>
  <c r="I588"/>
  <c r="H588"/>
  <c r="W587"/>
  <c r="V587"/>
  <c r="T587"/>
  <c r="S587"/>
  <c r="Q587"/>
  <c r="P587"/>
  <c r="M587"/>
  <c r="L587"/>
  <c r="I587"/>
  <c r="H587"/>
  <c r="W586"/>
  <c r="V586"/>
  <c r="T586"/>
  <c r="S586"/>
  <c r="Q586"/>
  <c r="P586"/>
  <c r="M586"/>
  <c r="L586"/>
  <c r="I586"/>
  <c r="H586"/>
  <c r="W585"/>
  <c r="V585"/>
  <c r="T585"/>
  <c r="S585"/>
  <c r="Q585"/>
  <c r="P585"/>
  <c r="M585"/>
  <c r="L585"/>
  <c r="I585"/>
  <c r="H585"/>
  <c r="W584"/>
  <c r="V584"/>
  <c r="T584"/>
  <c r="S584"/>
  <c r="Q584"/>
  <c r="P584"/>
  <c r="M584"/>
  <c r="L584"/>
  <c r="I584"/>
  <c r="H584"/>
  <c r="W583"/>
  <c r="V583"/>
  <c r="T583"/>
  <c r="S583"/>
  <c r="Q583"/>
  <c r="P583"/>
  <c r="M583"/>
  <c r="L583"/>
  <c r="I583"/>
  <c r="H583"/>
  <c r="K580"/>
  <c r="J580"/>
  <c r="G580"/>
  <c r="K579"/>
  <c r="J579"/>
  <c r="G579"/>
  <c r="T578"/>
  <c r="S578"/>
  <c r="R578"/>
  <c r="P578"/>
  <c r="O578"/>
  <c r="M578"/>
  <c r="L578"/>
  <c r="I578"/>
  <c r="H578"/>
  <c r="V577"/>
  <c r="S577"/>
  <c r="R577"/>
  <c r="T577" s="1"/>
  <c r="P577"/>
  <c r="O577"/>
  <c r="U577" s="1"/>
  <c r="W577" s="1"/>
  <c r="M577"/>
  <c r="L577"/>
  <c r="I577"/>
  <c r="H577"/>
  <c r="V576"/>
  <c r="S576"/>
  <c r="R576"/>
  <c r="T576" s="1"/>
  <c r="Q576"/>
  <c r="P576"/>
  <c r="O576"/>
  <c r="U576" s="1"/>
  <c r="W576" s="1"/>
  <c r="M576"/>
  <c r="L576"/>
  <c r="I576"/>
  <c r="H576"/>
  <c r="V575"/>
  <c r="S575"/>
  <c r="R575"/>
  <c r="T575" s="1"/>
  <c r="P575"/>
  <c r="O575"/>
  <c r="U575" s="1"/>
  <c r="W575" s="1"/>
  <c r="M575"/>
  <c r="L575"/>
  <c r="I575"/>
  <c r="H575"/>
  <c r="V574"/>
  <c r="S574"/>
  <c r="R574"/>
  <c r="T574" s="1"/>
  <c r="P574"/>
  <c r="O574"/>
  <c r="M574"/>
  <c r="L574"/>
  <c r="I574"/>
  <c r="H574"/>
  <c r="V573"/>
  <c r="S573"/>
  <c r="R573"/>
  <c r="P573"/>
  <c r="O573"/>
  <c r="Q573" s="1"/>
  <c r="M573"/>
  <c r="L573"/>
  <c r="I573"/>
  <c r="H573"/>
  <c r="V572"/>
  <c r="S572"/>
  <c r="R572"/>
  <c r="P572"/>
  <c r="O572"/>
  <c r="Q572" s="1"/>
  <c r="M572"/>
  <c r="L572"/>
  <c r="I572"/>
  <c r="H572"/>
  <c r="V571"/>
  <c r="S571"/>
  <c r="R571"/>
  <c r="T571" s="1"/>
  <c r="P571"/>
  <c r="O571"/>
  <c r="M571"/>
  <c r="L571"/>
  <c r="I571"/>
  <c r="H571"/>
  <c r="V570"/>
  <c r="T570"/>
  <c r="S570"/>
  <c r="R570"/>
  <c r="P570"/>
  <c r="O570"/>
  <c r="U570" s="1"/>
  <c r="W570" s="1"/>
  <c r="M570"/>
  <c r="L570"/>
  <c r="I570"/>
  <c r="H570"/>
  <c r="V569"/>
  <c r="S569"/>
  <c r="R569"/>
  <c r="Q569"/>
  <c r="P569"/>
  <c r="O569"/>
  <c r="M569"/>
  <c r="L569"/>
  <c r="I569"/>
  <c r="H569"/>
  <c r="V568"/>
  <c r="S568"/>
  <c r="R568"/>
  <c r="P568"/>
  <c r="O568"/>
  <c r="Q568" s="1"/>
  <c r="M568"/>
  <c r="L568"/>
  <c r="I568"/>
  <c r="H568"/>
  <c r="V567"/>
  <c r="S567"/>
  <c r="R567"/>
  <c r="P567"/>
  <c r="O567"/>
  <c r="M567"/>
  <c r="L567"/>
  <c r="I567"/>
  <c r="H567"/>
  <c r="V566"/>
  <c r="S566"/>
  <c r="R566"/>
  <c r="T566" s="1"/>
  <c r="P566"/>
  <c r="O566"/>
  <c r="M566"/>
  <c r="L566"/>
  <c r="I566"/>
  <c r="H566"/>
  <c r="W565"/>
  <c r="T565"/>
  <c r="R565"/>
  <c r="Q565"/>
  <c r="O565"/>
  <c r="P565" s="1"/>
  <c r="M565"/>
  <c r="L565"/>
  <c r="I565"/>
  <c r="H565"/>
  <c r="W564"/>
  <c r="T564"/>
  <c r="S564"/>
  <c r="R564"/>
  <c r="Q564"/>
  <c r="O564"/>
  <c r="P564" s="1"/>
  <c r="M564"/>
  <c r="L564"/>
  <c r="I564"/>
  <c r="H564"/>
  <c r="W563"/>
  <c r="T563"/>
  <c r="R563"/>
  <c r="Q563"/>
  <c r="P563"/>
  <c r="O563"/>
  <c r="M563"/>
  <c r="L563"/>
  <c r="I563"/>
  <c r="H563"/>
  <c r="W562"/>
  <c r="V562"/>
  <c r="T562"/>
  <c r="S562"/>
  <c r="Q562"/>
  <c r="P562"/>
  <c r="M562"/>
  <c r="L562"/>
  <c r="I562"/>
  <c r="H562"/>
  <c r="V561"/>
  <c r="U561"/>
  <c r="W561" s="1"/>
  <c r="S561"/>
  <c r="R561"/>
  <c r="T561" s="1"/>
  <c r="Q561"/>
  <c r="P561"/>
  <c r="O561"/>
  <c r="M561"/>
  <c r="L561"/>
  <c r="I561"/>
  <c r="H561"/>
  <c r="W560"/>
  <c r="T560"/>
  <c r="R560"/>
  <c r="S560" s="1"/>
  <c r="Q560"/>
  <c r="O560"/>
  <c r="P560" s="1"/>
  <c r="M560"/>
  <c r="L560"/>
  <c r="I560"/>
  <c r="H560"/>
  <c r="W559"/>
  <c r="V559"/>
  <c r="T559"/>
  <c r="S559"/>
  <c r="Q559"/>
  <c r="P559"/>
  <c r="M559"/>
  <c r="L559"/>
  <c r="I559"/>
  <c r="H559"/>
  <c r="V558"/>
  <c r="S558"/>
  <c r="R558"/>
  <c r="T558" s="1"/>
  <c r="P558"/>
  <c r="O558"/>
  <c r="Q558" s="1"/>
  <c r="M558"/>
  <c r="L558"/>
  <c r="I558"/>
  <c r="H558"/>
  <c r="W557"/>
  <c r="V557"/>
  <c r="T557"/>
  <c r="S557"/>
  <c r="Q557"/>
  <c r="P557"/>
  <c r="M557"/>
  <c r="L557"/>
  <c r="I557"/>
  <c r="H557"/>
  <c r="W556"/>
  <c r="U556"/>
  <c r="V556" s="1"/>
  <c r="T556"/>
  <c r="R556"/>
  <c r="S556" s="1"/>
  <c r="Q556"/>
  <c r="P556"/>
  <c r="O556"/>
  <c r="M556"/>
  <c r="L556"/>
  <c r="I556"/>
  <c r="H556"/>
  <c r="W555"/>
  <c r="U555"/>
  <c r="V555" s="1"/>
  <c r="T555"/>
  <c r="R555"/>
  <c r="S555" s="1"/>
  <c r="Q555"/>
  <c r="O555"/>
  <c r="P555" s="1"/>
  <c r="M555"/>
  <c r="L555"/>
  <c r="I555"/>
  <c r="H555"/>
  <c r="W554"/>
  <c r="V554"/>
  <c r="T554"/>
  <c r="S554"/>
  <c r="Q554"/>
  <c r="P554"/>
  <c r="M554"/>
  <c r="L554"/>
  <c r="I554"/>
  <c r="H554"/>
  <c r="W553"/>
  <c r="V553"/>
  <c r="T553"/>
  <c r="S553"/>
  <c r="Q553"/>
  <c r="P553"/>
  <c r="M553"/>
  <c r="L553"/>
  <c r="I553"/>
  <c r="H553"/>
  <c r="W551"/>
  <c r="V551"/>
  <c r="T551"/>
  <c r="S551"/>
  <c r="Q551"/>
  <c r="P551"/>
  <c r="M551"/>
  <c r="L551"/>
  <c r="I551"/>
  <c r="H551"/>
  <c r="W550"/>
  <c r="V550"/>
  <c r="T550"/>
  <c r="S550"/>
  <c r="Q550"/>
  <c r="P550"/>
  <c r="M550"/>
  <c r="L550"/>
  <c r="K550"/>
  <c r="J550"/>
  <c r="I550"/>
  <c r="H550"/>
  <c r="G550"/>
  <c r="W549"/>
  <c r="V549"/>
  <c r="T549"/>
  <c r="S549"/>
  <c r="Q549"/>
  <c r="P549"/>
  <c r="M549"/>
  <c r="L549"/>
  <c r="K549"/>
  <c r="K551" s="1"/>
  <c r="J549"/>
  <c r="I549"/>
  <c r="H549"/>
  <c r="G549"/>
  <c r="G551" s="1"/>
  <c r="U548"/>
  <c r="T548"/>
  <c r="R548"/>
  <c r="S548" s="1"/>
  <c r="Q548"/>
  <c r="P548"/>
  <c r="O548"/>
  <c r="M548"/>
  <c r="L548"/>
  <c r="I548"/>
  <c r="H548"/>
  <c r="T547"/>
  <c r="S547"/>
  <c r="R547"/>
  <c r="Q547"/>
  <c r="O547"/>
  <c r="U547" s="1"/>
  <c r="M547"/>
  <c r="L547"/>
  <c r="I547"/>
  <c r="H547"/>
  <c r="T546"/>
  <c r="R546"/>
  <c r="S546" s="1"/>
  <c r="Q546"/>
  <c r="P546"/>
  <c r="O546"/>
  <c r="M546"/>
  <c r="L546"/>
  <c r="I546"/>
  <c r="H546"/>
  <c r="T545"/>
  <c r="S545"/>
  <c r="R545"/>
  <c r="Q545"/>
  <c r="O545"/>
  <c r="P545" s="1"/>
  <c r="M545"/>
  <c r="L545"/>
  <c r="I545"/>
  <c r="H545"/>
  <c r="U544"/>
  <c r="T544"/>
  <c r="R544"/>
  <c r="S544" s="1"/>
  <c r="Q544"/>
  <c r="P544"/>
  <c r="O544"/>
  <c r="M544"/>
  <c r="L544"/>
  <c r="I544"/>
  <c r="H544"/>
  <c r="T543"/>
  <c r="R543"/>
  <c r="S543" s="1"/>
  <c r="Q543"/>
  <c r="O543"/>
  <c r="M543"/>
  <c r="L543"/>
  <c r="I543"/>
  <c r="H543"/>
  <c r="T542"/>
  <c r="S542"/>
  <c r="R542"/>
  <c r="Q542"/>
  <c r="O542"/>
  <c r="M542"/>
  <c r="L542"/>
  <c r="I542"/>
  <c r="H542"/>
  <c r="T541"/>
  <c r="R541"/>
  <c r="S541" s="1"/>
  <c r="Q541"/>
  <c r="O541"/>
  <c r="M541"/>
  <c r="L541"/>
  <c r="I541"/>
  <c r="H541"/>
  <c r="T540"/>
  <c r="R540"/>
  <c r="S540" s="1"/>
  <c r="Q540"/>
  <c r="O540"/>
  <c r="P540" s="1"/>
  <c r="M540"/>
  <c r="L540"/>
  <c r="I540"/>
  <c r="H540"/>
  <c r="T539"/>
  <c r="R539"/>
  <c r="S539" s="1"/>
  <c r="Q539"/>
  <c r="O539"/>
  <c r="P539" s="1"/>
  <c r="M539"/>
  <c r="L539"/>
  <c r="I539"/>
  <c r="H539"/>
  <c r="T538"/>
  <c r="R538"/>
  <c r="S538" s="1"/>
  <c r="Q538"/>
  <c r="O538"/>
  <c r="P538" s="1"/>
  <c r="M538"/>
  <c r="L538"/>
  <c r="I538"/>
  <c r="H538"/>
  <c r="T537"/>
  <c r="R537"/>
  <c r="S537" s="1"/>
  <c r="Q537"/>
  <c r="O537"/>
  <c r="P537" s="1"/>
  <c r="M537"/>
  <c r="L537"/>
  <c r="I537"/>
  <c r="H537"/>
  <c r="T536"/>
  <c r="R536"/>
  <c r="Q536"/>
  <c r="O536"/>
  <c r="P536" s="1"/>
  <c r="M536"/>
  <c r="L536"/>
  <c r="I536"/>
  <c r="H536"/>
  <c r="U535"/>
  <c r="T535"/>
  <c r="R535"/>
  <c r="S535" s="1"/>
  <c r="Q535"/>
  <c r="O535"/>
  <c r="P535" s="1"/>
  <c r="M535"/>
  <c r="L535"/>
  <c r="I535"/>
  <c r="H535"/>
  <c r="T534"/>
  <c r="R534"/>
  <c r="S534" s="1"/>
  <c r="Q534"/>
  <c r="O534"/>
  <c r="M534"/>
  <c r="L534"/>
  <c r="I534"/>
  <c r="H534"/>
  <c r="T533"/>
  <c r="R533"/>
  <c r="S533" s="1"/>
  <c r="Q533"/>
  <c r="O533"/>
  <c r="P533" s="1"/>
  <c r="M533"/>
  <c r="L533"/>
  <c r="I533"/>
  <c r="H533"/>
  <c r="T532"/>
  <c r="R532"/>
  <c r="S532" s="1"/>
  <c r="Q532"/>
  <c r="O532"/>
  <c r="U532" s="1"/>
  <c r="M532"/>
  <c r="L532"/>
  <c r="I532"/>
  <c r="H532"/>
  <c r="T531"/>
  <c r="R531"/>
  <c r="S531" s="1"/>
  <c r="Q531"/>
  <c r="P531"/>
  <c r="O531"/>
  <c r="M531"/>
  <c r="L531"/>
  <c r="I531"/>
  <c r="H531"/>
  <c r="T530"/>
  <c r="R530"/>
  <c r="S530" s="1"/>
  <c r="Q530"/>
  <c r="O530"/>
  <c r="P530" s="1"/>
  <c r="M530"/>
  <c r="L530"/>
  <c r="I530"/>
  <c r="H530"/>
  <c r="U529"/>
  <c r="T529"/>
  <c r="R529"/>
  <c r="S529" s="1"/>
  <c r="Q529"/>
  <c r="O529"/>
  <c r="P529" s="1"/>
  <c r="M529"/>
  <c r="L529"/>
  <c r="I529"/>
  <c r="H529"/>
  <c r="W528"/>
  <c r="V528"/>
  <c r="T528"/>
  <c r="S528"/>
  <c r="Q528"/>
  <c r="P528"/>
  <c r="M528"/>
  <c r="L528"/>
  <c r="I528"/>
  <c r="H528"/>
  <c r="T527"/>
  <c r="R527"/>
  <c r="S527" s="1"/>
  <c r="Q527"/>
  <c r="O527"/>
  <c r="P527" s="1"/>
  <c r="M527"/>
  <c r="L527"/>
  <c r="I527"/>
  <c r="H527"/>
  <c r="T526"/>
  <c r="R526"/>
  <c r="S526" s="1"/>
  <c r="Q526"/>
  <c r="O526"/>
  <c r="P526" s="1"/>
  <c r="M526"/>
  <c r="L526"/>
  <c r="I526"/>
  <c r="H526"/>
  <c r="T525"/>
  <c r="R525"/>
  <c r="Q525"/>
  <c r="O525"/>
  <c r="P525" s="1"/>
  <c r="M525"/>
  <c r="L525"/>
  <c r="I525"/>
  <c r="H525"/>
  <c r="U524"/>
  <c r="T524"/>
  <c r="R524"/>
  <c r="S524" s="1"/>
  <c r="Q524"/>
  <c r="O524"/>
  <c r="P524" s="1"/>
  <c r="M524"/>
  <c r="L524"/>
  <c r="I524"/>
  <c r="H524"/>
  <c r="T523"/>
  <c r="R523"/>
  <c r="S523" s="1"/>
  <c r="Q523"/>
  <c r="O523"/>
  <c r="M523"/>
  <c r="L523"/>
  <c r="I523"/>
  <c r="H523"/>
  <c r="T522"/>
  <c r="R522"/>
  <c r="S522" s="1"/>
  <c r="Q522"/>
  <c r="O522"/>
  <c r="P522" s="1"/>
  <c r="M522"/>
  <c r="L522"/>
  <c r="I522"/>
  <c r="H522"/>
  <c r="T521"/>
  <c r="R521"/>
  <c r="S521" s="1"/>
  <c r="Q521"/>
  <c r="O521"/>
  <c r="U521" s="1"/>
  <c r="M521"/>
  <c r="L521"/>
  <c r="I521"/>
  <c r="H521"/>
  <c r="T520"/>
  <c r="R520"/>
  <c r="S520" s="1"/>
  <c r="Q520"/>
  <c r="P520"/>
  <c r="O520"/>
  <c r="M520"/>
  <c r="L520"/>
  <c r="I520"/>
  <c r="H520"/>
  <c r="T519"/>
  <c r="R519"/>
  <c r="S519" s="1"/>
  <c r="Q519"/>
  <c r="O519"/>
  <c r="P519" s="1"/>
  <c r="M519"/>
  <c r="L519"/>
  <c r="I519"/>
  <c r="H519"/>
  <c r="U518"/>
  <c r="T518"/>
  <c r="R518"/>
  <c r="S518" s="1"/>
  <c r="Q518"/>
  <c r="O518"/>
  <c r="P518" s="1"/>
  <c r="M518"/>
  <c r="L518"/>
  <c r="I518"/>
  <c r="H518"/>
  <c r="T517"/>
  <c r="R517"/>
  <c r="S517" s="1"/>
  <c r="Q517"/>
  <c r="O517"/>
  <c r="U517" s="1"/>
  <c r="M517"/>
  <c r="L517"/>
  <c r="I517"/>
  <c r="H517"/>
  <c r="T516"/>
  <c r="S516"/>
  <c r="R516"/>
  <c r="Q516"/>
  <c r="O516"/>
  <c r="M516"/>
  <c r="L516"/>
  <c r="I516"/>
  <c r="H516"/>
  <c r="T515"/>
  <c r="R515"/>
  <c r="S515" s="1"/>
  <c r="Q515"/>
  <c r="O515"/>
  <c r="U515" s="1"/>
  <c r="M515"/>
  <c r="L515"/>
  <c r="I515"/>
  <c r="H515"/>
  <c r="T514"/>
  <c r="R514"/>
  <c r="S514" s="1"/>
  <c r="Q514"/>
  <c r="O514"/>
  <c r="M514"/>
  <c r="L514"/>
  <c r="I514"/>
  <c r="H514"/>
  <c r="T513"/>
  <c r="R513"/>
  <c r="S513" s="1"/>
  <c r="Q513"/>
  <c r="P513"/>
  <c r="O513"/>
  <c r="M513"/>
  <c r="L513"/>
  <c r="I513"/>
  <c r="H513"/>
  <c r="T512"/>
  <c r="S512"/>
  <c r="R512"/>
  <c r="Q512"/>
  <c r="P512"/>
  <c r="O512"/>
  <c r="U512" s="1"/>
  <c r="M512"/>
  <c r="L512"/>
  <c r="I512"/>
  <c r="H512"/>
  <c r="T511"/>
  <c r="R511"/>
  <c r="S511" s="1"/>
  <c r="Q511"/>
  <c r="P511"/>
  <c r="O511"/>
  <c r="M511"/>
  <c r="L511"/>
  <c r="I511"/>
  <c r="H511"/>
  <c r="T510"/>
  <c r="S510"/>
  <c r="R510"/>
  <c r="Q510"/>
  <c r="O510"/>
  <c r="P510" s="1"/>
  <c r="M510"/>
  <c r="L510"/>
  <c r="I510"/>
  <c r="H510"/>
  <c r="T509"/>
  <c r="R509"/>
  <c r="Q509"/>
  <c r="P509"/>
  <c r="O509"/>
  <c r="M509"/>
  <c r="L509"/>
  <c r="I509"/>
  <c r="H509"/>
  <c r="T508"/>
  <c r="S508"/>
  <c r="R508"/>
  <c r="Q508"/>
  <c r="O508"/>
  <c r="P508" s="1"/>
  <c r="M508"/>
  <c r="L508"/>
  <c r="I508"/>
  <c r="H508"/>
  <c r="T507"/>
  <c r="S507"/>
  <c r="R507"/>
  <c r="Q507"/>
  <c r="O507"/>
  <c r="M507"/>
  <c r="L507"/>
  <c r="I507"/>
  <c r="H507"/>
  <c r="T506"/>
  <c r="R506"/>
  <c r="S506" s="1"/>
  <c r="Q506"/>
  <c r="O506"/>
  <c r="P506" s="1"/>
  <c r="M506"/>
  <c r="L506"/>
  <c r="I506"/>
  <c r="H506"/>
  <c r="U505"/>
  <c r="T505"/>
  <c r="R505"/>
  <c r="S505" s="1"/>
  <c r="Q505"/>
  <c r="P505"/>
  <c r="O505"/>
  <c r="M505"/>
  <c r="L505"/>
  <c r="I505"/>
  <c r="H505"/>
  <c r="T504"/>
  <c r="S504"/>
  <c r="R504"/>
  <c r="Q504"/>
  <c r="O504"/>
  <c r="U504" s="1"/>
  <c r="M504"/>
  <c r="L504"/>
  <c r="I504"/>
  <c r="H504"/>
  <c r="T503"/>
  <c r="R503"/>
  <c r="S503" s="1"/>
  <c r="Q503"/>
  <c r="P503"/>
  <c r="O503"/>
  <c r="M503"/>
  <c r="L503"/>
  <c r="I503"/>
  <c r="H503"/>
  <c r="T502"/>
  <c r="S502"/>
  <c r="R502"/>
  <c r="Q502"/>
  <c r="O502"/>
  <c r="P502" s="1"/>
  <c r="M502"/>
  <c r="L502"/>
  <c r="I502"/>
  <c r="H502"/>
  <c r="U501"/>
  <c r="S501"/>
  <c r="R501"/>
  <c r="T501" s="1"/>
  <c r="P501"/>
  <c r="O501"/>
  <c r="Q501" s="1"/>
  <c r="M501"/>
  <c r="L501"/>
  <c r="I501"/>
  <c r="H501"/>
  <c r="T500"/>
  <c r="S500"/>
  <c r="R500"/>
  <c r="Q500"/>
  <c r="O500"/>
  <c r="P500" s="1"/>
  <c r="M500"/>
  <c r="L500"/>
  <c r="I500"/>
  <c r="H500"/>
  <c r="S499"/>
  <c r="R499"/>
  <c r="T499" s="1"/>
  <c r="P499"/>
  <c r="O499"/>
  <c r="M499"/>
  <c r="L499"/>
  <c r="I499"/>
  <c r="H499"/>
  <c r="T498"/>
  <c r="R498"/>
  <c r="S498" s="1"/>
  <c r="Q498"/>
  <c r="O498"/>
  <c r="M498"/>
  <c r="L498"/>
  <c r="I498"/>
  <c r="H498"/>
  <c r="T497"/>
  <c r="R497"/>
  <c r="S497" s="1"/>
  <c r="Q497"/>
  <c r="P497"/>
  <c r="O497"/>
  <c r="M497"/>
  <c r="L497"/>
  <c r="I497"/>
  <c r="H497"/>
  <c r="T496"/>
  <c r="S496"/>
  <c r="R496"/>
  <c r="Q496"/>
  <c r="O496"/>
  <c r="P496" s="1"/>
  <c r="M496"/>
  <c r="L496"/>
  <c r="I496"/>
  <c r="H496"/>
  <c r="T495"/>
  <c r="R495"/>
  <c r="S495" s="1"/>
  <c r="Q495"/>
  <c r="P495"/>
  <c r="O495"/>
  <c r="M495"/>
  <c r="L495"/>
  <c r="I495"/>
  <c r="H495"/>
  <c r="T494"/>
  <c r="S494"/>
  <c r="R494"/>
  <c r="U494" s="1"/>
  <c r="Q494"/>
  <c r="O494"/>
  <c r="P494" s="1"/>
  <c r="M494"/>
  <c r="L494"/>
  <c r="I494"/>
  <c r="H494"/>
  <c r="T493"/>
  <c r="R493"/>
  <c r="Q493"/>
  <c r="O493"/>
  <c r="P493" s="1"/>
  <c r="M493"/>
  <c r="L493"/>
  <c r="I493"/>
  <c r="H493"/>
  <c r="T492"/>
  <c r="R492"/>
  <c r="S492" s="1"/>
  <c r="Q492"/>
  <c r="O492"/>
  <c r="P492" s="1"/>
  <c r="M492"/>
  <c r="L492"/>
  <c r="I492"/>
  <c r="H492"/>
  <c r="S491"/>
  <c r="R491"/>
  <c r="T491" s="1"/>
  <c r="P491"/>
  <c r="O491"/>
  <c r="M491"/>
  <c r="L491"/>
  <c r="I491"/>
  <c r="H491"/>
  <c r="U490"/>
  <c r="T490"/>
  <c r="S490"/>
  <c r="R490"/>
  <c r="Q490"/>
  <c r="O490"/>
  <c r="P490" s="1"/>
  <c r="M490"/>
  <c r="L490"/>
  <c r="I490"/>
  <c r="H490"/>
  <c r="S489"/>
  <c r="R489"/>
  <c r="R550" s="1"/>
  <c r="P489"/>
  <c r="O489"/>
  <c r="O550" s="1"/>
  <c r="M489"/>
  <c r="L489"/>
  <c r="I489"/>
  <c r="H489"/>
  <c r="T488"/>
  <c r="S488"/>
  <c r="R488"/>
  <c r="Q488"/>
  <c r="P488"/>
  <c r="O488"/>
  <c r="U488" s="1"/>
  <c r="M488"/>
  <c r="L488"/>
  <c r="I488"/>
  <c r="H488"/>
  <c r="W487"/>
  <c r="V487"/>
  <c r="T487"/>
  <c r="S487"/>
  <c r="Q487"/>
  <c r="P487"/>
  <c r="M487"/>
  <c r="L487"/>
  <c r="I487"/>
  <c r="H487"/>
  <c r="T486"/>
  <c r="R486"/>
  <c r="Q486"/>
  <c r="P486"/>
  <c r="O486"/>
  <c r="M486"/>
  <c r="L486"/>
  <c r="I486"/>
  <c r="H486"/>
  <c r="T485"/>
  <c r="S485"/>
  <c r="R485"/>
  <c r="U485" s="1"/>
  <c r="Q485"/>
  <c r="O485"/>
  <c r="P485" s="1"/>
  <c r="M485"/>
  <c r="L485"/>
  <c r="I485"/>
  <c r="H485"/>
  <c r="T484"/>
  <c r="S484"/>
  <c r="R484"/>
  <c r="Q484"/>
  <c r="O484"/>
  <c r="M484"/>
  <c r="L484"/>
  <c r="I484"/>
  <c r="H484"/>
  <c r="T483"/>
  <c r="R483"/>
  <c r="S483" s="1"/>
  <c r="Q483"/>
  <c r="O483"/>
  <c r="P483" s="1"/>
  <c r="M483"/>
  <c r="L483"/>
  <c r="I483"/>
  <c r="H483"/>
  <c r="U482"/>
  <c r="T482"/>
  <c r="R482"/>
  <c r="S482" s="1"/>
  <c r="Q482"/>
  <c r="P482"/>
  <c r="O482"/>
  <c r="M482"/>
  <c r="L482"/>
  <c r="I482"/>
  <c r="H482"/>
  <c r="T481"/>
  <c r="S481"/>
  <c r="R481"/>
  <c r="Q481"/>
  <c r="O481"/>
  <c r="U481" s="1"/>
  <c r="M481"/>
  <c r="L481"/>
  <c r="I481"/>
  <c r="H481"/>
  <c r="T480"/>
  <c r="R480"/>
  <c r="S480" s="1"/>
  <c r="Q480"/>
  <c r="P480"/>
  <c r="O480"/>
  <c r="M480"/>
  <c r="L480"/>
  <c r="I480"/>
  <c r="H480"/>
  <c r="T479"/>
  <c r="S479"/>
  <c r="R479"/>
  <c r="U479" s="1"/>
  <c r="Q479"/>
  <c r="O479"/>
  <c r="P479" s="1"/>
  <c r="M479"/>
  <c r="L479"/>
  <c r="I479"/>
  <c r="H479"/>
  <c r="U478"/>
  <c r="T478"/>
  <c r="R478"/>
  <c r="S478" s="1"/>
  <c r="Q478"/>
  <c r="P478"/>
  <c r="O478"/>
  <c r="M478"/>
  <c r="L478"/>
  <c r="I478"/>
  <c r="H478"/>
  <c r="T477"/>
  <c r="R477"/>
  <c r="S477" s="1"/>
  <c r="Q477"/>
  <c r="O477"/>
  <c r="M477"/>
  <c r="L477"/>
  <c r="I477"/>
  <c r="H477"/>
  <c r="T476"/>
  <c r="S476"/>
  <c r="R476"/>
  <c r="Q476"/>
  <c r="O476"/>
  <c r="M476"/>
  <c r="L476"/>
  <c r="I476"/>
  <c r="H476"/>
  <c r="T475"/>
  <c r="R475"/>
  <c r="S475" s="1"/>
  <c r="Q475"/>
  <c r="O475"/>
  <c r="M475"/>
  <c r="L475"/>
  <c r="I475"/>
  <c r="H475"/>
  <c r="T474"/>
  <c r="R474"/>
  <c r="S474" s="1"/>
  <c r="Q474"/>
  <c r="O474"/>
  <c r="P474" s="1"/>
  <c r="M474"/>
  <c r="L474"/>
  <c r="I474"/>
  <c r="H474"/>
  <c r="T473"/>
  <c r="R473"/>
  <c r="S473" s="1"/>
  <c r="Q473"/>
  <c r="O473"/>
  <c r="P473" s="1"/>
  <c r="M473"/>
  <c r="L473"/>
  <c r="I473"/>
  <c r="H473"/>
  <c r="T472"/>
  <c r="R472"/>
  <c r="S472" s="1"/>
  <c r="Q472"/>
  <c r="O472"/>
  <c r="P472" s="1"/>
  <c r="M472"/>
  <c r="L472"/>
  <c r="I472"/>
  <c r="H472"/>
  <c r="T471"/>
  <c r="R471"/>
  <c r="S471" s="1"/>
  <c r="Q471"/>
  <c r="O471"/>
  <c r="P471" s="1"/>
  <c r="M471"/>
  <c r="L471"/>
  <c r="I471"/>
  <c r="H471"/>
  <c r="T470"/>
  <c r="R470"/>
  <c r="Q470"/>
  <c r="O470"/>
  <c r="P470" s="1"/>
  <c r="M470"/>
  <c r="L470"/>
  <c r="I470"/>
  <c r="H470"/>
  <c r="U469"/>
  <c r="T469"/>
  <c r="S469"/>
  <c r="R469"/>
  <c r="Q469"/>
  <c r="O469"/>
  <c r="P469" s="1"/>
  <c r="M469"/>
  <c r="L469"/>
  <c r="I469"/>
  <c r="H469"/>
  <c r="T468"/>
  <c r="R468"/>
  <c r="S468" s="1"/>
  <c r="Q468"/>
  <c r="O468"/>
  <c r="M468"/>
  <c r="L468"/>
  <c r="I468"/>
  <c r="H468"/>
  <c r="T467"/>
  <c r="R467"/>
  <c r="S467" s="1"/>
  <c r="Q467"/>
  <c r="O467"/>
  <c r="P467" s="1"/>
  <c r="M467"/>
  <c r="L467"/>
  <c r="I467"/>
  <c r="H467"/>
  <c r="T466"/>
  <c r="R466"/>
  <c r="S466" s="1"/>
  <c r="Q466"/>
  <c r="O466"/>
  <c r="U466" s="1"/>
  <c r="M466"/>
  <c r="L466"/>
  <c r="I466"/>
  <c r="H466"/>
  <c r="T465"/>
  <c r="S465"/>
  <c r="R465"/>
  <c r="Q465"/>
  <c r="P465"/>
  <c r="O465"/>
  <c r="U465" s="1"/>
  <c r="M465"/>
  <c r="L465"/>
  <c r="I465"/>
  <c r="H465"/>
  <c r="T464"/>
  <c r="R464"/>
  <c r="S464" s="1"/>
  <c r="Q464"/>
  <c r="P464"/>
  <c r="O464"/>
  <c r="M464"/>
  <c r="L464"/>
  <c r="I464"/>
  <c r="H464"/>
  <c r="U463"/>
  <c r="T463"/>
  <c r="S463"/>
  <c r="R463"/>
  <c r="Q463"/>
  <c r="O463"/>
  <c r="P463" s="1"/>
  <c r="M463"/>
  <c r="L463"/>
  <c r="I463"/>
  <c r="H463"/>
  <c r="T462"/>
  <c r="R462"/>
  <c r="S462" s="1"/>
  <c r="Q462"/>
  <c r="P462"/>
  <c r="O462"/>
  <c r="M462"/>
  <c r="L462"/>
  <c r="I462"/>
  <c r="H462"/>
  <c r="T461"/>
  <c r="S461"/>
  <c r="R461"/>
  <c r="Q461"/>
  <c r="O461"/>
  <c r="M461"/>
  <c r="L461"/>
  <c r="I461"/>
  <c r="H461"/>
  <c r="T460"/>
  <c r="S460"/>
  <c r="R460"/>
  <c r="Q460"/>
  <c r="O460"/>
  <c r="U460" s="1"/>
  <c r="M460"/>
  <c r="L460"/>
  <c r="I460"/>
  <c r="H460"/>
  <c r="T459"/>
  <c r="R459"/>
  <c r="S459" s="1"/>
  <c r="Q459"/>
  <c r="O459"/>
  <c r="M459"/>
  <c r="L459"/>
  <c r="I459"/>
  <c r="H459"/>
  <c r="T458"/>
  <c r="R458"/>
  <c r="S458" s="1"/>
  <c r="Q458"/>
  <c r="P458"/>
  <c r="O458"/>
  <c r="M458"/>
  <c r="L458"/>
  <c r="I458"/>
  <c r="H458"/>
  <c r="T457"/>
  <c r="S457"/>
  <c r="R457"/>
  <c r="Q457"/>
  <c r="P457"/>
  <c r="O457"/>
  <c r="U457" s="1"/>
  <c r="M457"/>
  <c r="L457"/>
  <c r="I457"/>
  <c r="H457"/>
  <c r="T456"/>
  <c r="R456"/>
  <c r="S456" s="1"/>
  <c r="Q456"/>
  <c r="P456"/>
  <c r="O456"/>
  <c r="M456"/>
  <c r="L456"/>
  <c r="I456"/>
  <c r="H456"/>
  <c r="T455"/>
  <c r="S455"/>
  <c r="R455"/>
  <c r="Q455"/>
  <c r="O455"/>
  <c r="P455" s="1"/>
  <c r="M455"/>
  <c r="L455"/>
  <c r="I455"/>
  <c r="H455"/>
  <c r="T454"/>
  <c r="R454"/>
  <c r="Q454"/>
  <c r="P454"/>
  <c r="O454"/>
  <c r="M454"/>
  <c r="L454"/>
  <c r="I454"/>
  <c r="H454"/>
  <c r="T453"/>
  <c r="S453"/>
  <c r="R453"/>
  <c r="Q453"/>
  <c r="O453"/>
  <c r="P453" s="1"/>
  <c r="M453"/>
  <c r="L453"/>
  <c r="I453"/>
  <c r="H453"/>
  <c r="T452"/>
  <c r="S452"/>
  <c r="R452"/>
  <c r="Q452"/>
  <c r="O452"/>
  <c r="M452"/>
  <c r="L452"/>
  <c r="I452"/>
  <c r="H452"/>
  <c r="T451"/>
  <c r="R451"/>
  <c r="S451" s="1"/>
  <c r="Q451"/>
  <c r="O451"/>
  <c r="P451" s="1"/>
  <c r="M451"/>
  <c r="L451"/>
  <c r="I451"/>
  <c r="H451"/>
  <c r="W450"/>
  <c r="V450"/>
  <c r="T450"/>
  <c r="S450"/>
  <c r="Q450"/>
  <c r="P450"/>
  <c r="M450"/>
  <c r="L450"/>
  <c r="I450"/>
  <c r="H450"/>
  <c r="W448"/>
  <c r="V448"/>
  <c r="T448"/>
  <c r="S448"/>
  <c r="Q448"/>
  <c r="P448"/>
  <c r="M448"/>
  <c r="L448"/>
  <c r="I448"/>
  <c r="H448"/>
  <c r="W447"/>
  <c r="V447"/>
  <c r="T447"/>
  <c r="S447"/>
  <c r="Q447"/>
  <c r="P447"/>
  <c r="M447"/>
  <c r="L447"/>
  <c r="I447"/>
  <c r="H447"/>
  <c r="W446"/>
  <c r="V446"/>
  <c r="T446"/>
  <c r="S446"/>
  <c r="Q446"/>
  <c r="P446"/>
  <c r="M446"/>
  <c r="L446"/>
  <c r="I446"/>
  <c r="H446"/>
  <c r="W445"/>
  <c r="V445"/>
  <c r="T445"/>
  <c r="S445"/>
  <c r="Q445"/>
  <c r="P445"/>
  <c r="M445"/>
  <c r="L445"/>
  <c r="J445"/>
  <c r="J447" s="1"/>
  <c r="I445"/>
  <c r="H445"/>
  <c r="V444"/>
  <c r="S444"/>
  <c r="R444"/>
  <c r="T444" s="1"/>
  <c r="P444"/>
  <c r="O444"/>
  <c r="M444"/>
  <c r="L444"/>
  <c r="I444"/>
  <c r="H444"/>
  <c r="W443"/>
  <c r="T443"/>
  <c r="S443"/>
  <c r="R443"/>
  <c r="Q443"/>
  <c r="O443"/>
  <c r="P443" s="1"/>
  <c r="M443"/>
  <c r="L443"/>
  <c r="I443"/>
  <c r="H443"/>
  <c r="W442"/>
  <c r="T442"/>
  <c r="R442"/>
  <c r="S442" s="1"/>
  <c r="Q442"/>
  <c r="P442"/>
  <c r="O442"/>
  <c r="M442"/>
  <c r="L442"/>
  <c r="I442"/>
  <c r="H442"/>
  <c r="W441"/>
  <c r="T441"/>
  <c r="R441"/>
  <c r="S441" s="1"/>
  <c r="Q441"/>
  <c r="O441"/>
  <c r="P441" s="1"/>
  <c r="M441"/>
  <c r="L441"/>
  <c r="I441"/>
  <c r="H441"/>
  <c r="V440"/>
  <c r="S440"/>
  <c r="R440"/>
  <c r="T440" s="1"/>
  <c r="P440"/>
  <c r="O440"/>
  <c r="M440"/>
  <c r="L440"/>
  <c r="I440"/>
  <c r="H440"/>
  <c r="V439"/>
  <c r="S439"/>
  <c r="R439"/>
  <c r="U439" s="1"/>
  <c r="W439" s="1"/>
  <c r="Q439"/>
  <c r="P439"/>
  <c r="O439"/>
  <c r="M439"/>
  <c r="L439"/>
  <c r="I439"/>
  <c r="H439"/>
  <c r="W438"/>
  <c r="T438"/>
  <c r="R438"/>
  <c r="S438" s="1"/>
  <c r="Q438"/>
  <c r="P438"/>
  <c r="O438"/>
  <c r="M438"/>
  <c r="L438"/>
  <c r="I438"/>
  <c r="H438"/>
  <c r="W437"/>
  <c r="V437"/>
  <c r="T437"/>
  <c r="S437"/>
  <c r="Q437"/>
  <c r="P437"/>
  <c r="M437"/>
  <c r="L437"/>
  <c r="I437"/>
  <c r="H437"/>
  <c r="V436"/>
  <c r="S436"/>
  <c r="R436"/>
  <c r="T436" s="1"/>
  <c r="Q436"/>
  <c r="P436"/>
  <c r="O436"/>
  <c r="M436"/>
  <c r="L436"/>
  <c r="I436"/>
  <c r="H436"/>
  <c r="W435"/>
  <c r="U435"/>
  <c r="V435" s="1"/>
  <c r="T435"/>
  <c r="R435"/>
  <c r="S435" s="1"/>
  <c r="Q435"/>
  <c r="P435"/>
  <c r="O435"/>
  <c r="M435"/>
  <c r="L435"/>
  <c r="I435"/>
  <c r="H435"/>
  <c r="V434"/>
  <c r="U434"/>
  <c r="W434" s="1"/>
  <c r="S434"/>
  <c r="R434"/>
  <c r="T434" s="1"/>
  <c r="P434"/>
  <c r="O434"/>
  <c r="Q434" s="1"/>
  <c r="M434"/>
  <c r="L434"/>
  <c r="I434"/>
  <c r="H434"/>
  <c r="V433"/>
  <c r="S433"/>
  <c r="R433"/>
  <c r="T433" s="1"/>
  <c r="P433"/>
  <c r="O433"/>
  <c r="U433" s="1"/>
  <c r="W433" s="1"/>
  <c r="M433"/>
  <c r="L433"/>
  <c r="I433"/>
  <c r="H433"/>
  <c r="V432"/>
  <c r="S432"/>
  <c r="R432"/>
  <c r="T432" s="1"/>
  <c r="P432"/>
  <c r="O432"/>
  <c r="U432" s="1"/>
  <c r="W432" s="1"/>
  <c r="M432"/>
  <c r="L432"/>
  <c r="I432"/>
  <c r="H432"/>
  <c r="W431"/>
  <c r="T431"/>
  <c r="S431"/>
  <c r="R431"/>
  <c r="Q431"/>
  <c r="O431"/>
  <c r="M431"/>
  <c r="L431"/>
  <c r="I431"/>
  <c r="H431"/>
  <c r="V430"/>
  <c r="T430"/>
  <c r="S430"/>
  <c r="R430"/>
  <c r="Q430"/>
  <c r="P430"/>
  <c r="O430"/>
  <c r="M430"/>
  <c r="L430"/>
  <c r="I430"/>
  <c r="H430"/>
  <c r="W429"/>
  <c r="U429"/>
  <c r="V429" s="1"/>
  <c r="T429"/>
  <c r="S429"/>
  <c r="R429"/>
  <c r="Q429"/>
  <c r="O429"/>
  <c r="P429" s="1"/>
  <c r="M429"/>
  <c r="L429"/>
  <c r="I429"/>
  <c r="H429"/>
  <c r="W428"/>
  <c r="V428"/>
  <c r="T428"/>
  <c r="S428"/>
  <c r="Q428"/>
  <c r="P428"/>
  <c r="M428"/>
  <c r="L428"/>
  <c r="I428"/>
  <c r="H428"/>
  <c r="V427"/>
  <c r="T427"/>
  <c r="S427"/>
  <c r="R427"/>
  <c r="Q427"/>
  <c r="P427"/>
  <c r="O427"/>
  <c r="M427"/>
  <c r="L427"/>
  <c r="I427"/>
  <c r="H427"/>
  <c r="W426"/>
  <c r="U426"/>
  <c r="V426" s="1"/>
  <c r="T426"/>
  <c r="S426"/>
  <c r="R426"/>
  <c r="Q426"/>
  <c r="O426"/>
  <c r="P426" s="1"/>
  <c r="M426"/>
  <c r="L426"/>
  <c r="I426"/>
  <c r="H426"/>
  <c r="V425"/>
  <c r="S425"/>
  <c r="R425"/>
  <c r="T425" s="1"/>
  <c r="P425"/>
  <c r="O425"/>
  <c r="M425"/>
  <c r="L425"/>
  <c r="I425"/>
  <c r="H425"/>
  <c r="W424"/>
  <c r="T424"/>
  <c r="S424"/>
  <c r="R424"/>
  <c r="Q424"/>
  <c r="O424"/>
  <c r="M424"/>
  <c r="L424"/>
  <c r="I424"/>
  <c r="H424"/>
  <c r="V423"/>
  <c r="S423"/>
  <c r="R423"/>
  <c r="U423" s="1"/>
  <c r="W423" s="1"/>
  <c r="Q423"/>
  <c r="P423"/>
  <c r="O423"/>
  <c r="M423"/>
  <c r="L423"/>
  <c r="I423"/>
  <c r="H423"/>
  <c r="W422"/>
  <c r="T422"/>
  <c r="R422"/>
  <c r="S422" s="1"/>
  <c r="Q422"/>
  <c r="O422"/>
  <c r="P422" s="1"/>
  <c r="M422"/>
  <c r="L422"/>
  <c r="I422"/>
  <c r="H422"/>
  <c r="V421"/>
  <c r="S421"/>
  <c r="R421"/>
  <c r="T421" s="1"/>
  <c r="P421"/>
  <c r="O421"/>
  <c r="M421"/>
  <c r="L421"/>
  <c r="I421"/>
  <c r="H421"/>
  <c r="W420"/>
  <c r="T420"/>
  <c r="S420"/>
  <c r="R420"/>
  <c r="Q420"/>
  <c r="O420"/>
  <c r="M420"/>
  <c r="L420"/>
  <c r="I420"/>
  <c r="H420"/>
  <c r="V419"/>
  <c r="S419"/>
  <c r="R419"/>
  <c r="P419"/>
  <c r="O419"/>
  <c r="Q419" s="1"/>
  <c r="M419"/>
  <c r="L419"/>
  <c r="I419"/>
  <c r="H419"/>
  <c r="W418"/>
  <c r="T418"/>
  <c r="S418"/>
  <c r="R418"/>
  <c r="Q418"/>
  <c r="O418"/>
  <c r="P418" s="1"/>
  <c r="M418"/>
  <c r="L418"/>
  <c r="I418"/>
  <c r="H418"/>
  <c r="V417"/>
  <c r="S417"/>
  <c r="R417"/>
  <c r="T417" s="1"/>
  <c r="P417"/>
  <c r="O417"/>
  <c r="U417" s="1"/>
  <c r="W417" s="1"/>
  <c r="M417"/>
  <c r="L417"/>
  <c r="I417"/>
  <c r="H417"/>
  <c r="W416"/>
  <c r="T416"/>
  <c r="R416"/>
  <c r="S416" s="1"/>
  <c r="Q416"/>
  <c r="O416"/>
  <c r="M416"/>
  <c r="L416"/>
  <c r="I416"/>
  <c r="H416"/>
  <c r="V415"/>
  <c r="T415"/>
  <c r="S415"/>
  <c r="R415"/>
  <c r="P415"/>
  <c r="O415"/>
  <c r="Q415" s="1"/>
  <c r="M415"/>
  <c r="L415"/>
  <c r="I415"/>
  <c r="H415"/>
  <c r="W414"/>
  <c r="T414"/>
  <c r="S414"/>
  <c r="R414"/>
  <c r="Q414"/>
  <c r="O414"/>
  <c r="P414" s="1"/>
  <c r="M414"/>
  <c r="L414"/>
  <c r="I414"/>
  <c r="H414"/>
  <c r="V413"/>
  <c r="S413"/>
  <c r="R413"/>
  <c r="T413" s="1"/>
  <c r="P413"/>
  <c r="O413"/>
  <c r="U413" s="1"/>
  <c r="W413" s="1"/>
  <c r="M413"/>
  <c r="L413"/>
  <c r="I413"/>
  <c r="H413"/>
  <c r="W412"/>
  <c r="T412"/>
  <c r="S412"/>
  <c r="R412"/>
  <c r="Q412"/>
  <c r="O412"/>
  <c r="M412"/>
  <c r="L412"/>
  <c r="I412"/>
  <c r="H412"/>
  <c r="V411"/>
  <c r="S411"/>
  <c r="P411"/>
  <c r="L411"/>
  <c r="K411"/>
  <c r="J411"/>
  <c r="H411"/>
  <c r="G411"/>
  <c r="I411" s="1"/>
  <c r="W410"/>
  <c r="T410"/>
  <c r="Q410"/>
  <c r="M410"/>
  <c r="K410"/>
  <c r="J410"/>
  <c r="I410"/>
  <c r="G410"/>
  <c r="H410" s="1"/>
  <c r="V409"/>
  <c r="T409"/>
  <c r="S409"/>
  <c r="R409"/>
  <c r="U409" s="1"/>
  <c r="W409" s="1"/>
  <c r="Q409"/>
  <c r="P409"/>
  <c r="O409"/>
  <c r="M409"/>
  <c r="L409"/>
  <c r="I409"/>
  <c r="H409"/>
  <c r="W408"/>
  <c r="U408"/>
  <c r="V408" s="1"/>
  <c r="T408"/>
  <c r="R408"/>
  <c r="S408" s="1"/>
  <c r="Q408"/>
  <c r="O408"/>
  <c r="P408" s="1"/>
  <c r="M408"/>
  <c r="L408"/>
  <c r="I408"/>
  <c r="H408"/>
  <c r="V407"/>
  <c r="S407"/>
  <c r="R407"/>
  <c r="T407" s="1"/>
  <c r="P407"/>
  <c r="O407"/>
  <c r="M407"/>
  <c r="L407"/>
  <c r="I407"/>
  <c r="H407"/>
  <c r="W406"/>
  <c r="T406"/>
  <c r="S406"/>
  <c r="R406"/>
  <c r="Q406"/>
  <c r="O406"/>
  <c r="M406"/>
  <c r="L406"/>
  <c r="I406"/>
  <c r="H406"/>
  <c r="V405"/>
  <c r="S405"/>
  <c r="P405"/>
  <c r="L405"/>
  <c r="K405"/>
  <c r="J405"/>
  <c r="O405" s="1"/>
  <c r="Q405" s="1"/>
  <c r="H405"/>
  <c r="G405"/>
  <c r="I405" s="1"/>
  <c r="W404"/>
  <c r="T404"/>
  <c r="Q404"/>
  <c r="M404"/>
  <c r="K404"/>
  <c r="J404"/>
  <c r="I404"/>
  <c r="G404"/>
  <c r="V403"/>
  <c r="S403"/>
  <c r="R403"/>
  <c r="U403" s="1"/>
  <c r="W403" s="1"/>
  <c r="Q403"/>
  <c r="P403"/>
  <c r="O403"/>
  <c r="M403"/>
  <c r="L403"/>
  <c r="I403"/>
  <c r="H403"/>
  <c r="W402"/>
  <c r="T402"/>
  <c r="R402"/>
  <c r="S402" s="1"/>
  <c r="Q402"/>
  <c r="O402"/>
  <c r="P402" s="1"/>
  <c r="M402"/>
  <c r="L402"/>
  <c r="I402"/>
  <c r="H402"/>
  <c r="V401"/>
  <c r="S401"/>
  <c r="R401"/>
  <c r="T401" s="1"/>
  <c r="P401"/>
  <c r="O401"/>
  <c r="M401"/>
  <c r="L401"/>
  <c r="I401"/>
  <c r="H401"/>
  <c r="W400"/>
  <c r="T400"/>
  <c r="S400"/>
  <c r="R400"/>
  <c r="Q400"/>
  <c r="O400"/>
  <c r="M400"/>
  <c r="L400"/>
  <c r="I400"/>
  <c r="H400"/>
  <c r="V399"/>
  <c r="S399"/>
  <c r="R399"/>
  <c r="P399"/>
  <c r="O399"/>
  <c r="Q399" s="1"/>
  <c r="M399"/>
  <c r="L399"/>
  <c r="I399"/>
  <c r="H399"/>
  <c r="W398"/>
  <c r="T398"/>
  <c r="S398"/>
  <c r="R398"/>
  <c r="U398" s="1"/>
  <c r="V398" s="1"/>
  <c r="Q398"/>
  <c r="O398"/>
  <c r="P398" s="1"/>
  <c r="M398"/>
  <c r="L398"/>
  <c r="I398"/>
  <c r="H398"/>
  <c r="V397"/>
  <c r="S397"/>
  <c r="R397"/>
  <c r="T397" s="1"/>
  <c r="P397"/>
  <c r="O397"/>
  <c r="M397"/>
  <c r="L397"/>
  <c r="I397"/>
  <c r="H397"/>
  <c r="W396"/>
  <c r="T396"/>
  <c r="R396"/>
  <c r="S396" s="1"/>
  <c r="Q396"/>
  <c r="O396"/>
  <c r="M396"/>
  <c r="L396"/>
  <c r="I396"/>
  <c r="H396"/>
  <c r="V395"/>
  <c r="T395"/>
  <c r="S395"/>
  <c r="R395"/>
  <c r="P395"/>
  <c r="O395"/>
  <c r="Q395" s="1"/>
  <c r="M395"/>
  <c r="L395"/>
  <c r="I395"/>
  <c r="H395"/>
  <c r="V394"/>
  <c r="S394"/>
  <c r="R394"/>
  <c r="T394" s="1"/>
  <c r="P394"/>
  <c r="O394"/>
  <c r="U394" s="1"/>
  <c r="W394" s="1"/>
  <c r="M394"/>
  <c r="L394"/>
  <c r="I394"/>
  <c r="H394"/>
  <c r="W393"/>
  <c r="T393"/>
  <c r="R393"/>
  <c r="S393" s="1"/>
  <c r="Q393"/>
  <c r="P393"/>
  <c r="O393"/>
  <c r="M393"/>
  <c r="L393"/>
  <c r="I393"/>
  <c r="H393"/>
  <c r="W392"/>
  <c r="T392"/>
  <c r="S392"/>
  <c r="R392"/>
  <c r="Q392"/>
  <c r="O392"/>
  <c r="M392"/>
  <c r="L392"/>
  <c r="I392"/>
  <c r="H392"/>
  <c r="W391"/>
  <c r="V391"/>
  <c r="T391"/>
  <c r="S391"/>
  <c r="Q391"/>
  <c r="P391"/>
  <c r="M391"/>
  <c r="L391"/>
  <c r="I391"/>
  <c r="H391"/>
  <c r="V390"/>
  <c r="S390"/>
  <c r="R390"/>
  <c r="T390" s="1"/>
  <c r="P390"/>
  <c r="O390"/>
  <c r="M390"/>
  <c r="L390"/>
  <c r="I390"/>
  <c r="H390"/>
  <c r="W389"/>
  <c r="T389"/>
  <c r="S389"/>
  <c r="R389"/>
  <c r="Q389"/>
  <c r="O389"/>
  <c r="M389"/>
  <c r="L389"/>
  <c r="I389"/>
  <c r="H389"/>
  <c r="W388"/>
  <c r="T388"/>
  <c r="R388"/>
  <c r="U388" s="1"/>
  <c r="V388" s="1"/>
  <c r="Q388"/>
  <c r="P388"/>
  <c r="O388"/>
  <c r="M388"/>
  <c r="L388"/>
  <c r="I388"/>
  <c r="H388"/>
  <c r="W387"/>
  <c r="T387"/>
  <c r="R387"/>
  <c r="S387" s="1"/>
  <c r="Q387"/>
  <c r="O387"/>
  <c r="P387" s="1"/>
  <c r="M387"/>
  <c r="L387"/>
  <c r="I387"/>
  <c r="H387"/>
  <c r="W386"/>
  <c r="V386"/>
  <c r="T386"/>
  <c r="R386"/>
  <c r="S386" s="1"/>
  <c r="Q386"/>
  <c r="P386"/>
  <c r="O386"/>
  <c r="U386" s="1"/>
  <c r="M386"/>
  <c r="L386"/>
  <c r="I386"/>
  <c r="H386"/>
  <c r="V385"/>
  <c r="S385"/>
  <c r="R385"/>
  <c r="T385" s="1"/>
  <c r="P385"/>
  <c r="O385"/>
  <c r="M385"/>
  <c r="L385"/>
  <c r="I385"/>
  <c r="H385"/>
  <c r="W384"/>
  <c r="T384"/>
  <c r="R384"/>
  <c r="Q384"/>
  <c r="P384"/>
  <c r="O384"/>
  <c r="M384"/>
  <c r="L384"/>
  <c r="I384"/>
  <c r="H384"/>
  <c r="W383"/>
  <c r="T383"/>
  <c r="S383"/>
  <c r="R383"/>
  <c r="Q383"/>
  <c r="O383"/>
  <c r="P383" s="1"/>
  <c r="M383"/>
  <c r="L383"/>
  <c r="I383"/>
  <c r="H383"/>
  <c r="W382"/>
  <c r="T382"/>
  <c r="R382"/>
  <c r="S382" s="1"/>
  <c r="Q382"/>
  <c r="P382"/>
  <c r="O382"/>
  <c r="U382" s="1"/>
  <c r="V382" s="1"/>
  <c r="M382"/>
  <c r="L382"/>
  <c r="I382"/>
  <c r="H382"/>
  <c r="W381"/>
  <c r="T381"/>
  <c r="S381"/>
  <c r="R381"/>
  <c r="Q381"/>
  <c r="O381"/>
  <c r="M381"/>
  <c r="L381"/>
  <c r="I381"/>
  <c r="H381"/>
  <c r="W380"/>
  <c r="T380"/>
  <c r="R380"/>
  <c r="Q380"/>
  <c r="P380"/>
  <c r="O380"/>
  <c r="M380"/>
  <c r="L380"/>
  <c r="I380"/>
  <c r="H380"/>
  <c r="W379"/>
  <c r="U379"/>
  <c r="V379" s="1"/>
  <c r="T379"/>
  <c r="S379"/>
  <c r="R379"/>
  <c r="Q379"/>
  <c r="O379"/>
  <c r="P379" s="1"/>
  <c r="M379"/>
  <c r="L379"/>
  <c r="I379"/>
  <c r="H379"/>
  <c r="W378"/>
  <c r="V378"/>
  <c r="T378"/>
  <c r="S378"/>
  <c r="Q378"/>
  <c r="P378"/>
  <c r="M378"/>
  <c r="L378"/>
  <c r="I378"/>
  <c r="H378"/>
  <c r="V377"/>
  <c r="T377"/>
  <c r="S377"/>
  <c r="R377"/>
  <c r="Q377"/>
  <c r="P377"/>
  <c r="O377"/>
  <c r="M377"/>
  <c r="L377"/>
  <c r="I377"/>
  <c r="H377"/>
  <c r="V376"/>
  <c r="S376"/>
  <c r="P376"/>
  <c r="M376"/>
  <c r="L376"/>
  <c r="K376"/>
  <c r="J376"/>
  <c r="R376" s="1"/>
  <c r="T376" s="1"/>
  <c r="I376"/>
  <c r="H376"/>
  <c r="G376"/>
  <c r="W375"/>
  <c r="V375"/>
  <c r="T375"/>
  <c r="S375"/>
  <c r="Q375"/>
  <c r="P375"/>
  <c r="M375"/>
  <c r="L375"/>
  <c r="I375"/>
  <c r="H375"/>
  <c r="V374"/>
  <c r="T374"/>
  <c r="S374"/>
  <c r="R374"/>
  <c r="P374"/>
  <c r="O374"/>
  <c r="M374"/>
  <c r="L374"/>
  <c r="I374"/>
  <c r="H374"/>
  <c r="W373"/>
  <c r="T373"/>
  <c r="R373"/>
  <c r="Q373"/>
  <c r="P373"/>
  <c r="O373"/>
  <c r="M373"/>
  <c r="L373"/>
  <c r="I373"/>
  <c r="H373"/>
  <c r="V372"/>
  <c r="U372"/>
  <c r="W372" s="1"/>
  <c r="S372"/>
  <c r="R372"/>
  <c r="T372" s="1"/>
  <c r="P372"/>
  <c r="O372"/>
  <c r="Q372" s="1"/>
  <c r="M372"/>
  <c r="L372"/>
  <c r="I372"/>
  <c r="H372"/>
  <c r="W371"/>
  <c r="T371"/>
  <c r="R371"/>
  <c r="S371" s="1"/>
  <c r="Q371"/>
  <c r="O371"/>
  <c r="U371" s="1"/>
  <c r="V371" s="1"/>
  <c r="M371"/>
  <c r="L371"/>
  <c r="I371"/>
  <c r="H371"/>
  <c r="V370"/>
  <c r="S370"/>
  <c r="R370"/>
  <c r="T370" s="1"/>
  <c r="P370"/>
  <c r="O370"/>
  <c r="M370"/>
  <c r="L370"/>
  <c r="I370"/>
  <c r="H370"/>
  <c r="W369"/>
  <c r="T369"/>
  <c r="R369"/>
  <c r="Q369"/>
  <c r="O369"/>
  <c r="P369" s="1"/>
  <c r="M369"/>
  <c r="L369"/>
  <c r="I369"/>
  <c r="H369"/>
  <c r="V368"/>
  <c r="S368"/>
  <c r="R368"/>
  <c r="T368" s="1"/>
  <c r="Q368"/>
  <c r="P368"/>
  <c r="O368"/>
  <c r="M368"/>
  <c r="L368"/>
  <c r="I368"/>
  <c r="H368"/>
  <c r="W367"/>
  <c r="T367"/>
  <c r="R367"/>
  <c r="S367" s="1"/>
  <c r="Q367"/>
  <c r="P367"/>
  <c r="O367"/>
  <c r="U367" s="1"/>
  <c r="V367" s="1"/>
  <c r="M367"/>
  <c r="L367"/>
  <c r="I367"/>
  <c r="H367"/>
  <c r="V366"/>
  <c r="S366"/>
  <c r="R366"/>
  <c r="T366" s="1"/>
  <c r="P366"/>
  <c r="O366"/>
  <c r="M366"/>
  <c r="L366"/>
  <c r="I366"/>
  <c r="H366"/>
  <c r="W365"/>
  <c r="T365"/>
  <c r="R365"/>
  <c r="Q365"/>
  <c r="P365"/>
  <c r="O365"/>
  <c r="M365"/>
  <c r="L365"/>
  <c r="I365"/>
  <c r="H365"/>
  <c r="V364"/>
  <c r="S364"/>
  <c r="P364"/>
  <c r="M364"/>
  <c r="L364"/>
  <c r="K364"/>
  <c r="J364"/>
  <c r="R364" s="1"/>
  <c r="T364" s="1"/>
  <c r="I364"/>
  <c r="H364"/>
  <c r="G364"/>
  <c r="W363"/>
  <c r="T363"/>
  <c r="Q363"/>
  <c r="M363"/>
  <c r="L363"/>
  <c r="K363"/>
  <c r="J363"/>
  <c r="R363" s="1"/>
  <c r="S363" s="1"/>
  <c r="I363"/>
  <c r="H363"/>
  <c r="G363"/>
  <c r="W362"/>
  <c r="V362"/>
  <c r="T362"/>
  <c r="S362"/>
  <c r="Q362"/>
  <c r="P362"/>
  <c r="M362"/>
  <c r="L362"/>
  <c r="I362"/>
  <c r="H362"/>
  <c r="V361"/>
  <c r="S361"/>
  <c r="P361"/>
  <c r="O361"/>
  <c r="L361"/>
  <c r="K361"/>
  <c r="R361" s="1"/>
  <c r="T361" s="1"/>
  <c r="J361"/>
  <c r="J446" s="1"/>
  <c r="H361"/>
  <c r="G361"/>
  <c r="I361" s="1"/>
  <c r="V360"/>
  <c r="S360"/>
  <c r="R360"/>
  <c r="T360" s="1"/>
  <c r="P360"/>
  <c r="O360"/>
  <c r="M360"/>
  <c r="L360"/>
  <c r="I360"/>
  <c r="H360"/>
  <c r="V359"/>
  <c r="T359"/>
  <c r="S359"/>
  <c r="R359"/>
  <c r="P359"/>
  <c r="O359"/>
  <c r="Q359" s="1"/>
  <c r="M359"/>
  <c r="L359"/>
  <c r="I359"/>
  <c r="H359"/>
  <c r="V358"/>
  <c r="S358"/>
  <c r="R358"/>
  <c r="T358" s="1"/>
  <c r="P358"/>
  <c r="O358"/>
  <c r="U358" s="1"/>
  <c r="W358" s="1"/>
  <c r="M358"/>
  <c r="L358"/>
  <c r="I358"/>
  <c r="H358"/>
  <c r="W357"/>
  <c r="T357"/>
  <c r="R357"/>
  <c r="S357" s="1"/>
  <c r="Q357"/>
  <c r="P357"/>
  <c r="O357"/>
  <c r="U357" s="1"/>
  <c r="V357" s="1"/>
  <c r="M357"/>
  <c r="L357"/>
  <c r="I357"/>
  <c r="H357"/>
  <c r="V356"/>
  <c r="T356"/>
  <c r="S356"/>
  <c r="R356"/>
  <c r="P356"/>
  <c r="O356"/>
  <c r="M356"/>
  <c r="L356"/>
  <c r="I356"/>
  <c r="H356"/>
  <c r="W355"/>
  <c r="T355"/>
  <c r="R355"/>
  <c r="Q355"/>
  <c r="P355"/>
  <c r="O355"/>
  <c r="M355"/>
  <c r="L355"/>
  <c r="I355"/>
  <c r="H355"/>
  <c r="V354"/>
  <c r="U354"/>
  <c r="W354" s="1"/>
  <c r="S354"/>
  <c r="R354"/>
  <c r="T354" s="1"/>
  <c r="P354"/>
  <c r="O354"/>
  <c r="Q354" s="1"/>
  <c r="M354"/>
  <c r="L354"/>
  <c r="I354"/>
  <c r="H354"/>
  <c r="W353"/>
  <c r="T353"/>
  <c r="R353"/>
  <c r="S353" s="1"/>
  <c r="Q353"/>
  <c r="P353"/>
  <c r="O353"/>
  <c r="M353"/>
  <c r="L353"/>
  <c r="I353"/>
  <c r="H353"/>
  <c r="W352"/>
  <c r="V352"/>
  <c r="T352"/>
  <c r="S352"/>
  <c r="Q352"/>
  <c r="P352"/>
  <c r="M352"/>
  <c r="L352"/>
  <c r="I352"/>
  <c r="H352"/>
  <c r="V351"/>
  <c r="S351"/>
  <c r="R351"/>
  <c r="T351" s="1"/>
  <c r="P351"/>
  <c r="O351"/>
  <c r="U351" s="1"/>
  <c r="W351" s="1"/>
  <c r="M351"/>
  <c r="L351"/>
  <c r="I351"/>
  <c r="H351"/>
  <c r="V350"/>
  <c r="S350"/>
  <c r="R350"/>
  <c r="T350" s="1"/>
  <c r="P350"/>
  <c r="O350"/>
  <c r="U350" s="1"/>
  <c r="W350" s="1"/>
  <c r="M350"/>
  <c r="L350"/>
  <c r="I350"/>
  <c r="H350"/>
  <c r="W349"/>
  <c r="T349"/>
  <c r="S349"/>
  <c r="R349"/>
  <c r="Q349"/>
  <c r="O349"/>
  <c r="M349"/>
  <c r="L349"/>
  <c r="I349"/>
  <c r="H349"/>
  <c r="W348"/>
  <c r="V348"/>
  <c r="T348"/>
  <c r="S348"/>
  <c r="Q348"/>
  <c r="P348"/>
  <c r="M348"/>
  <c r="L348"/>
  <c r="I348"/>
  <c r="H348"/>
  <c r="V347"/>
  <c r="S347"/>
  <c r="R347"/>
  <c r="T347" s="1"/>
  <c r="P347"/>
  <c r="O347"/>
  <c r="M347"/>
  <c r="L347"/>
  <c r="I347"/>
  <c r="H347"/>
  <c r="W346"/>
  <c r="V346"/>
  <c r="T346"/>
  <c r="S346"/>
  <c r="Q346"/>
  <c r="P346"/>
  <c r="M346"/>
  <c r="L346"/>
  <c r="I346"/>
  <c r="H346"/>
  <c r="V345"/>
  <c r="S345"/>
  <c r="R345"/>
  <c r="T345" s="1"/>
  <c r="Q345"/>
  <c r="P345"/>
  <c r="O345"/>
  <c r="M345"/>
  <c r="L345"/>
  <c r="I345"/>
  <c r="H345"/>
  <c r="V344"/>
  <c r="S344"/>
  <c r="R344"/>
  <c r="T344" s="1"/>
  <c r="P344"/>
  <c r="O344"/>
  <c r="U344" s="1"/>
  <c r="W344" s="1"/>
  <c r="M344"/>
  <c r="L344"/>
  <c r="I344"/>
  <c r="H344"/>
  <c r="W343"/>
  <c r="T343"/>
  <c r="R343"/>
  <c r="S343" s="1"/>
  <c r="Q343"/>
  <c r="O343"/>
  <c r="M343"/>
  <c r="L343"/>
  <c r="I343"/>
  <c r="H343"/>
  <c r="W342"/>
  <c r="V342"/>
  <c r="T342"/>
  <c r="S342"/>
  <c r="Q342"/>
  <c r="P342"/>
  <c r="M342"/>
  <c r="L342"/>
  <c r="I342"/>
  <c r="H342"/>
  <c r="W341"/>
  <c r="V341"/>
  <c r="T341"/>
  <c r="S341"/>
  <c r="Q341"/>
  <c r="P341"/>
  <c r="M341"/>
  <c r="L341"/>
  <c r="I341"/>
  <c r="H341"/>
  <c r="W338"/>
  <c r="V338"/>
  <c r="T338"/>
  <c r="S338"/>
  <c r="Q338"/>
  <c r="P338"/>
  <c r="M338"/>
  <c r="L338"/>
  <c r="I338"/>
  <c r="H338"/>
  <c r="W337"/>
  <c r="V337"/>
  <c r="T337"/>
  <c r="S337"/>
  <c r="Q337"/>
  <c r="P337"/>
  <c r="M337"/>
  <c r="L337"/>
  <c r="K337"/>
  <c r="J337"/>
  <c r="I337"/>
  <c r="H337"/>
  <c r="G337"/>
  <c r="W336"/>
  <c r="V336"/>
  <c r="T336"/>
  <c r="S336"/>
  <c r="Q336"/>
  <c r="P336"/>
  <c r="M336"/>
  <c r="L336"/>
  <c r="K336"/>
  <c r="J336"/>
  <c r="J338" s="1"/>
  <c r="I336"/>
  <c r="H336"/>
  <c r="G336"/>
  <c r="W335"/>
  <c r="T335"/>
  <c r="R335"/>
  <c r="Q335"/>
  <c r="O335"/>
  <c r="P335" s="1"/>
  <c r="M335"/>
  <c r="L335"/>
  <c r="I335"/>
  <c r="H335"/>
  <c r="W334"/>
  <c r="V334"/>
  <c r="T334"/>
  <c r="S334"/>
  <c r="Q334"/>
  <c r="P334"/>
  <c r="M334"/>
  <c r="L334"/>
  <c r="I334"/>
  <c r="H334"/>
  <c r="W333"/>
  <c r="T333"/>
  <c r="S333"/>
  <c r="R333"/>
  <c r="Q333"/>
  <c r="O333"/>
  <c r="M333"/>
  <c r="L333"/>
  <c r="I333"/>
  <c r="H333"/>
  <c r="W332"/>
  <c r="V332"/>
  <c r="T332"/>
  <c r="S332"/>
  <c r="Q332"/>
  <c r="P332"/>
  <c r="M332"/>
  <c r="L332"/>
  <c r="I332"/>
  <c r="H332"/>
  <c r="V331"/>
  <c r="S331"/>
  <c r="R331"/>
  <c r="T331" s="1"/>
  <c r="P331"/>
  <c r="O331"/>
  <c r="M331"/>
  <c r="L331"/>
  <c r="W330"/>
  <c r="T330"/>
  <c r="R330"/>
  <c r="S330" s="1"/>
  <c r="Q330"/>
  <c r="O330"/>
  <c r="P330" s="1"/>
  <c r="M330"/>
  <c r="L330"/>
  <c r="W329"/>
  <c r="V329"/>
  <c r="T329"/>
  <c r="S329"/>
  <c r="Q329"/>
  <c r="P329"/>
  <c r="M329"/>
  <c r="L329"/>
  <c r="I329"/>
  <c r="H329"/>
  <c r="V328"/>
  <c r="S328"/>
  <c r="R328"/>
  <c r="T328" s="1"/>
  <c r="P328"/>
  <c r="O328"/>
  <c r="M328"/>
  <c r="L328"/>
  <c r="W327"/>
  <c r="T327"/>
  <c r="R327"/>
  <c r="S327" s="1"/>
  <c r="Q327"/>
  <c r="O327"/>
  <c r="P327" s="1"/>
  <c r="M327"/>
  <c r="L327"/>
  <c r="V326"/>
  <c r="S326"/>
  <c r="P326"/>
  <c r="L326"/>
  <c r="K326"/>
  <c r="G326"/>
  <c r="G941" s="1"/>
  <c r="G1032" s="1"/>
  <c r="W325"/>
  <c r="T325"/>
  <c r="R325"/>
  <c r="Q325"/>
  <c r="M325"/>
  <c r="L325"/>
  <c r="K325"/>
  <c r="K940" s="1"/>
  <c r="G325"/>
  <c r="G940" s="1"/>
  <c r="G942" s="1"/>
  <c r="W324"/>
  <c r="V324"/>
  <c r="T324"/>
  <c r="S324"/>
  <c r="Q324"/>
  <c r="P324"/>
  <c r="M324"/>
  <c r="L324"/>
  <c r="I324"/>
  <c r="H324"/>
  <c r="W323"/>
  <c r="V323"/>
  <c r="T323"/>
  <c r="S323"/>
  <c r="Q323"/>
  <c r="P323"/>
  <c r="M323"/>
  <c r="L323"/>
  <c r="I323"/>
  <c r="H323"/>
  <c r="W322"/>
  <c r="V322"/>
  <c r="T322"/>
  <c r="S322"/>
  <c r="Q322"/>
  <c r="P322"/>
  <c r="M322"/>
  <c r="L322"/>
  <c r="I322"/>
  <c r="H322"/>
  <c r="W321"/>
  <c r="V321"/>
  <c r="T321"/>
  <c r="S321"/>
  <c r="Q321"/>
  <c r="P321"/>
  <c r="M321"/>
  <c r="L321"/>
  <c r="I321"/>
  <c r="H321"/>
  <c r="W320"/>
  <c r="T320"/>
  <c r="R320"/>
  <c r="Q320"/>
  <c r="O320"/>
  <c r="O964" s="1"/>
  <c r="M320"/>
  <c r="L320"/>
  <c r="I320"/>
  <c r="H320"/>
  <c r="W319"/>
  <c r="V319"/>
  <c r="T319"/>
  <c r="S319"/>
  <c r="Q319"/>
  <c r="P319"/>
  <c r="M319"/>
  <c r="L319"/>
  <c r="I319"/>
  <c r="H319"/>
  <c r="W318"/>
  <c r="V318"/>
  <c r="T318"/>
  <c r="S318"/>
  <c r="Q318"/>
  <c r="P318"/>
  <c r="M318"/>
  <c r="L318"/>
  <c r="I318"/>
  <c r="H318"/>
  <c r="W316"/>
  <c r="V316"/>
  <c r="T316"/>
  <c r="S316"/>
  <c r="Q316"/>
  <c r="P316"/>
  <c r="M316"/>
  <c r="L316"/>
  <c r="I316"/>
  <c r="H316"/>
  <c r="W315"/>
  <c r="V315"/>
  <c r="T315"/>
  <c r="S315"/>
  <c r="Q315"/>
  <c r="P315"/>
  <c r="M315"/>
  <c r="L315"/>
  <c r="K315"/>
  <c r="J315"/>
  <c r="I315"/>
  <c r="H315"/>
  <c r="G315"/>
  <c r="V314"/>
  <c r="S314"/>
  <c r="R314"/>
  <c r="R978" s="1"/>
  <c r="Q314"/>
  <c r="P314"/>
  <c r="O314"/>
  <c r="O978" s="1"/>
  <c r="M314"/>
  <c r="L314"/>
  <c r="I314"/>
  <c r="H314"/>
  <c r="W313"/>
  <c r="V313"/>
  <c r="T313"/>
  <c r="S313"/>
  <c r="Q313"/>
  <c r="P313"/>
  <c r="M313"/>
  <c r="L313"/>
  <c r="I313"/>
  <c r="H313"/>
  <c r="W312"/>
  <c r="T312"/>
  <c r="R312"/>
  <c r="R977" s="1"/>
  <c r="Q312"/>
  <c r="O312"/>
  <c r="O977" s="1"/>
  <c r="M312"/>
  <c r="L312"/>
  <c r="I312"/>
  <c r="H312"/>
  <c r="W311"/>
  <c r="V311"/>
  <c r="T311"/>
  <c r="S311"/>
  <c r="Q311"/>
  <c r="P311"/>
  <c r="M311"/>
  <c r="L311"/>
  <c r="I311"/>
  <c r="H311"/>
  <c r="W310"/>
  <c r="V310"/>
  <c r="T310"/>
  <c r="S310"/>
  <c r="Q310"/>
  <c r="P310"/>
  <c r="M310"/>
  <c r="L310"/>
  <c r="I310"/>
  <c r="H310"/>
  <c r="W308"/>
  <c r="V308"/>
  <c r="T308"/>
  <c r="S308"/>
  <c r="Q308"/>
  <c r="P308"/>
  <c r="M308"/>
  <c r="L308"/>
  <c r="I308"/>
  <c r="H308"/>
  <c r="W307"/>
  <c r="V307"/>
  <c r="T307"/>
  <c r="S307"/>
  <c r="Q307"/>
  <c r="P307"/>
  <c r="M307"/>
  <c r="L307"/>
  <c r="I307"/>
  <c r="H307"/>
  <c r="W306"/>
  <c r="V306"/>
  <c r="T306"/>
  <c r="S306"/>
  <c r="Q306"/>
  <c r="P306"/>
  <c r="M306"/>
  <c r="L306"/>
  <c r="I306"/>
  <c r="H306"/>
  <c r="W305"/>
  <c r="V305"/>
  <c r="T305"/>
  <c r="S305"/>
  <c r="Q305"/>
  <c r="P305"/>
  <c r="M305"/>
  <c r="L305"/>
  <c r="K305"/>
  <c r="J305"/>
  <c r="I305"/>
  <c r="H305"/>
  <c r="G305"/>
  <c r="W304"/>
  <c r="V304"/>
  <c r="T304"/>
  <c r="S304"/>
  <c r="Q304"/>
  <c r="P304"/>
  <c r="M304"/>
  <c r="L304"/>
  <c r="K304"/>
  <c r="J304"/>
  <c r="I304"/>
  <c r="H304"/>
  <c r="G304"/>
  <c r="W303"/>
  <c r="V303"/>
  <c r="T303"/>
  <c r="S303"/>
  <c r="Q303"/>
  <c r="P303"/>
  <c r="M303"/>
  <c r="L303"/>
  <c r="K303"/>
  <c r="K960" s="1"/>
  <c r="J303"/>
  <c r="J960" s="1"/>
  <c r="I303"/>
  <c r="H303"/>
  <c r="G303"/>
  <c r="G960" s="1"/>
  <c r="W302"/>
  <c r="V302"/>
  <c r="T302"/>
  <c r="S302"/>
  <c r="Q302"/>
  <c r="P302"/>
  <c r="M302"/>
  <c r="L302"/>
  <c r="K302"/>
  <c r="K959" s="1"/>
  <c r="J302"/>
  <c r="J959" s="1"/>
  <c r="I302"/>
  <c r="H302"/>
  <c r="G302"/>
  <c r="G959" s="1"/>
  <c r="V301"/>
  <c r="T301"/>
  <c r="S301"/>
  <c r="R301"/>
  <c r="P301"/>
  <c r="O301"/>
  <c r="M301"/>
  <c r="L301"/>
  <c r="I301"/>
  <c r="H301"/>
  <c r="W300"/>
  <c r="T300"/>
  <c r="R300"/>
  <c r="S300" s="1"/>
  <c r="Q300"/>
  <c r="O300"/>
  <c r="U300" s="1"/>
  <c r="V300" s="1"/>
  <c r="M300"/>
  <c r="L300"/>
  <c r="I300"/>
  <c r="H300"/>
  <c r="V299"/>
  <c r="S299"/>
  <c r="R299"/>
  <c r="T299" s="1"/>
  <c r="Q299"/>
  <c r="P299"/>
  <c r="O299"/>
  <c r="U299" s="1"/>
  <c r="W299" s="1"/>
  <c r="M299"/>
  <c r="L299"/>
  <c r="I299"/>
  <c r="H299"/>
  <c r="W298"/>
  <c r="T298"/>
  <c r="R298"/>
  <c r="S298" s="1"/>
  <c r="Q298"/>
  <c r="O298"/>
  <c r="P298" s="1"/>
  <c r="M298"/>
  <c r="L298"/>
  <c r="I298"/>
  <c r="H298"/>
  <c r="W297"/>
  <c r="V297"/>
  <c r="T297"/>
  <c r="S297"/>
  <c r="Q297"/>
  <c r="P297"/>
  <c r="M297"/>
  <c r="L297"/>
  <c r="I297"/>
  <c r="H297"/>
  <c r="W296"/>
  <c r="T296"/>
  <c r="R296"/>
  <c r="S296" s="1"/>
  <c r="Q296"/>
  <c r="O296"/>
  <c r="P296" s="1"/>
  <c r="M296"/>
  <c r="L296"/>
  <c r="I296"/>
  <c r="H296"/>
  <c r="W295"/>
  <c r="V295"/>
  <c r="T295"/>
  <c r="S295"/>
  <c r="Q295"/>
  <c r="P295"/>
  <c r="M295"/>
  <c r="L295"/>
  <c r="I295"/>
  <c r="H295"/>
  <c r="V294"/>
  <c r="U294"/>
  <c r="W294" s="1"/>
  <c r="T294"/>
  <c r="S294"/>
  <c r="R294"/>
  <c r="Q294"/>
  <c r="P294"/>
  <c r="O294"/>
  <c r="M294"/>
  <c r="L294"/>
  <c r="I294"/>
  <c r="H294"/>
  <c r="W293"/>
  <c r="V293"/>
  <c r="T293"/>
  <c r="S293"/>
  <c r="Q293"/>
  <c r="P293"/>
  <c r="M293"/>
  <c r="L293"/>
  <c r="I293"/>
  <c r="H293"/>
  <c r="W292"/>
  <c r="V292"/>
  <c r="T292"/>
  <c r="S292"/>
  <c r="Q292"/>
  <c r="P292"/>
  <c r="M292"/>
  <c r="L292"/>
  <c r="I292"/>
  <c r="H292"/>
  <c r="W290"/>
  <c r="V290"/>
  <c r="T290"/>
  <c r="S290"/>
  <c r="Q290"/>
  <c r="P290"/>
  <c r="M290"/>
  <c r="L290"/>
  <c r="I290"/>
  <c r="H290"/>
  <c r="W288"/>
  <c r="V288"/>
  <c r="T288"/>
  <c r="S288"/>
  <c r="Q288"/>
  <c r="P288"/>
  <c r="M288"/>
  <c r="L288"/>
  <c r="I288"/>
  <c r="H288"/>
  <c r="W286"/>
  <c r="V286"/>
  <c r="T286"/>
  <c r="S286"/>
  <c r="Q286"/>
  <c r="P286"/>
  <c r="M286"/>
  <c r="L286"/>
  <c r="I286"/>
  <c r="H286"/>
  <c r="W285"/>
  <c r="V285"/>
  <c r="T285"/>
  <c r="S285"/>
  <c r="Q285"/>
  <c r="P285"/>
  <c r="M285"/>
  <c r="L285"/>
  <c r="K285"/>
  <c r="K968" s="1"/>
  <c r="J285"/>
  <c r="J968" s="1"/>
  <c r="I285"/>
  <c r="H285"/>
  <c r="G285"/>
  <c r="G968" s="1"/>
  <c r="W284"/>
  <c r="V284"/>
  <c r="T284"/>
  <c r="S284"/>
  <c r="Q284"/>
  <c r="P284"/>
  <c r="M284"/>
  <c r="L284"/>
  <c r="I284"/>
  <c r="H284"/>
  <c r="W283"/>
  <c r="V283"/>
  <c r="T283"/>
  <c r="S283"/>
  <c r="Q283"/>
  <c r="P283"/>
  <c r="M283"/>
  <c r="L283"/>
  <c r="I283"/>
  <c r="H283"/>
  <c r="W282"/>
  <c r="V282"/>
  <c r="U282"/>
  <c r="T282"/>
  <c r="S282"/>
  <c r="R282"/>
  <c r="Q282"/>
  <c r="P282"/>
  <c r="O282"/>
  <c r="M282"/>
  <c r="L282"/>
  <c r="I282"/>
  <c r="H282"/>
  <c r="W281"/>
  <c r="V281"/>
  <c r="T281"/>
  <c r="S281"/>
  <c r="R281"/>
  <c r="Q281"/>
  <c r="P281"/>
  <c r="O281"/>
  <c r="M281"/>
  <c r="L281"/>
  <c r="I281"/>
  <c r="H281"/>
  <c r="V280"/>
  <c r="S280"/>
  <c r="P280"/>
  <c r="O280"/>
  <c r="Q280" s="1"/>
  <c r="L280"/>
  <c r="K280"/>
  <c r="J280"/>
  <c r="J284" s="1"/>
  <c r="J967" s="1"/>
  <c r="H280"/>
  <c r="G280"/>
  <c r="G284" s="1"/>
  <c r="G967" s="1"/>
  <c r="W279"/>
  <c r="T279"/>
  <c r="Q279"/>
  <c r="M279"/>
  <c r="L279"/>
  <c r="K279"/>
  <c r="J279"/>
  <c r="J283" s="1"/>
  <c r="I279"/>
  <c r="H279"/>
  <c r="G279"/>
  <c r="G283" s="1"/>
  <c r="W278"/>
  <c r="V278"/>
  <c r="T278"/>
  <c r="S278"/>
  <c r="Q278"/>
  <c r="P278"/>
  <c r="M278"/>
  <c r="L278"/>
  <c r="I278"/>
  <c r="H278"/>
  <c r="V277"/>
  <c r="U277"/>
  <c r="W277" s="1"/>
  <c r="S277"/>
  <c r="R277"/>
  <c r="T277" s="1"/>
  <c r="Q277"/>
  <c r="P277"/>
  <c r="O277"/>
  <c r="M277"/>
  <c r="L277"/>
  <c r="I277"/>
  <c r="H277"/>
  <c r="W276"/>
  <c r="V276"/>
  <c r="T276"/>
  <c r="S276"/>
  <c r="Q276"/>
  <c r="P276"/>
  <c r="M276"/>
  <c r="L276"/>
  <c r="I276"/>
  <c r="H276"/>
  <c r="W275"/>
  <c r="V275"/>
  <c r="T275"/>
  <c r="S275"/>
  <c r="Q275"/>
  <c r="P275"/>
  <c r="M275"/>
  <c r="L275"/>
  <c r="K283" s="1"/>
  <c r="I275"/>
  <c r="H275"/>
  <c r="W273"/>
  <c r="V273"/>
  <c r="T273"/>
  <c r="S273"/>
  <c r="Q273"/>
  <c r="P273"/>
  <c r="M273"/>
  <c r="L273"/>
  <c r="I273"/>
  <c r="H273"/>
  <c r="W272"/>
  <c r="V272"/>
  <c r="T272"/>
  <c r="S272"/>
  <c r="Q272"/>
  <c r="P272"/>
  <c r="M272"/>
  <c r="L272"/>
  <c r="I272"/>
  <c r="H272"/>
  <c r="W271"/>
  <c r="V271"/>
  <c r="T271"/>
  <c r="S271"/>
  <c r="Q271"/>
  <c r="P271"/>
  <c r="M271"/>
  <c r="L271"/>
  <c r="I271"/>
  <c r="H271"/>
  <c r="W270"/>
  <c r="V270"/>
  <c r="T270"/>
  <c r="S270"/>
  <c r="Q270"/>
  <c r="P270"/>
  <c r="M270"/>
  <c r="L270"/>
  <c r="I270"/>
  <c r="H270"/>
  <c r="W269"/>
  <c r="V269"/>
  <c r="T269"/>
  <c r="T955" s="1"/>
  <c r="S269"/>
  <c r="S955" s="1"/>
  <c r="Q269"/>
  <c r="Q955" s="1"/>
  <c r="P269"/>
  <c r="P955" s="1"/>
  <c r="M269"/>
  <c r="M955" s="1"/>
  <c r="L269"/>
  <c r="L955" s="1"/>
  <c r="I269"/>
  <c r="I955" s="1"/>
  <c r="H269"/>
  <c r="H955" s="1"/>
  <c r="W268"/>
  <c r="V268"/>
  <c r="T268"/>
  <c r="T954" s="1"/>
  <c r="S268"/>
  <c r="S954" s="1"/>
  <c r="Q268"/>
  <c r="Q954" s="1"/>
  <c r="P268"/>
  <c r="P954" s="1"/>
  <c r="M268"/>
  <c r="M954" s="1"/>
  <c r="L268"/>
  <c r="L954" s="1"/>
  <c r="J268"/>
  <c r="J954" s="1"/>
  <c r="I268"/>
  <c r="I954" s="1"/>
  <c r="H268"/>
  <c r="H954" s="1"/>
  <c r="G268"/>
  <c r="G954" s="1"/>
  <c r="W267"/>
  <c r="V267"/>
  <c r="T267"/>
  <c r="T953" s="1"/>
  <c r="S267"/>
  <c r="S953" s="1"/>
  <c r="Q267"/>
  <c r="Q953" s="1"/>
  <c r="P267"/>
  <c r="P953" s="1"/>
  <c r="M267"/>
  <c r="M953" s="1"/>
  <c r="L267"/>
  <c r="L953" s="1"/>
  <c r="J267"/>
  <c r="J953" s="1"/>
  <c r="I267"/>
  <c r="I953" s="1"/>
  <c r="H267"/>
  <c r="H953" s="1"/>
  <c r="G267"/>
  <c r="G953" s="1"/>
  <c r="W266"/>
  <c r="T266"/>
  <c r="R266"/>
  <c r="S266" s="1"/>
  <c r="Q266"/>
  <c r="O266"/>
  <c r="P266" s="1"/>
  <c r="M266"/>
  <c r="L266"/>
  <c r="I266"/>
  <c r="H266"/>
  <c r="V265"/>
  <c r="S265"/>
  <c r="R265"/>
  <c r="T265" s="1"/>
  <c r="P265"/>
  <c r="O265"/>
  <c r="M265"/>
  <c r="L265"/>
  <c r="I265"/>
  <c r="H265"/>
  <c r="W264"/>
  <c r="T264"/>
  <c r="R264"/>
  <c r="Q264"/>
  <c r="P264"/>
  <c r="O264"/>
  <c r="M264"/>
  <c r="L264"/>
  <c r="I264"/>
  <c r="H264"/>
  <c r="W263"/>
  <c r="V263"/>
  <c r="T263"/>
  <c r="S263"/>
  <c r="Q263"/>
  <c r="P263"/>
  <c r="M263"/>
  <c r="L263"/>
  <c r="I263"/>
  <c r="H263"/>
  <c r="W262"/>
  <c r="T262"/>
  <c r="R262"/>
  <c r="S262" s="1"/>
  <c r="Q262"/>
  <c r="O262"/>
  <c r="M262"/>
  <c r="L262"/>
  <c r="I262"/>
  <c r="H262"/>
  <c r="W261"/>
  <c r="V261"/>
  <c r="T261"/>
  <c r="S261"/>
  <c r="Q261"/>
  <c r="P261"/>
  <c r="M261"/>
  <c r="L261"/>
  <c r="I261"/>
  <c r="H261"/>
  <c r="W260"/>
  <c r="T260"/>
  <c r="R260"/>
  <c r="S260" s="1"/>
  <c r="Q260"/>
  <c r="O260"/>
  <c r="P260" s="1"/>
  <c r="M260"/>
  <c r="L260"/>
  <c r="I260"/>
  <c r="H260"/>
  <c r="W259"/>
  <c r="T259"/>
  <c r="R259"/>
  <c r="S259" s="1"/>
  <c r="Q259"/>
  <c r="O259"/>
  <c r="M259"/>
  <c r="L259"/>
  <c r="I259"/>
  <c r="H259"/>
  <c r="W258"/>
  <c r="V258"/>
  <c r="T258"/>
  <c r="S258"/>
  <c r="Q258"/>
  <c r="P258"/>
  <c r="M258"/>
  <c r="L258"/>
  <c r="I258"/>
  <c r="H258"/>
  <c r="V257"/>
  <c r="S257"/>
  <c r="R257"/>
  <c r="T257" s="1"/>
  <c r="P257"/>
  <c r="O257"/>
  <c r="U257" s="1"/>
  <c r="W257" s="1"/>
  <c r="M257"/>
  <c r="L257"/>
  <c r="I257"/>
  <c r="H257"/>
  <c r="W256"/>
  <c r="T256"/>
  <c r="S256"/>
  <c r="R256"/>
  <c r="Q256"/>
  <c r="O256"/>
  <c r="M256"/>
  <c r="L256"/>
  <c r="I256"/>
  <c r="H256"/>
  <c r="W255"/>
  <c r="V255"/>
  <c r="T255"/>
  <c r="S255"/>
  <c r="Q255"/>
  <c r="P255"/>
  <c r="M255"/>
  <c r="L255"/>
  <c r="I255"/>
  <c r="H255"/>
  <c r="W254"/>
  <c r="V254"/>
  <c r="T254"/>
  <c r="S254"/>
  <c r="Q254"/>
  <c r="P254"/>
  <c r="M254"/>
  <c r="L254"/>
  <c r="I254"/>
  <c r="H254"/>
  <c r="W252"/>
  <c r="T252"/>
  <c r="Q252"/>
  <c r="M252"/>
  <c r="K252"/>
  <c r="J252"/>
  <c r="J971" s="1"/>
  <c r="I252"/>
  <c r="H252"/>
  <c r="W251"/>
  <c r="V251"/>
  <c r="T251"/>
  <c r="S251"/>
  <c r="Q251"/>
  <c r="P251"/>
  <c r="M251"/>
  <c r="L251"/>
  <c r="I251"/>
  <c r="H251"/>
  <c r="W250"/>
  <c r="V250"/>
  <c r="T250"/>
  <c r="S250"/>
  <c r="Q250"/>
  <c r="P250"/>
  <c r="M250"/>
  <c r="L250"/>
  <c r="I250"/>
  <c r="H250"/>
  <c r="W249"/>
  <c r="V249"/>
  <c r="T249"/>
  <c r="S249"/>
  <c r="Q249"/>
  <c r="P249"/>
  <c r="M249"/>
  <c r="L249"/>
  <c r="I249"/>
  <c r="H249"/>
  <c r="W248"/>
  <c r="V248"/>
  <c r="T248"/>
  <c r="S248"/>
  <c r="Q248"/>
  <c r="P248"/>
  <c r="M248"/>
  <c r="L248"/>
  <c r="I248"/>
  <c r="H248"/>
  <c r="W247"/>
  <c r="V247"/>
  <c r="T247"/>
  <c r="S247"/>
  <c r="Q247"/>
  <c r="P247"/>
  <c r="M247"/>
  <c r="L247"/>
  <c r="I247"/>
  <c r="H247"/>
  <c r="W246"/>
  <c r="V246"/>
  <c r="T246"/>
  <c r="S246"/>
  <c r="Q246"/>
  <c r="P246"/>
  <c r="M246"/>
  <c r="L246"/>
  <c r="I246"/>
  <c r="H246"/>
  <c r="W244"/>
  <c r="V244"/>
  <c r="T244"/>
  <c r="S244"/>
  <c r="Q244"/>
  <c r="P244"/>
  <c r="M244"/>
  <c r="L244"/>
  <c r="I244"/>
  <c r="H244"/>
  <c r="W243"/>
  <c r="V243"/>
  <c r="T243"/>
  <c r="S243"/>
  <c r="Q243"/>
  <c r="P243"/>
  <c r="M243"/>
  <c r="L243"/>
  <c r="I243"/>
  <c r="H243"/>
  <c r="W242"/>
  <c r="V242"/>
  <c r="T242"/>
  <c r="S242"/>
  <c r="Q242"/>
  <c r="P242"/>
  <c r="M242"/>
  <c r="L242"/>
  <c r="I242"/>
  <c r="H242"/>
  <c r="K239"/>
  <c r="J239"/>
  <c r="G239"/>
  <c r="K238"/>
  <c r="K240" s="1"/>
  <c r="J238"/>
  <c r="G238"/>
  <c r="W237"/>
  <c r="T237"/>
  <c r="R237"/>
  <c r="S237" s="1"/>
  <c r="Q237"/>
  <c r="O237"/>
  <c r="P237" s="1"/>
  <c r="M237"/>
  <c r="L237"/>
  <c r="I237"/>
  <c r="H237"/>
  <c r="V236"/>
  <c r="S236"/>
  <c r="R236"/>
  <c r="T236" s="1"/>
  <c r="P236"/>
  <c r="O236"/>
  <c r="M236"/>
  <c r="L236"/>
  <c r="I236"/>
  <c r="H236"/>
  <c r="W235"/>
  <c r="T235"/>
  <c r="S235"/>
  <c r="R235"/>
  <c r="Q235"/>
  <c r="O235"/>
  <c r="M235"/>
  <c r="L235"/>
  <c r="I235"/>
  <c r="H235"/>
  <c r="V234"/>
  <c r="S234"/>
  <c r="R234"/>
  <c r="U234" s="1"/>
  <c r="W234" s="1"/>
  <c r="Q234"/>
  <c r="P234"/>
  <c r="O234"/>
  <c r="M234"/>
  <c r="L234"/>
  <c r="I234"/>
  <c r="H234"/>
  <c r="W233"/>
  <c r="T233"/>
  <c r="R233"/>
  <c r="S233" s="1"/>
  <c r="Q233"/>
  <c r="O233"/>
  <c r="P233" s="1"/>
  <c r="M233"/>
  <c r="L233"/>
  <c r="I233"/>
  <c r="H233"/>
  <c r="W232"/>
  <c r="T232"/>
  <c r="R232"/>
  <c r="S232" s="1"/>
  <c r="Q232"/>
  <c r="O232"/>
  <c r="P232" s="1"/>
  <c r="M232"/>
  <c r="L232"/>
  <c r="I232"/>
  <c r="H232"/>
  <c r="V231"/>
  <c r="T231"/>
  <c r="S231"/>
  <c r="R231"/>
  <c r="P231"/>
  <c r="O231"/>
  <c r="M231"/>
  <c r="L231"/>
  <c r="I231"/>
  <c r="H231"/>
  <c r="W230"/>
  <c r="T230"/>
  <c r="R230"/>
  <c r="U230" s="1"/>
  <c r="V230" s="1"/>
  <c r="Q230"/>
  <c r="P230"/>
  <c r="O230"/>
  <c r="M230"/>
  <c r="L230"/>
  <c r="I230"/>
  <c r="H230"/>
  <c r="V229"/>
  <c r="U229"/>
  <c r="W229" s="1"/>
  <c r="S229"/>
  <c r="R229"/>
  <c r="T229" s="1"/>
  <c r="P229"/>
  <c r="O229"/>
  <c r="Q229" s="1"/>
  <c r="M229"/>
  <c r="L229"/>
  <c r="I229"/>
  <c r="H229"/>
  <c r="W228"/>
  <c r="T228"/>
  <c r="R228"/>
  <c r="S228" s="1"/>
  <c r="Q228"/>
  <c r="O228"/>
  <c r="P228" s="1"/>
  <c r="M228"/>
  <c r="L228"/>
  <c r="I228"/>
  <c r="H228"/>
  <c r="V227"/>
  <c r="T227"/>
  <c r="S227"/>
  <c r="R227"/>
  <c r="P227"/>
  <c r="O227"/>
  <c r="M227"/>
  <c r="L227"/>
  <c r="I227"/>
  <c r="H227"/>
  <c r="W226"/>
  <c r="T226"/>
  <c r="R226"/>
  <c r="U226" s="1"/>
  <c r="V226" s="1"/>
  <c r="Q226"/>
  <c r="P226"/>
  <c r="O226"/>
  <c r="M226"/>
  <c r="L226"/>
  <c r="I226"/>
  <c r="H226"/>
  <c r="V225"/>
  <c r="U225"/>
  <c r="W225" s="1"/>
  <c r="S225"/>
  <c r="R225"/>
  <c r="T225" s="1"/>
  <c r="P225"/>
  <c r="O225"/>
  <c r="Q225" s="1"/>
  <c r="M225"/>
  <c r="L225"/>
  <c r="I225"/>
  <c r="H225"/>
  <c r="W224"/>
  <c r="T224"/>
  <c r="R224"/>
  <c r="S224" s="1"/>
  <c r="Q224"/>
  <c r="O224"/>
  <c r="P224" s="1"/>
  <c r="M224"/>
  <c r="L224"/>
  <c r="I224"/>
  <c r="H224"/>
  <c r="V223"/>
  <c r="T223"/>
  <c r="S223"/>
  <c r="R223"/>
  <c r="P223"/>
  <c r="O223"/>
  <c r="O239" s="1"/>
  <c r="M223"/>
  <c r="L223"/>
  <c r="I223"/>
  <c r="H223"/>
  <c r="W222"/>
  <c r="T222"/>
  <c r="R222"/>
  <c r="S222" s="1"/>
  <c r="Q222"/>
  <c r="P222"/>
  <c r="O222"/>
  <c r="U222" s="1"/>
  <c r="V222" s="1"/>
  <c r="M222"/>
  <c r="L222"/>
  <c r="I222"/>
  <c r="H222"/>
  <c r="V221"/>
  <c r="U221"/>
  <c r="S221"/>
  <c r="R221"/>
  <c r="Q221"/>
  <c r="P221"/>
  <c r="O221"/>
  <c r="M221"/>
  <c r="L221"/>
  <c r="I221"/>
  <c r="H221"/>
  <c r="W220"/>
  <c r="T220"/>
  <c r="R220"/>
  <c r="Q220"/>
  <c r="O220"/>
  <c r="M220"/>
  <c r="L220"/>
  <c r="I220"/>
  <c r="H220"/>
  <c r="W219"/>
  <c r="V219"/>
  <c r="T219"/>
  <c r="S219"/>
  <c r="Q219"/>
  <c r="P219"/>
  <c r="M219"/>
  <c r="L219"/>
  <c r="I219"/>
  <c r="H219"/>
  <c r="J216"/>
  <c r="J243" s="1"/>
  <c r="J937" s="1"/>
  <c r="J1008" s="1"/>
  <c r="J215"/>
  <c r="J217" s="1"/>
  <c r="G215"/>
  <c r="G242" s="1"/>
  <c r="V214"/>
  <c r="S214"/>
  <c r="R214"/>
  <c r="T214" s="1"/>
  <c r="P214"/>
  <c r="O214"/>
  <c r="M214"/>
  <c r="L214"/>
  <c r="I214"/>
  <c r="H214"/>
  <c r="W213"/>
  <c r="U213"/>
  <c r="V213" s="1"/>
  <c r="T213"/>
  <c r="R213"/>
  <c r="S213" s="1"/>
  <c r="Q213"/>
  <c r="P213"/>
  <c r="O213"/>
  <c r="M213"/>
  <c r="L213"/>
  <c r="I213"/>
  <c r="H213"/>
  <c r="V212"/>
  <c r="U212"/>
  <c r="W212" s="1"/>
  <c r="S212"/>
  <c r="R212"/>
  <c r="T212" s="1"/>
  <c r="P212"/>
  <c r="O212"/>
  <c r="Q212" s="1"/>
  <c r="M212"/>
  <c r="L212"/>
  <c r="I212"/>
  <c r="H212"/>
  <c r="W211"/>
  <c r="T211"/>
  <c r="R211"/>
  <c r="S211" s="1"/>
  <c r="Q211"/>
  <c r="O211"/>
  <c r="P211" s="1"/>
  <c r="M211"/>
  <c r="L211"/>
  <c r="I211"/>
  <c r="H211"/>
  <c r="V210"/>
  <c r="S210"/>
  <c r="P210"/>
  <c r="O210"/>
  <c r="Q210" s="1"/>
  <c r="L210"/>
  <c r="K210"/>
  <c r="K216" s="1"/>
  <c r="I210"/>
  <c r="H210"/>
  <c r="G210"/>
  <c r="G216" s="1"/>
  <c r="W209"/>
  <c r="T209"/>
  <c r="R209"/>
  <c r="S209" s="1"/>
  <c r="Q209"/>
  <c r="O209"/>
  <c r="P209" s="1"/>
  <c r="M209"/>
  <c r="K209"/>
  <c r="K215" s="1"/>
  <c r="I209"/>
  <c r="H209"/>
  <c r="G209"/>
  <c r="V208"/>
  <c r="S208"/>
  <c r="R208"/>
  <c r="P208"/>
  <c r="O208"/>
  <c r="O216" s="1"/>
  <c r="M208"/>
  <c r="L208"/>
  <c r="I208"/>
  <c r="H208"/>
  <c r="W207"/>
  <c r="T207"/>
  <c r="R207"/>
  <c r="Q207"/>
  <c r="O207"/>
  <c r="P207" s="1"/>
  <c r="M207"/>
  <c r="L207"/>
  <c r="I207"/>
  <c r="H207"/>
  <c r="W206"/>
  <c r="V206"/>
  <c r="T206"/>
  <c r="S206"/>
  <c r="Q206"/>
  <c r="P206"/>
  <c r="M206"/>
  <c r="L206"/>
  <c r="I206"/>
  <c r="H206"/>
  <c r="W205"/>
  <c r="V205"/>
  <c r="T205"/>
  <c r="S205"/>
  <c r="Q205"/>
  <c r="P205"/>
  <c r="M205"/>
  <c r="L205"/>
  <c r="I205"/>
  <c r="H205"/>
  <c r="W204"/>
  <c r="V204"/>
  <c r="T204"/>
  <c r="S204"/>
  <c r="Q204"/>
  <c r="P204"/>
  <c r="M204"/>
  <c r="L204"/>
  <c r="I204"/>
  <c r="H204"/>
  <c r="W203"/>
  <c r="V203"/>
  <c r="T203"/>
  <c r="S203"/>
  <c r="Q203"/>
  <c r="P203"/>
  <c r="M203"/>
  <c r="L203"/>
  <c r="I203"/>
  <c r="H203"/>
  <c r="W202"/>
  <c r="V202"/>
  <c r="T202"/>
  <c r="S202"/>
  <c r="Q202"/>
  <c r="P202"/>
  <c r="M202"/>
  <c r="L202"/>
  <c r="I202"/>
  <c r="H202"/>
  <c r="W201"/>
  <c r="V201"/>
  <c r="T201"/>
  <c r="S201"/>
  <c r="Q201"/>
  <c r="P201"/>
  <c r="M201"/>
  <c r="L201"/>
  <c r="I201"/>
  <c r="H201"/>
  <c r="W200"/>
  <c r="V200"/>
  <c r="T200"/>
  <c r="S200"/>
  <c r="Q200"/>
  <c r="P200"/>
  <c r="M200"/>
  <c r="L200"/>
  <c r="I200"/>
  <c r="H200"/>
  <c r="W199"/>
  <c r="V199"/>
  <c r="T199"/>
  <c r="S199"/>
  <c r="Q199"/>
  <c r="P199"/>
  <c r="M199"/>
  <c r="L199"/>
  <c r="I199"/>
  <c r="H199"/>
  <c r="W198"/>
  <c r="V198"/>
  <c r="T198"/>
  <c r="S198"/>
  <c r="Q198"/>
  <c r="P198"/>
  <c r="M198"/>
  <c r="L198"/>
  <c r="I198"/>
  <c r="H198"/>
  <c r="W197"/>
  <c r="V197"/>
  <c r="T197"/>
  <c r="S197"/>
  <c r="Q197"/>
  <c r="P197"/>
  <c r="M197"/>
  <c r="L197"/>
  <c r="I197"/>
  <c r="H197"/>
  <c r="W196"/>
  <c r="V196"/>
  <c r="T196"/>
  <c r="S196"/>
  <c r="Q196"/>
  <c r="P196"/>
  <c r="M196"/>
  <c r="L196"/>
  <c r="K196"/>
  <c r="K917" s="1"/>
  <c r="J196"/>
  <c r="J917" s="1"/>
  <c r="I196"/>
  <c r="H196"/>
  <c r="G196"/>
  <c r="G917" s="1"/>
  <c r="W195"/>
  <c r="V195"/>
  <c r="T195"/>
  <c r="S195"/>
  <c r="Q195"/>
  <c r="P195"/>
  <c r="M195"/>
  <c r="L195"/>
  <c r="J195"/>
  <c r="J916" s="1"/>
  <c r="I195"/>
  <c r="H195"/>
  <c r="G195"/>
  <c r="G916" s="1"/>
  <c r="J192"/>
  <c r="G192"/>
  <c r="J191"/>
  <c r="G191"/>
  <c r="G193" s="1"/>
  <c r="W190"/>
  <c r="T190"/>
  <c r="S190"/>
  <c r="R190"/>
  <c r="Q190"/>
  <c r="O190"/>
  <c r="M190"/>
  <c r="L190"/>
  <c r="I190"/>
  <c r="H190"/>
  <c r="V189"/>
  <c r="T189"/>
  <c r="S189"/>
  <c r="R189"/>
  <c r="Q189"/>
  <c r="P189"/>
  <c r="O189"/>
  <c r="M189"/>
  <c r="L189"/>
  <c r="I189"/>
  <c r="H189"/>
  <c r="W188"/>
  <c r="U188"/>
  <c r="V188" s="1"/>
  <c r="T188"/>
  <c r="S188"/>
  <c r="R188"/>
  <c r="Q188"/>
  <c r="O188"/>
  <c r="P188" s="1"/>
  <c r="M188"/>
  <c r="L188"/>
  <c r="I188"/>
  <c r="H188"/>
  <c r="W187"/>
  <c r="T187"/>
  <c r="R187"/>
  <c r="S187" s="1"/>
  <c r="Q187"/>
  <c r="P187"/>
  <c r="O187"/>
  <c r="M187"/>
  <c r="L187"/>
  <c r="I187"/>
  <c r="H187"/>
  <c r="W186"/>
  <c r="T186"/>
  <c r="S186"/>
  <c r="R186"/>
  <c r="Q186"/>
  <c r="O186"/>
  <c r="M186"/>
  <c r="L186"/>
  <c r="I186"/>
  <c r="H186"/>
  <c r="W185"/>
  <c r="T185"/>
  <c r="R185"/>
  <c r="U185" s="1"/>
  <c r="V185" s="1"/>
  <c r="Q185"/>
  <c r="P185"/>
  <c r="O185"/>
  <c r="M185"/>
  <c r="L185"/>
  <c r="I185"/>
  <c r="H185"/>
  <c r="V184"/>
  <c r="U184"/>
  <c r="W184" s="1"/>
  <c r="S184"/>
  <c r="R184"/>
  <c r="T184" s="1"/>
  <c r="Q184"/>
  <c r="P184"/>
  <c r="O184"/>
  <c r="M184"/>
  <c r="L184"/>
  <c r="I184"/>
  <c r="H184"/>
  <c r="V183"/>
  <c r="S183"/>
  <c r="R183"/>
  <c r="T183" s="1"/>
  <c r="P183"/>
  <c r="O183"/>
  <c r="U183" s="1"/>
  <c r="W183" s="1"/>
  <c r="M183"/>
  <c r="L183"/>
  <c r="I183"/>
  <c r="H183"/>
  <c r="W182"/>
  <c r="T182"/>
  <c r="S182"/>
  <c r="R182"/>
  <c r="Q182"/>
  <c r="O182"/>
  <c r="M182"/>
  <c r="L182"/>
  <c r="I182"/>
  <c r="H182"/>
  <c r="V181"/>
  <c r="T181"/>
  <c r="S181"/>
  <c r="R181"/>
  <c r="U181" s="1"/>
  <c r="W181" s="1"/>
  <c r="Q181"/>
  <c r="P181"/>
  <c r="O181"/>
  <c r="M181"/>
  <c r="L181"/>
  <c r="I181"/>
  <c r="H181"/>
  <c r="W180"/>
  <c r="U180"/>
  <c r="V180" s="1"/>
  <c r="T180"/>
  <c r="S180"/>
  <c r="R180"/>
  <c r="Q180"/>
  <c r="O180"/>
  <c r="P180" s="1"/>
  <c r="M180"/>
  <c r="L180"/>
  <c r="I180"/>
  <c r="H180"/>
  <c r="V179"/>
  <c r="S179"/>
  <c r="R179"/>
  <c r="T179" s="1"/>
  <c r="P179"/>
  <c r="O179"/>
  <c r="U179" s="1"/>
  <c r="W179" s="1"/>
  <c r="M179"/>
  <c r="L179"/>
  <c r="I179"/>
  <c r="H179"/>
  <c r="W178"/>
  <c r="T178"/>
  <c r="S178"/>
  <c r="R178"/>
  <c r="Q178"/>
  <c r="O178"/>
  <c r="M178"/>
  <c r="L178"/>
  <c r="I178"/>
  <c r="H178"/>
  <c r="W177"/>
  <c r="T177"/>
  <c r="R177"/>
  <c r="U177" s="1"/>
  <c r="V177" s="1"/>
  <c r="Q177"/>
  <c r="P177"/>
  <c r="O177"/>
  <c r="M177"/>
  <c r="L177"/>
  <c r="I177"/>
  <c r="H177"/>
  <c r="W176"/>
  <c r="U176"/>
  <c r="V176" s="1"/>
  <c r="T176"/>
  <c r="S176"/>
  <c r="R176"/>
  <c r="Q176"/>
  <c r="O176"/>
  <c r="P176" s="1"/>
  <c r="M176"/>
  <c r="L176"/>
  <c r="I176"/>
  <c r="H176"/>
  <c r="W175"/>
  <c r="T175"/>
  <c r="R175"/>
  <c r="S175" s="1"/>
  <c r="Q175"/>
  <c r="P175"/>
  <c r="O175"/>
  <c r="M175"/>
  <c r="L175"/>
  <c r="I175"/>
  <c r="H175"/>
  <c r="W174"/>
  <c r="T174"/>
  <c r="S174"/>
  <c r="R174"/>
  <c r="Q174"/>
  <c r="O174"/>
  <c r="M174"/>
  <c r="L174"/>
  <c r="I174"/>
  <c r="H174"/>
  <c r="V173"/>
  <c r="T173"/>
  <c r="S173"/>
  <c r="R173"/>
  <c r="U173" s="1"/>
  <c r="W173" s="1"/>
  <c r="Q173"/>
  <c r="P173"/>
  <c r="O173"/>
  <c r="M173"/>
  <c r="L173"/>
  <c r="I173"/>
  <c r="H173"/>
  <c r="W172"/>
  <c r="U172"/>
  <c r="V172" s="1"/>
  <c r="T172"/>
  <c r="S172"/>
  <c r="R172"/>
  <c r="Q172"/>
  <c r="O172"/>
  <c r="P172" s="1"/>
  <c r="M172"/>
  <c r="L172"/>
  <c r="I172"/>
  <c r="H172"/>
  <c r="V171"/>
  <c r="T171"/>
  <c r="S171"/>
  <c r="R171"/>
  <c r="P171"/>
  <c r="O171"/>
  <c r="M171"/>
  <c r="L171"/>
  <c r="I171"/>
  <c r="H171"/>
  <c r="W170"/>
  <c r="T170"/>
  <c r="S170"/>
  <c r="R170"/>
  <c r="Q170"/>
  <c r="O170"/>
  <c r="U170" s="1"/>
  <c r="V170" s="1"/>
  <c r="M170"/>
  <c r="L170"/>
  <c r="I170"/>
  <c r="H170"/>
  <c r="W169"/>
  <c r="U169"/>
  <c r="V169" s="1"/>
  <c r="T169"/>
  <c r="R169"/>
  <c r="S169" s="1"/>
  <c r="Q169"/>
  <c r="P169"/>
  <c r="O169"/>
  <c r="M169"/>
  <c r="L169"/>
  <c r="I169"/>
  <c r="H169"/>
  <c r="W168"/>
  <c r="T168"/>
  <c r="S168"/>
  <c r="R168"/>
  <c r="Q168"/>
  <c r="O168"/>
  <c r="P168" s="1"/>
  <c r="M168"/>
  <c r="L168"/>
  <c r="I168"/>
  <c r="H168"/>
  <c r="W167"/>
  <c r="T167"/>
  <c r="S167"/>
  <c r="R167"/>
  <c r="Q167"/>
  <c r="O167"/>
  <c r="U167" s="1"/>
  <c r="V167" s="1"/>
  <c r="M167"/>
  <c r="L167"/>
  <c r="I167"/>
  <c r="H167"/>
  <c r="W166"/>
  <c r="T166"/>
  <c r="S166"/>
  <c r="R166"/>
  <c r="Q166"/>
  <c r="O166"/>
  <c r="U166" s="1"/>
  <c r="V166" s="1"/>
  <c r="M166"/>
  <c r="L166"/>
  <c r="I166"/>
  <c r="H166"/>
  <c r="W165"/>
  <c r="U165"/>
  <c r="V165" s="1"/>
  <c r="T165"/>
  <c r="R165"/>
  <c r="S165" s="1"/>
  <c r="Q165"/>
  <c r="P165"/>
  <c r="O165"/>
  <c r="M165"/>
  <c r="L165"/>
  <c r="I165"/>
  <c r="H165"/>
  <c r="V164"/>
  <c r="S164"/>
  <c r="R164"/>
  <c r="T164" s="1"/>
  <c r="P164"/>
  <c r="O164"/>
  <c r="Q164" s="1"/>
  <c r="M164"/>
  <c r="L164"/>
  <c r="I164"/>
  <c r="H164"/>
  <c r="W163"/>
  <c r="T163"/>
  <c r="S163"/>
  <c r="R163"/>
  <c r="Q163"/>
  <c r="O163"/>
  <c r="U163" s="1"/>
  <c r="V163" s="1"/>
  <c r="M163"/>
  <c r="L163"/>
  <c r="I163"/>
  <c r="H163"/>
  <c r="W162"/>
  <c r="V162"/>
  <c r="T162"/>
  <c r="S162"/>
  <c r="Q162"/>
  <c r="P162"/>
  <c r="M162"/>
  <c r="L162"/>
  <c r="I162"/>
  <c r="H162"/>
  <c r="R160"/>
  <c r="K160"/>
  <c r="J160"/>
  <c r="G160"/>
  <c r="K159"/>
  <c r="J159"/>
  <c r="V158"/>
  <c r="S158"/>
  <c r="R158"/>
  <c r="T158" s="1"/>
  <c r="P158"/>
  <c r="O158"/>
  <c r="Q158" s="1"/>
  <c r="M158"/>
  <c r="L158"/>
  <c r="I158"/>
  <c r="H158"/>
  <c r="W157"/>
  <c r="T157"/>
  <c r="S157"/>
  <c r="R157"/>
  <c r="Q157"/>
  <c r="O157"/>
  <c r="U157" s="1"/>
  <c r="V157" s="1"/>
  <c r="M157"/>
  <c r="L157"/>
  <c r="I157"/>
  <c r="H157"/>
  <c r="W156"/>
  <c r="T156"/>
  <c r="Q156"/>
  <c r="M156"/>
  <c r="L156"/>
  <c r="K156"/>
  <c r="J156"/>
  <c r="O156" s="1"/>
  <c r="P156" s="1"/>
  <c r="I156"/>
  <c r="H156"/>
  <c r="G156"/>
  <c r="W155"/>
  <c r="U155"/>
  <c r="V155" s="1"/>
  <c r="T155"/>
  <c r="S155"/>
  <c r="R155"/>
  <c r="Q155"/>
  <c r="P155"/>
  <c r="O155"/>
  <c r="M155"/>
  <c r="L155"/>
  <c r="I155"/>
  <c r="H155"/>
  <c r="W154"/>
  <c r="V154"/>
  <c r="U154"/>
  <c r="T154"/>
  <c r="R154"/>
  <c r="S154" s="1"/>
  <c r="Q154"/>
  <c r="P154"/>
  <c r="O154"/>
  <c r="M154"/>
  <c r="L154"/>
  <c r="I154"/>
  <c r="H154"/>
  <c r="W153"/>
  <c r="T153"/>
  <c r="R153"/>
  <c r="U153" s="1"/>
  <c r="V153" s="1"/>
  <c r="Q153"/>
  <c r="O153"/>
  <c r="P153" s="1"/>
  <c r="M153"/>
  <c r="L153"/>
  <c r="I153"/>
  <c r="H153"/>
  <c r="W152"/>
  <c r="T152"/>
  <c r="R152"/>
  <c r="S152" s="1"/>
  <c r="Q152"/>
  <c r="P152"/>
  <c r="O152"/>
  <c r="M152"/>
  <c r="L152"/>
  <c r="I152"/>
  <c r="H152"/>
  <c r="W151"/>
  <c r="U151"/>
  <c r="V151" s="1"/>
  <c r="T151"/>
  <c r="S151"/>
  <c r="R151"/>
  <c r="Q151"/>
  <c r="P151"/>
  <c r="O151"/>
  <c r="M151"/>
  <c r="L151"/>
  <c r="I151"/>
  <c r="H151"/>
  <c r="W150"/>
  <c r="V150"/>
  <c r="U150"/>
  <c r="T150"/>
  <c r="R150"/>
  <c r="S150" s="1"/>
  <c r="Q150"/>
  <c r="P150"/>
  <c r="O150"/>
  <c r="M150"/>
  <c r="L150"/>
  <c r="I150"/>
  <c r="H150"/>
  <c r="W149"/>
  <c r="T149"/>
  <c r="R149"/>
  <c r="S149" s="1"/>
  <c r="Q149"/>
  <c r="M149"/>
  <c r="L149"/>
  <c r="K149"/>
  <c r="J149"/>
  <c r="O149" s="1"/>
  <c r="I149"/>
  <c r="H149"/>
  <c r="G149"/>
  <c r="G159" s="1"/>
  <c r="W148"/>
  <c r="U148"/>
  <c r="V148" s="1"/>
  <c r="T148"/>
  <c r="R148"/>
  <c r="S148" s="1"/>
  <c r="Q148"/>
  <c r="O148"/>
  <c r="P148" s="1"/>
  <c r="M148"/>
  <c r="L148"/>
  <c r="I148"/>
  <c r="H148"/>
  <c r="W147"/>
  <c r="T147"/>
  <c r="S147"/>
  <c r="R147"/>
  <c r="Q147"/>
  <c r="P147"/>
  <c r="O147"/>
  <c r="U147" s="1"/>
  <c r="V147" s="1"/>
  <c r="M147"/>
  <c r="L147"/>
  <c r="I147"/>
  <c r="H147"/>
  <c r="W146"/>
  <c r="T146"/>
  <c r="S146"/>
  <c r="R146"/>
  <c r="Q146"/>
  <c r="P146"/>
  <c r="O146"/>
  <c r="U146" s="1"/>
  <c r="V146" s="1"/>
  <c r="M146"/>
  <c r="L146"/>
  <c r="I146"/>
  <c r="H146"/>
  <c r="W145"/>
  <c r="U145"/>
  <c r="V145" s="1"/>
  <c r="T145"/>
  <c r="R145"/>
  <c r="S145" s="1"/>
  <c r="Q145"/>
  <c r="P145"/>
  <c r="O145"/>
  <c r="M145"/>
  <c r="L145"/>
  <c r="I145"/>
  <c r="H145"/>
  <c r="W144"/>
  <c r="U144"/>
  <c r="V144" s="1"/>
  <c r="T144"/>
  <c r="R144"/>
  <c r="S144" s="1"/>
  <c r="Q144"/>
  <c r="O144"/>
  <c r="P144" s="1"/>
  <c r="M144"/>
  <c r="L144"/>
  <c r="I144"/>
  <c r="H144"/>
  <c r="W143"/>
  <c r="T143"/>
  <c r="S143"/>
  <c r="R143"/>
  <c r="Q143"/>
  <c r="P143"/>
  <c r="O143"/>
  <c r="U143" s="1"/>
  <c r="M143"/>
  <c r="L143"/>
  <c r="I143"/>
  <c r="H143"/>
  <c r="W142"/>
  <c r="V142"/>
  <c r="T142"/>
  <c r="S142"/>
  <c r="Q142"/>
  <c r="P142"/>
  <c r="M142"/>
  <c r="L142"/>
  <c r="I142"/>
  <c r="H142"/>
  <c r="V140"/>
  <c r="S140"/>
  <c r="R140"/>
  <c r="T140" s="1"/>
  <c r="Q140"/>
  <c r="P140"/>
  <c r="O140"/>
  <c r="U140" s="1"/>
  <c r="W140" s="1"/>
  <c r="M140"/>
  <c r="L140"/>
  <c r="I140"/>
  <c r="H140"/>
  <c r="W139"/>
  <c r="T139"/>
  <c r="R139"/>
  <c r="S139" s="1"/>
  <c r="Q139"/>
  <c r="M139"/>
  <c r="K139"/>
  <c r="J139"/>
  <c r="I139"/>
  <c r="G139"/>
  <c r="H139" s="1"/>
  <c r="W138"/>
  <c r="V138"/>
  <c r="T138"/>
  <c r="S138"/>
  <c r="Q138"/>
  <c r="P138"/>
  <c r="M138"/>
  <c r="L138"/>
  <c r="I138"/>
  <c r="H138"/>
  <c r="V137"/>
  <c r="U137"/>
  <c r="W137" s="1"/>
  <c r="T137"/>
  <c r="S137"/>
  <c r="R137"/>
  <c r="Q137"/>
  <c r="P137"/>
  <c r="O137"/>
  <c r="M137"/>
  <c r="L137"/>
  <c r="I137"/>
  <c r="H137"/>
  <c r="W136"/>
  <c r="T136"/>
  <c r="R136"/>
  <c r="U136" s="1"/>
  <c r="V136" s="1"/>
  <c r="Q136"/>
  <c r="O136"/>
  <c r="P136" s="1"/>
  <c r="M136"/>
  <c r="L136"/>
  <c r="I136"/>
  <c r="H136"/>
  <c r="W135"/>
  <c r="V135"/>
  <c r="T135"/>
  <c r="S135"/>
  <c r="Q135"/>
  <c r="P135"/>
  <c r="M135"/>
  <c r="L135"/>
  <c r="I135"/>
  <c r="H135"/>
  <c r="V134"/>
  <c r="S134"/>
  <c r="R134"/>
  <c r="U134" s="1"/>
  <c r="W134" s="1"/>
  <c r="Q134"/>
  <c r="P134"/>
  <c r="O134"/>
  <c r="M134"/>
  <c r="L134"/>
  <c r="I134"/>
  <c r="H134"/>
  <c r="W133"/>
  <c r="T133"/>
  <c r="S133"/>
  <c r="R133"/>
  <c r="Q133"/>
  <c r="O133"/>
  <c r="P133" s="1"/>
  <c r="M133"/>
  <c r="L133"/>
  <c r="I133"/>
  <c r="H133"/>
  <c r="W132"/>
  <c r="V132"/>
  <c r="T132"/>
  <c r="S132"/>
  <c r="Q132"/>
  <c r="P132"/>
  <c r="M132"/>
  <c r="L132"/>
  <c r="I132"/>
  <c r="H132"/>
  <c r="V131"/>
  <c r="U131"/>
  <c r="W131" s="1"/>
  <c r="T131"/>
  <c r="S131"/>
  <c r="R131"/>
  <c r="Q131"/>
  <c r="P131"/>
  <c r="O131"/>
  <c r="M131"/>
  <c r="L131"/>
  <c r="I131"/>
  <c r="H131"/>
  <c r="W130"/>
  <c r="T130"/>
  <c r="R130"/>
  <c r="U130" s="1"/>
  <c r="V130" s="1"/>
  <c r="Q130"/>
  <c r="O130"/>
  <c r="P130" s="1"/>
  <c r="M130"/>
  <c r="L130"/>
  <c r="I130"/>
  <c r="H130"/>
  <c r="W129"/>
  <c r="V129"/>
  <c r="T129"/>
  <c r="S129"/>
  <c r="Q129"/>
  <c r="P129"/>
  <c r="M129"/>
  <c r="L129"/>
  <c r="I129"/>
  <c r="H129"/>
  <c r="W128"/>
  <c r="T128"/>
  <c r="R128"/>
  <c r="S128" s="1"/>
  <c r="Q128"/>
  <c r="P128"/>
  <c r="M128"/>
  <c r="L128"/>
  <c r="J128"/>
  <c r="O128" s="1"/>
  <c r="I128"/>
  <c r="H128"/>
  <c r="W127"/>
  <c r="V127"/>
  <c r="T127"/>
  <c r="S127"/>
  <c r="Q127"/>
  <c r="P127"/>
  <c r="M127"/>
  <c r="L127"/>
  <c r="I127"/>
  <c r="H127"/>
  <c r="V126"/>
  <c r="U126"/>
  <c r="W126" s="1"/>
  <c r="T126"/>
  <c r="S126"/>
  <c r="R126"/>
  <c r="Q126"/>
  <c r="P126"/>
  <c r="O126"/>
  <c r="M126"/>
  <c r="L126"/>
  <c r="I126"/>
  <c r="H126"/>
  <c r="W125"/>
  <c r="T125"/>
  <c r="R125"/>
  <c r="U125" s="1"/>
  <c r="V125" s="1"/>
  <c r="Q125"/>
  <c r="O125"/>
  <c r="P125" s="1"/>
  <c r="M125"/>
  <c r="L125"/>
  <c r="I125"/>
  <c r="H125"/>
  <c r="W124"/>
  <c r="V124"/>
  <c r="T124"/>
  <c r="S124"/>
  <c r="Q124"/>
  <c r="P124"/>
  <c r="M124"/>
  <c r="L124"/>
  <c r="I124"/>
  <c r="H124"/>
  <c r="W123"/>
  <c r="V123"/>
  <c r="U123"/>
  <c r="T123"/>
  <c r="S123"/>
  <c r="R123"/>
  <c r="Q123"/>
  <c r="P123"/>
  <c r="O123"/>
  <c r="M123"/>
  <c r="L123"/>
  <c r="V122"/>
  <c r="S122"/>
  <c r="P122"/>
  <c r="L122"/>
  <c r="K122"/>
  <c r="H122"/>
  <c r="G122"/>
  <c r="O122" s="1"/>
  <c r="Q122" s="1"/>
  <c r="W121"/>
  <c r="V121"/>
  <c r="T121"/>
  <c r="S121"/>
  <c r="Q121"/>
  <c r="P121"/>
  <c r="M121"/>
  <c r="L121"/>
  <c r="I121"/>
  <c r="H121"/>
  <c r="V120"/>
  <c r="S120"/>
  <c r="P120"/>
  <c r="M120"/>
  <c r="L120"/>
  <c r="J120"/>
  <c r="R120" s="1"/>
  <c r="T120" s="1"/>
  <c r="I120"/>
  <c r="H120"/>
  <c r="W119"/>
  <c r="T119"/>
  <c r="Q119"/>
  <c r="M119"/>
  <c r="L119"/>
  <c r="J119"/>
  <c r="O119" s="1"/>
  <c r="I119"/>
  <c r="H119"/>
  <c r="W118"/>
  <c r="V118"/>
  <c r="T118"/>
  <c r="S118"/>
  <c r="Q118"/>
  <c r="P118"/>
  <c r="M118"/>
  <c r="L118"/>
  <c r="I118"/>
  <c r="H118"/>
  <c r="V117"/>
  <c r="T117"/>
  <c r="S117"/>
  <c r="R117"/>
  <c r="P117"/>
  <c r="O117"/>
  <c r="M117"/>
  <c r="L117"/>
  <c r="I117"/>
  <c r="H117"/>
  <c r="V116"/>
  <c r="T116"/>
  <c r="S116"/>
  <c r="R116"/>
  <c r="P116"/>
  <c r="O116"/>
  <c r="U116" s="1"/>
  <c r="W116" s="1"/>
  <c r="M116"/>
  <c r="L116"/>
  <c r="I116"/>
  <c r="H116"/>
  <c r="W115"/>
  <c r="V115"/>
  <c r="T115"/>
  <c r="S115"/>
  <c r="Q115"/>
  <c r="P115"/>
  <c r="M115"/>
  <c r="L115"/>
  <c r="I115"/>
  <c r="H115"/>
  <c r="V114"/>
  <c r="S114"/>
  <c r="R114"/>
  <c r="T114" s="1"/>
  <c r="P114"/>
  <c r="O114"/>
  <c r="M114"/>
  <c r="L114"/>
  <c r="I114"/>
  <c r="H114"/>
  <c r="W113"/>
  <c r="U113"/>
  <c r="V113" s="1"/>
  <c r="T113"/>
  <c r="S113"/>
  <c r="R113"/>
  <c r="Q113"/>
  <c r="P113"/>
  <c r="O113"/>
  <c r="M113"/>
  <c r="L113"/>
  <c r="I113"/>
  <c r="H113"/>
  <c r="W112"/>
  <c r="V112"/>
  <c r="T112"/>
  <c r="S112"/>
  <c r="Q112"/>
  <c r="P112"/>
  <c r="M112"/>
  <c r="L112"/>
  <c r="I112"/>
  <c r="H112"/>
  <c r="V111"/>
  <c r="S111"/>
  <c r="R111"/>
  <c r="T111" s="1"/>
  <c r="P111"/>
  <c r="O111"/>
  <c r="M111"/>
  <c r="L111"/>
  <c r="I111"/>
  <c r="H111"/>
  <c r="W110"/>
  <c r="U110"/>
  <c r="V110" s="1"/>
  <c r="T110"/>
  <c r="S110"/>
  <c r="R110"/>
  <c r="Q110"/>
  <c r="O110"/>
  <c r="P110" s="1"/>
  <c r="M110"/>
  <c r="L110"/>
  <c r="I110"/>
  <c r="H110"/>
  <c r="W109"/>
  <c r="V109"/>
  <c r="T109"/>
  <c r="S109"/>
  <c r="Q109"/>
  <c r="P109"/>
  <c r="M109"/>
  <c r="L109"/>
  <c r="I109"/>
  <c r="H109"/>
  <c r="V108"/>
  <c r="T108"/>
  <c r="S108"/>
  <c r="R108"/>
  <c r="P108"/>
  <c r="O108"/>
  <c r="M108"/>
  <c r="L108"/>
  <c r="I108"/>
  <c r="H108"/>
  <c r="W107"/>
  <c r="V107"/>
  <c r="T107"/>
  <c r="S107"/>
  <c r="Q107"/>
  <c r="P107"/>
  <c r="M107"/>
  <c r="L107"/>
  <c r="I107"/>
  <c r="H107"/>
  <c r="W106"/>
  <c r="V106"/>
  <c r="T106"/>
  <c r="S106"/>
  <c r="R106"/>
  <c r="R196" s="1"/>
  <c r="R917" s="1"/>
  <c r="Q106"/>
  <c r="P106"/>
  <c r="O106"/>
  <c r="O196" s="1"/>
  <c r="O917" s="1"/>
  <c r="M106"/>
  <c r="L106"/>
  <c r="W105"/>
  <c r="V105"/>
  <c r="T105"/>
  <c r="S105"/>
  <c r="Q105"/>
  <c r="P105"/>
  <c r="O105"/>
  <c r="M105"/>
  <c r="L105"/>
  <c r="K105"/>
  <c r="K195" s="1"/>
  <c r="K916" s="1"/>
  <c r="V104"/>
  <c r="S104"/>
  <c r="P104"/>
  <c r="L104"/>
  <c r="H104"/>
  <c r="G104"/>
  <c r="W103"/>
  <c r="V103"/>
  <c r="T103"/>
  <c r="S103"/>
  <c r="Q103"/>
  <c r="P103"/>
  <c r="M103"/>
  <c r="L103"/>
  <c r="I103"/>
  <c r="H103"/>
  <c r="W102"/>
  <c r="V102"/>
  <c r="T102"/>
  <c r="S102"/>
  <c r="R102"/>
  <c r="Q102"/>
  <c r="P102"/>
  <c r="O102"/>
  <c r="O195" s="1"/>
  <c r="O916" s="1"/>
  <c r="M102"/>
  <c r="L102"/>
  <c r="I102"/>
  <c r="H102"/>
  <c r="V101"/>
  <c r="S101"/>
  <c r="R101"/>
  <c r="T101" s="1"/>
  <c r="P101"/>
  <c r="M101"/>
  <c r="L101"/>
  <c r="K101"/>
  <c r="J101"/>
  <c r="O101" s="1"/>
  <c r="Q101" s="1"/>
  <c r="I101"/>
  <c r="H101"/>
  <c r="G101"/>
  <c r="W100"/>
  <c r="T100"/>
  <c r="R100"/>
  <c r="S100" s="1"/>
  <c r="Q100"/>
  <c r="P100"/>
  <c r="O100"/>
  <c r="M100"/>
  <c r="L100"/>
  <c r="I100"/>
  <c r="H100"/>
  <c r="W99"/>
  <c r="V99"/>
  <c r="T99"/>
  <c r="S99"/>
  <c r="Q99"/>
  <c r="P99"/>
  <c r="M99"/>
  <c r="L99"/>
  <c r="I99"/>
  <c r="H99"/>
  <c r="V98"/>
  <c r="S98"/>
  <c r="P98"/>
  <c r="M98"/>
  <c r="L98"/>
  <c r="K98"/>
  <c r="J98"/>
  <c r="R98" s="1"/>
  <c r="T98" s="1"/>
  <c r="I98"/>
  <c r="H98"/>
  <c r="G98"/>
  <c r="W97"/>
  <c r="T97"/>
  <c r="S97"/>
  <c r="R97"/>
  <c r="Q97"/>
  <c r="M97"/>
  <c r="L97"/>
  <c r="K97"/>
  <c r="J97"/>
  <c r="J197" s="1"/>
  <c r="I97"/>
  <c r="H97"/>
  <c r="G97"/>
  <c r="W96"/>
  <c r="V96"/>
  <c r="T96"/>
  <c r="S96"/>
  <c r="Q96"/>
  <c r="P96"/>
  <c r="M96"/>
  <c r="L96"/>
  <c r="I96"/>
  <c r="H96"/>
  <c r="V95"/>
  <c r="T95"/>
  <c r="S95"/>
  <c r="R95"/>
  <c r="P95"/>
  <c r="O95"/>
  <c r="U95" s="1"/>
  <c r="W95" s="1"/>
  <c r="M95"/>
  <c r="L95"/>
  <c r="I95"/>
  <c r="H95"/>
  <c r="W94"/>
  <c r="U94"/>
  <c r="V94" s="1"/>
  <c r="T94"/>
  <c r="R94"/>
  <c r="S94" s="1"/>
  <c r="Q94"/>
  <c r="P94"/>
  <c r="O94"/>
  <c r="M94"/>
  <c r="L94"/>
  <c r="I94"/>
  <c r="H94"/>
  <c r="W93"/>
  <c r="V93"/>
  <c r="T93"/>
  <c r="S93"/>
  <c r="Q93"/>
  <c r="P93"/>
  <c r="M93"/>
  <c r="L93"/>
  <c r="I93"/>
  <c r="H93"/>
  <c r="V92"/>
  <c r="S92"/>
  <c r="P92"/>
  <c r="L92"/>
  <c r="K92"/>
  <c r="H92"/>
  <c r="G92"/>
  <c r="I92" s="1"/>
  <c r="W91"/>
  <c r="V91"/>
  <c r="T91"/>
  <c r="S91"/>
  <c r="Q91"/>
  <c r="P91"/>
  <c r="M91"/>
  <c r="L91"/>
  <c r="I91"/>
  <c r="H91"/>
  <c r="V90"/>
  <c r="U90"/>
  <c r="W90" s="1"/>
  <c r="T90"/>
  <c r="S90"/>
  <c r="R90"/>
  <c r="Q90"/>
  <c r="P90"/>
  <c r="M90"/>
  <c r="L90"/>
  <c r="I90"/>
  <c r="H90"/>
  <c r="G90"/>
  <c r="O90" s="1"/>
  <c r="W89"/>
  <c r="V89"/>
  <c r="T89"/>
  <c r="S89"/>
  <c r="Q89"/>
  <c r="P89"/>
  <c r="M89"/>
  <c r="L89"/>
  <c r="I89"/>
  <c r="H89"/>
  <c r="W88"/>
  <c r="V88"/>
  <c r="U88"/>
  <c r="T88"/>
  <c r="S88"/>
  <c r="R88"/>
  <c r="Q88"/>
  <c r="P88"/>
  <c r="O88"/>
  <c r="M88"/>
  <c r="L88"/>
  <c r="I88"/>
  <c r="H88"/>
  <c r="V87"/>
  <c r="S87"/>
  <c r="P87"/>
  <c r="M87"/>
  <c r="L87"/>
  <c r="K87"/>
  <c r="J87"/>
  <c r="R87" s="1"/>
  <c r="T87" s="1"/>
  <c r="I87"/>
  <c r="H87"/>
  <c r="G87"/>
  <c r="W86"/>
  <c r="T86"/>
  <c r="S86"/>
  <c r="R86"/>
  <c r="Q86"/>
  <c r="O86"/>
  <c r="P86" s="1"/>
  <c r="M86"/>
  <c r="L86"/>
  <c r="I86"/>
  <c r="H86"/>
  <c r="W85"/>
  <c r="V85"/>
  <c r="T85"/>
  <c r="S85"/>
  <c r="Q85"/>
  <c r="P85"/>
  <c r="M85"/>
  <c r="L85"/>
  <c r="I85"/>
  <c r="H85"/>
  <c r="W84"/>
  <c r="V84"/>
  <c r="T84"/>
  <c r="S84"/>
  <c r="Q84"/>
  <c r="P84"/>
  <c r="M84"/>
  <c r="L84"/>
  <c r="I84"/>
  <c r="H84"/>
  <c r="W82"/>
  <c r="V82"/>
  <c r="M82"/>
  <c r="L82"/>
  <c r="I82"/>
  <c r="H82"/>
  <c r="W81"/>
  <c r="T81"/>
  <c r="Q81"/>
  <c r="M81"/>
  <c r="K81"/>
  <c r="R81" s="1"/>
  <c r="S81" s="1"/>
  <c r="J81"/>
  <c r="O81" s="1"/>
  <c r="P81" s="1"/>
  <c r="I81"/>
  <c r="G81"/>
  <c r="H81" s="1"/>
  <c r="W80"/>
  <c r="T80"/>
  <c r="R80"/>
  <c r="Q80"/>
  <c r="O80"/>
  <c r="M80"/>
  <c r="L80"/>
  <c r="I80"/>
  <c r="H80"/>
  <c r="W79"/>
  <c r="V79"/>
  <c r="T79"/>
  <c r="S79"/>
  <c r="Q79"/>
  <c r="P79"/>
  <c r="M79"/>
  <c r="L79"/>
  <c r="I79"/>
  <c r="H79"/>
  <c r="W78"/>
  <c r="V78"/>
  <c r="T78"/>
  <c r="S78"/>
  <c r="Q78"/>
  <c r="P78"/>
  <c r="M78"/>
  <c r="L78"/>
  <c r="I78"/>
  <c r="H78"/>
  <c r="W76"/>
  <c r="V76"/>
  <c r="T76"/>
  <c r="S76"/>
  <c r="Q76"/>
  <c r="P76"/>
  <c r="M76"/>
  <c r="L76"/>
  <c r="K76"/>
  <c r="J76"/>
  <c r="I76"/>
  <c r="H76"/>
  <c r="G76"/>
  <c r="W75"/>
  <c r="V75"/>
  <c r="T75"/>
  <c r="S75"/>
  <c r="R75"/>
  <c r="R974" s="1"/>
  <c r="Q75"/>
  <c r="P75"/>
  <c r="O75"/>
  <c r="O974" s="1"/>
  <c r="M75"/>
  <c r="L75"/>
  <c r="I75"/>
  <c r="H75"/>
  <c r="W74"/>
  <c r="T74"/>
  <c r="R74"/>
  <c r="Q74"/>
  <c r="P74"/>
  <c r="O74"/>
  <c r="O973" s="1"/>
  <c r="M74"/>
  <c r="L74"/>
  <c r="I74"/>
  <c r="H74"/>
  <c r="W73"/>
  <c r="V73"/>
  <c r="T73"/>
  <c r="S73"/>
  <c r="Q73"/>
  <c r="P73"/>
  <c r="M73"/>
  <c r="L73"/>
  <c r="I73"/>
  <c r="H73"/>
  <c r="W72"/>
  <c r="V72"/>
  <c r="T72"/>
  <c r="S72"/>
  <c r="Q72"/>
  <c r="P72"/>
  <c r="M72"/>
  <c r="L72"/>
  <c r="I72"/>
  <c r="H72"/>
  <c r="W71"/>
  <c r="V71"/>
  <c r="T71"/>
  <c r="S71"/>
  <c r="Q71"/>
  <c r="P71"/>
  <c r="M71"/>
  <c r="L71"/>
  <c r="I71"/>
  <c r="H71"/>
  <c r="W69"/>
  <c r="V69"/>
  <c r="T69"/>
  <c r="S69"/>
  <c r="Q69"/>
  <c r="P69"/>
  <c r="M69"/>
  <c r="L69"/>
  <c r="I69"/>
  <c r="H69"/>
  <c r="W68"/>
  <c r="V68"/>
  <c r="T68"/>
  <c r="S68"/>
  <c r="Q68"/>
  <c r="P68"/>
  <c r="M68"/>
  <c r="L68"/>
  <c r="I68"/>
  <c r="H68"/>
  <c r="W67"/>
  <c r="V67"/>
  <c r="T67"/>
  <c r="S67"/>
  <c r="Q67"/>
  <c r="P67"/>
  <c r="M67"/>
  <c r="L67"/>
  <c r="I67"/>
  <c r="H67"/>
  <c r="W66"/>
  <c r="V66"/>
  <c r="T66"/>
  <c r="S66"/>
  <c r="Q66"/>
  <c r="P66"/>
  <c r="M66"/>
  <c r="L66"/>
  <c r="I66"/>
  <c r="H66"/>
  <c r="W65"/>
  <c r="V65"/>
  <c r="T65"/>
  <c r="S65"/>
  <c r="Q65"/>
  <c r="P65"/>
  <c r="M65"/>
  <c r="L65"/>
  <c r="I65"/>
  <c r="H65"/>
  <c r="W64"/>
  <c r="V64"/>
  <c r="T64"/>
  <c r="S64"/>
  <c r="Q64"/>
  <c r="P64"/>
  <c r="M64"/>
  <c r="L64"/>
  <c r="J64"/>
  <c r="J950" s="1"/>
  <c r="I64"/>
  <c r="H64"/>
  <c r="G64"/>
  <c r="G950" s="1"/>
  <c r="W63"/>
  <c r="V63"/>
  <c r="T63"/>
  <c r="S63"/>
  <c r="Q63"/>
  <c r="P63"/>
  <c r="M63"/>
  <c r="L63"/>
  <c r="J63"/>
  <c r="J949" s="1"/>
  <c r="J951" s="1"/>
  <c r="I63"/>
  <c r="H63"/>
  <c r="V62"/>
  <c r="S62"/>
  <c r="R62"/>
  <c r="T62" s="1"/>
  <c r="Q62"/>
  <c r="P62"/>
  <c r="O62"/>
  <c r="M62"/>
  <c r="L62"/>
  <c r="I62"/>
  <c r="H62"/>
  <c r="G62"/>
  <c r="W61"/>
  <c r="T61"/>
  <c r="T962" s="1"/>
  <c r="R61"/>
  <c r="S61" s="1"/>
  <c r="S962" s="1"/>
  <c r="Q61"/>
  <c r="Q962" s="1"/>
  <c r="M61"/>
  <c r="M962" s="1"/>
  <c r="L61"/>
  <c r="L962" s="1"/>
  <c r="I61"/>
  <c r="I962" s="1"/>
  <c r="G61"/>
  <c r="G63" s="1"/>
  <c r="W60"/>
  <c r="V60"/>
  <c r="T60"/>
  <c r="S60"/>
  <c r="Q60"/>
  <c r="P60"/>
  <c r="M60"/>
  <c r="L60"/>
  <c r="I60"/>
  <c r="H60"/>
  <c r="W59"/>
  <c r="T59"/>
  <c r="R59"/>
  <c r="Q59"/>
  <c r="O59"/>
  <c r="P59" s="1"/>
  <c r="M59"/>
  <c r="L59"/>
  <c r="I59"/>
  <c r="H59"/>
  <c r="W58"/>
  <c r="V58"/>
  <c r="T58"/>
  <c r="S58"/>
  <c r="Q58"/>
  <c r="P58"/>
  <c r="M58"/>
  <c r="L58"/>
  <c r="I58"/>
  <c r="H58"/>
  <c r="V57"/>
  <c r="S57"/>
  <c r="R57"/>
  <c r="T57" s="1"/>
  <c r="P57"/>
  <c r="O57"/>
  <c r="Q57" s="1"/>
  <c r="M57"/>
  <c r="L57"/>
  <c r="K57"/>
  <c r="I57"/>
  <c r="H57"/>
  <c r="W56"/>
  <c r="T56"/>
  <c r="Q56"/>
  <c r="P56"/>
  <c r="O56"/>
  <c r="M56"/>
  <c r="K56"/>
  <c r="I56"/>
  <c r="H56"/>
  <c r="W55"/>
  <c r="V55"/>
  <c r="T55"/>
  <c r="S55"/>
  <c r="Q55"/>
  <c r="P55"/>
  <c r="M55"/>
  <c r="L55"/>
  <c r="I55"/>
  <c r="H55"/>
  <c r="W54"/>
  <c r="V54"/>
  <c r="T54"/>
  <c r="S54"/>
  <c r="Q54"/>
  <c r="P54"/>
  <c r="M54"/>
  <c r="L54"/>
  <c r="I54"/>
  <c r="H54"/>
  <c r="W52"/>
  <c r="V52"/>
  <c r="T52"/>
  <c r="S52"/>
  <c r="Q52"/>
  <c r="P52"/>
  <c r="M52"/>
  <c r="L52"/>
  <c r="I52"/>
  <c r="H52"/>
  <c r="W51"/>
  <c r="V51"/>
  <c r="T51"/>
  <c r="S51"/>
  <c r="Q51"/>
  <c r="P51"/>
  <c r="M51"/>
  <c r="L51"/>
  <c r="I51"/>
  <c r="H51"/>
  <c r="W50"/>
  <c r="V50"/>
  <c r="T50"/>
  <c r="S50"/>
  <c r="Q50"/>
  <c r="P50"/>
  <c r="M50"/>
  <c r="L50"/>
  <c r="I50"/>
  <c r="H50"/>
  <c r="W49"/>
  <c r="V49"/>
  <c r="T49"/>
  <c r="S49"/>
  <c r="Q49"/>
  <c r="P49"/>
  <c r="M49"/>
  <c r="L49"/>
  <c r="I49"/>
  <c r="H49"/>
  <c r="W48"/>
  <c r="V48"/>
  <c r="T48"/>
  <c r="S48"/>
  <c r="Q48"/>
  <c r="P48"/>
  <c r="M48"/>
  <c r="L48"/>
  <c r="I48"/>
  <c r="H48"/>
  <c r="W47"/>
  <c r="V47"/>
  <c r="T47"/>
  <c r="S47"/>
  <c r="Q47"/>
  <c r="P47"/>
  <c r="M47"/>
  <c r="L47"/>
  <c r="K47"/>
  <c r="K933" s="1"/>
  <c r="J47"/>
  <c r="J933" s="1"/>
  <c r="I47"/>
  <c r="H47"/>
  <c r="G47"/>
  <c r="G933" s="1"/>
  <c r="W46"/>
  <c r="V46"/>
  <c r="T46"/>
  <c r="S46"/>
  <c r="Q46"/>
  <c r="P46"/>
  <c r="M46"/>
  <c r="L46"/>
  <c r="I46"/>
  <c r="H46"/>
  <c r="W45"/>
  <c r="V45"/>
  <c r="T45"/>
  <c r="S45"/>
  <c r="Q45"/>
  <c r="P45"/>
  <c r="M45"/>
  <c r="L45"/>
  <c r="K45"/>
  <c r="K932" s="1"/>
  <c r="J45"/>
  <c r="J932" s="1"/>
  <c r="I45"/>
  <c r="H45"/>
  <c r="G45"/>
  <c r="G932" s="1"/>
  <c r="W44"/>
  <c r="V44"/>
  <c r="T44"/>
  <c r="S44"/>
  <c r="Q44"/>
  <c r="P44"/>
  <c r="M44"/>
  <c r="L44"/>
  <c r="K44"/>
  <c r="K931" s="1"/>
  <c r="J44"/>
  <c r="J931" s="1"/>
  <c r="I44"/>
  <c r="H44"/>
  <c r="G44"/>
  <c r="G931" s="1"/>
  <c r="W43"/>
  <c r="V43"/>
  <c r="T43"/>
  <c r="S43"/>
  <c r="Q43"/>
  <c r="P43"/>
  <c r="M43"/>
  <c r="L43"/>
  <c r="I43"/>
  <c r="H43"/>
  <c r="W42"/>
  <c r="T42"/>
  <c r="R42"/>
  <c r="S42" s="1"/>
  <c r="Q42"/>
  <c r="O42"/>
  <c r="M42"/>
  <c r="L42"/>
  <c r="I42"/>
  <c r="H42"/>
  <c r="W41"/>
  <c r="T41"/>
  <c r="S41"/>
  <c r="R41"/>
  <c r="Q41"/>
  <c r="O41"/>
  <c r="P41" s="1"/>
  <c r="M41"/>
  <c r="L41"/>
  <c r="I41"/>
  <c r="H41"/>
  <c r="W40"/>
  <c r="T40"/>
  <c r="R40"/>
  <c r="S40" s="1"/>
  <c r="Q40"/>
  <c r="P40"/>
  <c r="O40"/>
  <c r="M40"/>
  <c r="L40"/>
  <c r="I40"/>
  <c r="H40"/>
  <c r="W39"/>
  <c r="T39"/>
  <c r="S39"/>
  <c r="R39"/>
  <c r="Q39"/>
  <c r="O39"/>
  <c r="P39" s="1"/>
  <c r="M39"/>
  <c r="L39"/>
  <c r="I39"/>
  <c r="H39"/>
  <c r="W38"/>
  <c r="T38"/>
  <c r="R38"/>
  <c r="R47" s="1"/>
  <c r="R933" s="1"/>
  <c r="Q38"/>
  <c r="O38"/>
  <c r="M38"/>
  <c r="L38"/>
  <c r="I38"/>
  <c r="H38"/>
  <c r="W37"/>
  <c r="T37"/>
  <c r="S37"/>
  <c r="R37"/>
  <c r="Q37"/>
  <c r="O37"/>
  <c r="P37" s="1"/>
  <c r="M37"/>
  <c r="L37"/>
  <c r="I37"/>
  <c r="H37"/>
  <c r="W36"/>
  <c r="V36"/>
  <c r="T36"/>
  <c r="S36"/>
  <c r="Q36"/>
  <c r="P36"/>
  <c r="M36"/>
  <c r="L36"/>
  <c r="I36"/>
  <c r="H36"/>
  <c r="V35"/>
  <c r="T35"/>
  <c r="S35"/>
  <c r="R35"/>
  <c r="P35"/>
  <c r="O35"/>
  <c r="M35"/>
  <c r="L35"/>
  <c r="I35"/>
  <c r="H35"/>
  <c r="V34"/>
  <c r="S34"/>
  <c r="R34"/>
  <c r="T34" s="1"/>
  <c r="P34"/>
  <c r="O34"/>
  <c r="M34"/>
  <c r="L34"/>
  <c r="I34"/>
  <c r="H34"/>
  <c r="W33"/>
  <c r="U33"/>
  <c r="V33" s="1"/>
  <c r="T33"/>
  <c r="R33"/>
  <c r="S33" s="1"/>
  <c r="Q33"/>
  <c r="P33"/>
  <c r="O33"/>
  <c r="M33"/>
  <c r="L33"/>
  <c r="I33"/>
  <c r="H33"/>
  <c r="W32"/>
  <c r="T32"/>
  <c r="R32"/>
  <c r="S32" s="1"/>
  <c r="Q32"/>
  <c r="O32"/>
  <c r="P32" s="1"/>
  <c r="M32"/>
  <c r="L32"/>
  <c r="I32"/>
  <c r="H32"/>
  <c r="W31"/>
  <c r="T31"/>
  <c r="S31"/>
  <c r="R31"/>
  <c r="Q31"/>
  <c r="P31"/>
  <c r="O31"/>
  <c r="U31" s="1"/>
  <c r="V31" s="1"/>
  <c r="M31"/>
  <c r="L31"/>
  <c r="I31"/>
  <c r="H31"/>
  <c r="W30"/>
  <c r="T30"/>
  <c r="S30"/>
  <c r="R30"/>
  <c r="Q30"/>
  <c r="P30"/>
  <c r="O30"/>
  <c r="U30" s="1"/>
  <c r="V30" s="1"/>
  <c r="M30"/>
  <c r="L30"/>
  <c r="I30"/>
  <c r="H30"/>
  <c r="W29"/>
  <c r="T29"/>
  <c r="R29"/>
  <c r="S29" s="1"/>
  <c r="Q29"/>
  <c r="O29"/>
  <c r="U29" s="1"/>
  <c r="V29" s="1"/>
  <c r="M29"/>
  <c r="L29"/>
  <c r="I29"/>
  <c r="H29"/>
  <c r="V28"/>
  <c r="S28"/>
  <c r="R28"/>
  <c r="T28" s="1"/>
  <c r="P28"/>
  <c r="O28"/>
  <c r="Q28" s="1"/>
  <c r="M28"/>
  <c r="L28"/>
  <c r="I28"/>
  <c r="H28"/>
  <c r="W27"/>
  <c r="T27"/>
  <c r="S27"/>
  <c r="R27"/>
  <c r="Q27"/>
  <c r="P27"/>
  <c r="O27"/>
  <c r="U27" s="1"/>
  <c r="V27" s="1"/>
  <c r="M27"/>
  <c r="L27"/>
  <c r="I27"/>
  <c r="H27"/>
  <c r="W26"/>
  <c r="T26"/>
  <c r="S26"/>
  <c r="R26"/>
  <c r="Q26"/>
  <c r="O26"/>
  <c r="U26" s="1"/>
  <c r="V26" s="1"/>
  <c r="M26"/>
  <c r="L26"/>
  <c r="I26"/>
  <c r="H26"/>
  <c r="W25"/>
  <c r="T25"/>
  <c r="R25"/>
  <c r="S25" s="1"/>
  <c r="Q25"/>
  <c r="P25"/>
  <c r="O25"/>
  <c r="M25"/>
  <c r="L25"/>
  <c r="I25"/>
  <c r="H25"/>
  <c r="V24"/>
  <c r="S24"/>
  <c r="R24"/>
  <c r="T24" s="1"/>
  <c r="P24"/>
  <c r="O24"/>
  <c r="Q24" s="1"/>
  <c r="M24"/>
  <c r="L24"/>
  <c r="I24"/>
  <c r="H24"/>
  <c r="W23"/>
  <c r="T23"/>
  <c r="S23"/>
  <c r="R23"/>
  <c r="Q23"/>
  <c r="O23"/>
  <c r="U23" s="1"/>
  <c r="V23" s="1"/>
  <c r="M23"/>
  <c r="L23"/>
  <c r="I23"/>
  <c r="H23"/>
  <c r="V22"/>
  <c r="S22"/>
  <c r="R22"/>
  <c r="T22" s="1"/>
  <c r="P22"/>
  <c r="O22"/>
  <c r="U22" s="1"/>
  <c r="W22" s="1"/>
  <c r="M22"/>
  <c r="L22"/>
  <c r="I22"/>
  <c r="H22"/>
  <c r="W21"/>
  <c r="T21"/>
  <c r="R21"/>
  <c r="S21" s="1"/>
  <c r="Q21"/>
  <c r="O21"/>
  <c r="U21" s="1"/>
  <c r="V21" s="1"/>
  <c r="M21"/>
  <c r="L21"/>
  <c r="I21"/>
  <c r="H21"/>
  <c r="V20"/>
  <c r="S20"/>
  <c r="R20"/>
  <c r="T20" s="1"/>
  <c r="Q20"/>
  <c r="P20"/>
  <c r="O20"/>
  <c r="M20"/>
  <c r="L20"/>
  <c r="I20"/>
  <c r="H20"/>
  <c r="W19"/>
  <c r="T19"/>
  <c r="R19"/>
  <c r="S19" s="1"/>
  <c r="Q19"/>
  <c r="P19"/>
  <c r="O19"/>
  <c r="M19"/>
  <c r="L19"/>
  <c r="I19"/>
  <c r="H19"/>
  <c r="W18"/>
  <c r="T18"/>
  <c r="S18"/>
  <c r="R18"/>
  <c r="Q18"/>
  <c r="P18"/>
  <c r="O18"/>
  <c r="U18" s="1"/>
  <c r="V18" s="1"/>
  <c r="M18"/>
  <c r="L18"/>
  <c r="I18"/>
  <c r="H18"/>
  <c r="W17"/>
  <c r="U17"/>
  <c r="V17" s="1"/>
  <c r="T17"/>
  <c r="R17"/>
  <c r="S17" s="1"/>
  <c r="Q17"/>
  <c r="P17"/>
  <c r="O17"/>
  <c r="M17"/>
  <c r="L17"/>
  <c r="I17"/>
  <c r="H17"/>
  <c r="V16"/>
  <c r="S16"/>
  <c r="R16"/>
  <c r="T16" s="1"/>
  <c r="P16"/>
  <c r="O16"/>
  <c r="U16" s="1"/>
  <c r="W16" s="1"/>
  <c r="M16"/>
  <c r="L16"/>
  <c r="I16"/>
  <c r="H16"/>
  <c r="W15"/>
  <c r="T15"/>
  <c r="R15"/>
  <c r="S15" s="1"/>
  <c r="Q15"/>
  <c r="P15"/>
  <c r="O15"/>
  <c r="M15"/>
  <c r="L15"/>
  <c r="I15"/>
  <c r="H15"/>
  <c r="W14"/>
  <c r="U14"/>
  <c r="V14" s="1"/>
  <c r="T14"/>
  <c r="S14"/>
  <c r="R14"/>
  <c r="Q14"/>
  <c r="P14"/>
  <c r="O14"/>
  <c r="M14"/>
  <c r="L14"/>
  <c r="I14"/>
  <c r="H14"/>
  <c r="W13"/>
  <c r="V13"/>
  <c r="U13"/>
  <c r="T13"/>
  <c r="R13"/>
  <c r="S13" s="1"/>
  <c r="Q13"/>
  <c r="P13"/>
  <c r="O13"/>
  <c r="M13"/>
  <c r="L13"/>
  <c r="I13"/>
  <c r="H13"/>
  <c r="W12"/>
  <c r="T12"/>
  <c r="R12"/>
  <c r="U12" s="1"/>
  <c r="V12" s="1"/>
  <c r="Q12"/>
  <c r="O12"/>
  <c r="P12" s="1"/>
  <c r="M12"/>
  <c r="L12"/>
  <c r="I12"/>
  <c r="H12"/>
  <c r="W11"/>
  <c r="T11"/>
  <c r="R11"/>
  <c r="S11" s="1"/>
  <c r="Q11"/>
  <c r="P11"/>
  <c r="O11"/>
  <c r="M11"/>
  <c r="L11"/>
  <c r="I11"/>
  <c r="H11"/>
  <c r="V10"/>
  <c r="T10"/>
  <c r="S10"/>
  <c r="R10"/>
  <c r="P10"/>
  <c r="O10"/>
  <c r="U10" s="1"/>
  <c r="W10" s="1"/>
  <c r="M10"/>
  <c r="L10"/>
  <c r="I10"/>
  <c r="H10"/>
  <c r="W9"/>
  <c r="T9"/>
  <c r="R9"/>
  <c r="S9" s="1"/>
  <c r="Q9"/>
  <c r="P9"/>
  <c r="O9"/>
  <c r="M9"/>
  <c r="L9"/>
  <c r="I9"/>
  <c r="H9"/>
  <c r="U5"/>
  <c r="O5"/>
  <c r="K5"/>
  <c r="D5"/>
  <c r="O2"/>
  <c r="R89" i="17"/>
  <c r="Q89"/>
  <c r="P89"/>
  <c r="O89"/>
  <c r="N89"/>
  <c r="M89"/>
  <c r="L89"/>
  <c r="K89"/>
  <c r="J89"/>
  <c r="I89"/>
  <c r="H89"/>
  <c r="G89"/>
  <c r="S475" i="16"/>
  <c r="R90" i="17" s="1"/>
  <c r="R475" i="16"/>
  <c r="Q90" i="17" s="1"/>
  <c r="Q475" i="16"/>
  <c r="P90" i="17" s="1"/>
  <c r="P475" i="16"/>
  <c r="O90" i="17" s="1"/>
  <c r="O475" i="16"/>
  <c r="N90" i="17" s="1"/>
  <c r="N475" i="16"/>
  <c r="M90" i="17" s="1"/>
  <c r="M475" i="16"/>
  <c r="L90" i="17" s="1"/>
  <c r="L475" i="16"/>
  <c r="K90" i="17" s="1"/>
  <c r="K475" i="16"/>
  <c r="J90" i="17" s="1"/>
  <c r="J475" i="16"/>
  <c r="I90" i="17" s="1"/>
  <c r="I475" i="16"/>
  <c r="H90" i="17" s="1"/>
  <c r="H475" i="16"/>
  <c r="G90" i="17" s="1"/>
  <c r="O469" i="14"/>
  <c r="P87" i="13"/>
  <c r="O467" i="11"/>
  <c r="N467"/>
  <c r="M467"/>
  <c r="L467"/>
  <c r="K467"/>
  <c r="J467"/>
  <c r="I467"/>
  <c r="H467"/>
  <c r="G467"/>
  <c r="F467"/>
  <c r="E467"/>
  <c r="D467"/>
  <c r="O86" i="10"/>
  <c r="O87" s="1"/>
  <c r="N86"/>
  <c r="N87" s="1"/>
  <c r="M86"/>
  <c r="M87" s="1"/>
  <c r="L86"/>
  <c r="L87" s="1"/>
  <c r="K86"/>
  <c r="K87" s="1"/>
  <c r="J86"/>
  <c r="J87" s="1"/>
  <c r="I86"/>
  <c r="I87" s="1"/>
  <c r="H86"/>
  <c r="H87" s="1"/>
  <c r="G86"/>
  <c r="F86"/>
  <c r="E86"/>
  <c r="E87" s="1"/>
  <c r="D86"/>
  <c r="D87" s="1"/>
  <c r="O86" i="8"/>
  <c r="N86"/>
  <c r="M86"/>
  <c r="L86"/>
  <c r="K86"/>
  <c r="J86"/>
  <c r="I86"/>
  <c r="H86"/>
  <c r="G86"/>
  <c r="F86"/>
  <c r="E86"/>
  <c r="D86"/>
  <c r="N472" i="7"/>
  <c r="N473" s="1"/>
  <c r="M472"/>
  <c r="M473" s="1"/>
  <c r="L472"/>
  <c r="L473" s="1"/>
  <c r="K472"/>
  <c r="K473" s="1"/>
  <c r="J472"/>
  <c r="I472"/>
  <c r="I473" s="1"/>
  <c r="H472"/>
  <c r="H473" s="1"/>
  <c r="G472"/>
  <c r="G473" s="1"/>
  <c r="F472"/>
  <c r="F473" s="1"/>
  <c r="E472"/>
  <c r="D472"/>
  <c r="D473" s="1"/>
  <c r="C472"/>
  <c r="C473" s="1"/>
  <c r="O83" i="5"/>
  <c r="N83"/>
  <c r="M83"/>
  <c r="L83"/>
  <c r="K83"/>
  <c r="J83"/>
  <c r="I83"/>
  <c r="H83"/>
  <c r="G83"/>
  <c r="F83"/>
  <c r="E83"/>
  <c r="D83"/>
  <c r="O464" i="4"/>
  <c r="O465" s="1"/>
  <c r="N464"/>
  <c r="M464"/>
  <c r="M465" s="1"/>
  <c r="L464"/>
  <c r="K464"/>
  <c r="K465" s="1"/>
  <c r="J464"/>
  <c r="J465" s="1"/>
  <c r="I464"/>
  <c r="I465" s="1"/>
  <c r="H464"/>
  <c r="H465" s="1"/>
  <c r="G464"/>
  <c r="F464"/>
  <c r="E464"/>
  <c r="E465" s="1"/>
  <c r="D464"/>
  <c r="D465" s="1"/>
  <c r="K1063" i="19" l="1"/>
  <c r="O1095" s="1"/>
  <c r="J1063"/>
  <c r="O1086" s="1"/>
  <c r="U1058"/>
  <c r="U1063" s="1"/>
  <c r="O1096" s="1"/>
  <c r="U296"/>
  <c r="V296" s="1"/>
  <c r="U634"/>
  <c r="U638"/>
  <c r="U731"/>
  <c r="V731" s="1"/>
  <c r="U755"/>
  <c r="V755" s="1"/>
  <c r="U870"/>
  <c r="V870" s="1"/>
  <c r="U233"/>
  <c r="V233" s="1"/>
  <c r="U237"/>
  <c r="V237" s="1"/>
  <c r="G961"/>
  <c r="G1018" s="1"/>
  <c r="O305"/>
  <c r="J306"/>
  <c r="J962" s="1"/>
  <c r="U335"/>
  <c r="V335" s="1"/>
  <c r="U402"/>
  <c r="V402" s="1"/>
  <c r="U419"/>
  <c r="W419" s="1"/>
  <c r="U436"/>
  <c r="W436" s="1"/>
  <c r="U471"/>
  <c r="U473"/>
  <c r="U539"/>
  <c r="G945"/>
  <c r="U597"/>
  <c r="U946" s="1"/>
  <c r="U1028" s="1"/>
  <c r="U621"/>
  <c r="G642"/>
  <c r="U689"/>
  <c r="V689" s="1"/>
  <c r="U693"/>
  <c r="V693" s="1"/>
  <c r="U713"/>
  <c r="V713" s="1"/>
  <c r="U850"/>
  <c r="V850" s="1"/>
  <c r="U865"/>
  <c r="W865" s="1"/>
  <c r="Q208"/>
  <c r="T234"/>
  <c r="U236"/>
  <c r="W236" s="1"/>
  <c r="J242"/>
  <c r="U264"/>
  <c r="V264" s="1"/>
  <c r="O285"/>
  <c r="O968" s="1"/>
  <c r="U314"/>
  <c r="G338"/>
  <c r="K338"/>
  <c r="U345"/>
  <c r="W345" s="1"/>
  <c r="Q351"/>
  <c r="Q358"/>
  <c r="U359"/>
  <c r="W359" s="1"/>
  <c r="U365"/>
  <c r="V365" s="1"/>
  <c r="U368"/>
  <c r="W368" s="1"/>
  <c r="U384"/>
  <c r="V384" s="1"/>
  <c r="Q394"/>
  <c r="U395"/>
  <c r="W395" s="1"/>
  <c r="T403"/>
  <c r="U407"/>
  <c r="W407" s="1"/>
  <c r="U415"/>
  <c r="W415" s="1"/>
  <c r="U418"/>
  <c r="V418" s="1"/>
  <c r="T423"/>
  <c r="Q433"/>
  <c r="T439"/>
  <c r="U443"/>
  <c r="V443" s="1"/>
  <c r="U453"/>
  <c r="U462"/>
  <c r="Q489"/>
  <c r="U489"/>
  <c r="U496"/>
  <c r="U500"/>
  <c r="U502"/>
  <c r="U508"/>
  <c r="P517"/>
  <c r="U520"/>
  <c r="U531"/>
  <c r="U545"/>
  <c r="U564"/>
  <c r="V564" s="1"/>
  <c r="U566"/>
  <c r="Q577"/>
  <c r="U596"/>
  <c r="J603"/>
  <c r="U617"/>
  <c r="U619"/>
  <c r="J947"/>
  <c r="J645"/>
  <c r="O646"/>
  <c r="R647"/>
  <c r="U667"/>
  <c r="V667" s="1"/>
  <c r="U674"/>
  <c r="W674" s="1"/>
  <c r="U681"/>
  <c r="V681" s="1"/>
  <c r="U685"/>
  <c r="V685" s="1"/>
  <c r="Q686"/>
  <c r="U697"/>
  <c r="V697" s="1"/>
  <c r="U728"/>
  <c r="V728" s="1"/>
  <c r="Q747"/>
  <c r="U752"/>
  <c r="V752" s="1"/>
  <c r="Q775"/>
  <c r="T784"/>
  <c r="U800"/>
  <c r="W800" s="1"/>
  <c r="Q807"/>
  <c r="U817"/>
  <c r="W817" s="1"/>
  <c r="Q826"/>
  <c r="U827"/>
  <c r="V827" s="1"/>
  <c r="T832"/>
  <c r="U843"/>
  <c r="V843" s="1"/>
  <c r="J889"/>
  <c r="J924" s="1"/>
  <c r="U864"/>
  <c r="V864" s="1"/>
  <c r="U868"/>
  <c r="W868" s="1"/>
  <c r="U877"/>
  <c r="V877" s="1"/>
  <c r="U883"/>
  <c r="V883" s="1"/>
  <c r="T886"/>
  <c r="K979"/>
  <c r="U327"/>
  <c r="V327" s="1"/>
  <c r="U630"/>
  <c r="U706"/>
  <c r="V706" s="1"/>
  <c r="U787"/>
  <c r="V787" s="1"/>
  <c r="K267"/>
  <c r="R268"/>
  <c r="R954" s="1"/>
  <c r="K961"/>
  <c r="K1018" s="1"/>
  <c r="R979"/>
  <c r="U369"/>
  <c r="V369" s="1"/>
  <c r="U387"/>
  <c r="V387" s="1"/>
  <c r="U399"/>
  <c r="W399" s="1"/>
  <c r="U422"/>
  <c r="V422" s="1"/>
  <c r="U492"/>
  <c r="U526"/>
  <c r="U537"/>
  <c r="J551"/>
  <c r="U558"/>
  <c r="W558" s="1"/>
  <c r="U610"/>
  <c r="U622"/>
  <c r="U662"/>
  <c r="V662" s="1"/>
  <c r="U668"/>
  <c r="W668" s="1"/>
  <c r="U682"/>
  <c r="W682" s="1"/>
  <c r="U719"/>
  <c r="V719" s="1"/>
  <c r="U735"/>
  <c r="V735" s="1"/>
  <c r="O859"/>
  <c r="O860"/>
  <c r="U831"/>
  <c r="V831" s="1"/>
  <c r="J1031"/>
  <c r="J1033" s="1"/>
  <c r="U208"/>
  <c r="W208" s="1"/>
  <c r="G243"/>
  <c r="G937" s="1"/>
  <c r="G1008" s="1"/>
  <c r="O215"/>
  <c r="O217" s="1"/>
  <c r="O238"/>
  <c r="R239"/>
  <c r="G240"/>
  <c r="R303"/>
  <c r="R960" s="1"/>
  <c r="P300"/>
  <c r="P312"/>
  <c r="U312"/>
  <c r="U977" s="1"/>
  <c r="R940"/>
  <c r="U330"/>
  <c r="V330" s="1"/>
  <c r="U331"/>
  <c r="W331" s="1"/>
  <c r="U355"/>
  <c r="V355" s="1"/>
  <c r="P371"/>
  <c r="U373"/>
  <c r="V373" s="1"/>
  <c r="U377"/>
  <c r="W377" s="1"/>
  <c r="U380"/>
  <c r="V380" s="1"/>
  <c r="U383"/>
  <c r="V383" s="1"/>
  <c r="T399"/>
  <c r="U414"/>
  <c r="V414" s="1"/>
  <c r="T419"/>
  <c r="U427"/>
  <c r="W427" s="1"/>
  <c r="U430"/>
  <c r="W430" s="1"/>
  <c r="U455"/>
  <c r="P466"/>
  <c r="U476"/>
  <c r="P481"/>
  <c r="T489"/>
  <c r="P504"/>
  <c r="U510"/>
  <c r="P521"/>
  <c r="P532"/>
  <c r="U542"/>
  <c r="P547"/>
  <c r="G581"/>
  <c r="G603"/>
  <c r="O946"/>
  <c r="O1028" s="1"/>
  <c r="P611"/>
  <c r="U618"/>
  <c r="T621"/>
  <c r="P623"/>
  <c r="O641"/>
  <c r="O945" s="1"/>
  <c r="T668"/>
  <c r="U673"/>
  <c r="V673" s="1"/>
  <c r="P678"/>
  <c r="U680"/>
  <c r="W680" s="1"/>
  <c r="T682"/>
  <c r="U684"/>
  <c r="W684" s="1"/>
  <c r="U696"/>
  <c r="V696" s="1"/>
  <c r="U751"/>
  <c r="V751" s="1"/>
  <c r="U759"/>
  <c r="V759" s="1"/>
  <c r="U763"/>
  <c r="V763" s="1"/>
  <c r="Q764"/>
  <c r="P780"/>
  <c r="U791"/>
  <c r="V791" s="1"/>
  <c r="U795"/>
  <c r="V795" s="1"/>
  <c r="U799"/>
  <c r="V799" s="1"/>
  <c r="U803"/>
  <c r="V803" s="1"/>
  <c r="U815"/>
  <c r="V815" s="1"/>
  <c r="U826"/>
  <c r="U830"/>
  <c r="U839"/>
  <c r="V839" s="1"/>
  <c r="U842"/>
  <c r="V842" s="1"/>
  <c r="U856"/>
  <c r="V856" s="1"/>
  <c r="T865"/>
  <c r="U867"/>
  <c r="V867" s="1"/>
  <c r="U871"/>
  <c r="W871" s="1"/>
  <c r="U913"/>
  <c r="W913" s="1"/>
  <c r="J979"/>
  <c r="U24"/>
  <c r="W24" s="1"/>
  <c r="O64"/>
  <c r="O950" s="1"/>
  <c r="U62"/>
  <c r="W62" s="1"/>
  <c r="T82"/>
  <c r="Q16"/>
  <c r="U20"/>
  <c r="W20" s="1"/>
  <c r="Q22"/>
  <c r="U25"/>
  <c r="V25" s="1"/>
  <c r="U28"/>
  <c r="W28" s="1"/>
  <c r="U34"/>
  <c r="W34" s="1"/>
  <c r="K46"/>
  <c r="U59"/>
  <c r="V59" s="1"/>
  <c r="J65"/>
  <c r="R82"/>
  <c r="R957" s="1"/>
  <c r="G975"/>
  <c r="R45"/>
  <c r="R932" s="1"/>
  <c r="Q10"/>
  <c r="P21"/>
  <c r="O44" s="1"/>
  <c r="P23"/>
  <c r="P26"/>
  <c r="P29"/>
  <c r="U32"/>
  <c r="V32" s="1"/>
  <c r="U37"/>
  <c r="V37" s="1"/>
  <c r="U41"/>
  <c r="V41" s="1"/>
  <c r="K64"/>
  <c r="K950" s="1"/>
  <c r="K1012" s="1"/>
  <c r="U57"/>
  <c r="W57" s="1"/>
  <c r="O975"/>
  <c r="Q82"/>
  <c r="R931" i="20"/>
  <c r="J918"/>
  <c r="J1003" s="1"/>
  <c r="J199"/>
  <c r="J920" s="1"/>
  <c r="W189"/>
  <c r="U192" s="1"/>
  <c r="J936"/>
  <c r="J1007" s="1"/>
  <c r="J1009" s="1"/>
  <c r="J244"/>
  <c r="J938" s="1"/>
  <c r="G949"/>
  <c r="G951" s="1"/>
  <c r="G65"/>
  <c r="U1002"/>
  <c r="U1037" s="1"/>
  <c r="U989"/>
  <c r="G936"/>
  <c r="G1007" s="1"/>
  <c r="G1009" s="1"/>
  <c r="G244"/>
  <c r="G938" s="1"/>
  <c r="R953"/>
  <c r="R269"/>
  <c r="R955" s="1"/>
  <c r="O192"/>
  <c r="U64"/>
  <c r="U950" s="1"/>
  <c r="J1039"/>
  <c r="R191"/>
  <c r="R193" s="1"/>
  <c r="R192"/>
  <c r="O267"/>
  <c r="U285"/>
  <c r="U968" s="1"/>
  <c r="R989"/>
  <c r="R1002"/>
  <c r="R1037" s="1"/>
  <c r="P119"/>
  <c r="U119"/>
  <c r="V119" s="1"/>
  <c r="P149"/>
  <c r="R64"/>
  <c r="R950" s="1"/>
  <c r="U57"/>
  <c r="W57" s="1"/>
  <c r="R243"/>
  <c r="R937" s="1"/>
  <c r="R1008" s="1"/>
  <c r="G217"/>
  <c r="J966"/>
  <c r="J969" s="1"/>
  <c r="J286"/>
  <c r="K949"/>
  <c r="U87"/>
  <c r="W87" s="1"/>
  <c r="Q87"/>
  <c r="G918"/>
  <c r="G1003" s="1"/>
  <c r="G199"/>
  <c r="G920" s="1"/>
  <c r="U98"/>
  <c r="W98" s="1"/>
  <c r="Q98"/>
  <c r="U101"/>
  <c r="W101" s="1"/>
  <c r="Q101"/>
  <c r="O1001"/>
  <c r="O988"/>
  <c r="O1002"/>
  <c r="O1037" s="1"/>
  <c r="O989"/>
  <c r="K936"/>
  <c r="K1007" s="1"/>
  <c r="K1009" s="1"/>
  <c r="K244"/>
  <c r="K953"/>
  <c r="K269"/>
  <c r="K966"/>
  <c r="K969" s="1"/>
  <c r="J290"/>
  <c r="J288"/>
  <c r="K286"/>
  <c r="R195"/>
  <c r="R916" s="1"/>
  <c r="O44"/>
  <c r="R45"/>
  <c r="R932" s="1"/>
  <c r="R63"/>
  <c r="U139"/>
  <c r="V139" s="1"/>
  <c r="O191"/>
  <c r="R216"/>
  <c r="R217" s="1"/>
  <c r="K217"/>
  <c r="U239"/>
  <c r="R283"/>
  <c r="K445"/>
  <c r="G934"/>
  <c r="K934"/>
  <c r="K1011"/>
  <c r="G1012"/>
  <c r="G1039" s="1"/>
  <c r="K940"/>
  <c r="R325"/>
  <c r="K336"/>
  <c r="L325"/>
  <c r="U333"/>
  <c r="V333" s="1"/>
  <c r="S333"/>
  <c r="T374"/>
  <c r="U374"/>
  <c r="W374" s="1"/>
  <c r="R376"/>
  <c r="T376" s="1"/>
  <c r="M376"/>
  <c r="T385"/>
  <c r="U385"/>
  <c r="W385" s="1"/>
  <c r="U403"/>
  <c r="W403" s="1"/>
  <c r="Q403"/>
  <c r="U406"/>
  <c r="V406" s="1"/>
  <c r="S406"/>
  <c r="U419"/>
  <c r="W419" s="1"/>
  <c r="Q419"/>
  <c r="U420"/>
  <c r="V420" s="1"/>
  <c r="S420"/>
  <c r="U455"/>
  <c r="P455"/>
  <c r="U462"/>
  <c r="S462"/>
  <c r="U471"/>
  <c r="P471"/>
  <c r="R550"/>
  <c r="T489"/>
  <c r="U489"/>
  <c r="U493"/>
  <c r="S493"/>
  <c r="U506"/>
  <c r="P506"/>
  <c r="U513"/>
  <c r="S513"/>
  <c r="U522"/>
  <c r="P522"/>
  <c r="U533"/>
  <c r="P533"/>
  <c r="U536"/>
  <c r="S536"/>
  <c r="U545"/>
  <c r="P545"/>
  <c r="P564"/>
  <c r="U564"/>
  <c r="V564" s="1"/>
  <c r="P761"/>
  <c r="U761"/>
  <c r="V761" s="1"/>
  <c r="U773"/>
  <c r="W773" s="1"/>
  <c r="Q773"/>
  <c r="J1023"/>
  <c r="J934"/>
  <c r="J1011"/>
  <c r="G1001"/>
  <c r="G988"/>
  <c r="G989"/>
  <c r="G1002"/>
  <c r="G1037" s="1"/>
  <c r="K1002"/>
  <c r="K1037" s="1"/>
  <c r="K989"/>
  <c r="U294"/>
  <c r="W294" s="1"/>
  <c r="Q294"/>
  <c r="U299"/>
  <c r="W299" s="1"/>
  <c r="Q299"/>
  <c r="O977"/>
  <c r="O979" s="1"/>
  <c r="U312"/>
  <c r="O315"/>
  <c r="P312"/>
  <c r="U978"/>
  <c r="W314"/>
  <c r="T360"/>
  <c r="U360"/>
  <c r="W360" s="1"/>
  <c r="R364"/>
  <c r="T364" s="1"/>
  <c r="M364"/>
  <c r="K446" s="1"/>
  <c r="K584" s="1"/>
  <c r="K928" s="1"/>
  <c r="T370"/>
  <c r="U370"/>
  <c r="W370" s="1"/>
  <c r="U373"/>
  <c r="V373" s="1"/>
  <c r="P373"/>
  <c r="U384"/>
  <c r="V384" s="1"/>
  <c r="P384"/>
  <c r="U409"/>
  <c r="W409" s="1"/>
  <c r="Q409"/>
  <c r="U423"/>
  <c r="W423" s="1"/>
  <c r="Q423"/>
  <c r="U424"/>
  <c r="V424" s="1"/>
  <c r="S424"/>
  <c r="U434"/>
  <c r="W434" s="1"/>
  <c r="Q434"/>
  <c r="U435"/>
  <c r="V435" s="1"/>
  <c r="S435"/>
  <c r="U438"/>
  <c r="V438" s="1"/>
  <c r="S438"/>
  <c r="U459"/>
  <c r="P459"/>
  <c r="U466"/>
  <c r="S466"/>
  <c r="U474"/>
  <c r="S474"/>
  <c r="U479"/>
  <c r="P479"/>
  <c r="U482"/>
  <c r="S482"/>
  <c r="U497"/>
  <c r="S497"/>
  <c r="U502"/>
  <c r="P502"/>
  <c r="U509"/>
  <c r="S509"/>
  <c r="U518"/>
  <c r="P518"/>
  <c r="U525"/>
  <c r="S525"/>
  <c r="U540"/>
  <c r="S540"/>
  <c r="W566"/>
  <c r="U574"/>
  <c r="W574" s="1"/>
  <c r="Q574"/>
  <c r="O945"/>
  <c r="O600"/>
  <c r="Q595"/>
  <c r="P744"/>
  <c r="U744"/>
  <c r="V744" s="1"/>
  <c r="P753"/>
  <c r="U753"/>
  <c r="V753" s="1"/>
  <c r="G46"/>
  <c r="G48" s="1"/>
  <c r="K46"/>
  <c r="J65"/>
  <c r="O76"/>
  <c r="R82"/>
  <c r="R957" s="1"/>
  <c r="O156"/>
  <c r="P156" s="1"/>
  <c r="J159"/>
  <c r="O239"/>
  <c r="O240" s="1"/>
  <c r="J240"/>
  <c r="O279"/>
  <c r="O280"/>
  <c r="O445"/>
  <c r="R551"/>
  <c r="U11"/>
  <c r="V11" s="1"/>
  <c r="U15"/>
  <c r="V15" s="1"/>
  <c r="U19"/>
  <c r="V19" s="1"/>
  <c r="U23"/>
  <c r="V23" s="1"/>
  <c r="U27"/>
  <c r="V27" s="1"/>
  <c r="U31"/>
  <c r="V31" s="1"/>
  <c r="U35"/>
  <c r="W35" s="1"/>
  <c r="U45" s="1"/>
  <c r="U932" s="1"/>
  <c r="U38"/>
  <c r="U42"/>
  <c r="V42" s="1"/>
  <c r="J1012"/>
  <c r="J46"/>
  <c r="J48" s="1"/>
  <c r="J987"/>
  <c r="O47"/>
  <c r="O933" s="1"/>
  <c r="U56"/>
  <c r="V56" s="1"/>
  <c r="R76"/>
  <c r="U80"/>
  <c r="U100"/>
  <c r="V100" s="1"/>
  <c r="Q117"/>
  <c r="O120"/>
  <c r="M122"/>
  <c r="R122"/>
  <c r="T122" s="1"/>
  <c r="O128"/>
  <c r="U143"/>
  <c r="U147"/>
  <c r="V147" s="1"/>
  <c r="U152"/>
  <c r="V152" s="1"/>
  <c r="U157"/>
  <c r="V157" s="1"/>
  <c r="U163"/>
  <c r="V163" s="1"/>
  <c r="U175"/>
  <c r="V175" s="1"/>
  <c r="U179"/>
  <c r="W179" s="1"/>
  <c r="U183"/>
  <c r="W183" s="1"/>
  <c r="U187"/>
  <c r="V187" s="1"/>
  <c r="K195"/>
  <c r="K916" s="1"/>
  <c r="K197"/>
  <c r="K198"/>
  <c r="K919" s="1"/>
  <c r="K1004" s="1"/>
  <c r="U207"/>
  <c r="R210"/>
  <c r="T210" s="1"/>
  <c r="U211"/>
  <c r="V211" s="1"/>
  <c r="U220"/>
  <c r="T221"/>
  <c r="U228"/>
  <c r="V228" s="1"/>
  <c r="U232"/>
  <c r="V232" s="1"/>
  <c r="R238"/>
  <c r="R240" s="1"/>
  <c r="G240"/>
  <c r="O252"/>
  <c r="U260"/>
  <c r="V260" s="1"/>
  <c r="U266"/>
  <c r="V266" s="1"/>
  <c r="R279"/>
  <c r="S279" s="1"/>
  <c r="R280"/>
  <c r="T280" s="1"/>
  <c r="R284" s="1"/>
  <c r="R967" s="1"/>
  <c r="R1017" s="1"/>
  <c r="G286"/>
  <c r="O410"/>
  <c r="P410" s="1"/>
  <c r="O411"/>
  <c r="Q411" s="1"/>
  <c r="J1001"/>
  <c r="J988"/>
  <c r="J1002"/>
  <c r="J1037" s="1"/>
  <c r="J989"/>
  <c r="U300"/>
  <c r="V300" s="1"/>
  <c r="P300"/>
  <c r="G941"/>
  <c r="G1032" s="1"/>
  <c r="G337"/>
  <c r="U335"/>
  <c r="V335" s="1"/>
  <c r="P335"/>
  <c r="U343"/>
  <c r="V343" s="1"/>
  <c r="S343"/>
  <c r="T356"/>
  <c r="R446" s="1"/>
  <c r="U356"/>
  <c r="W356" s="1"/>
  <c r="U359"/>
  <c r="W359" s="1"/>
  <c r="Q359"/>
  <c r="R363"/>
  <c r="S363" s="1"/>
  <c r="L363"/>
  <c r="T366"/>
  <c r="U366"/>
  <c r="W366" s="1"/>
  <c r="U369"/>
  <c r="V369" s="1"/>
  <c r="P369"/>
  <c r="U377"/>
  <c r="W377" s="1"/>
  <c r="Q377"/>
  <c r="U395"/>
  <c r="W395" s="1"/>
  <c r="Q395"/>
  <c r="U396"/>
  <c r="V396" s="1"/>
  <c r="S396"/>
  <c r="U412"/>
  <c r="V412" s="1"/>
  <c r="S412"/>
  <c r="U427"/>
  <c r="W427" s="1"/>
  <c r="Q427"/>
  <c r="U451"/>
  <c r="O549"/>
  <c r="O551" s="1"/>
  <c r="P451"/>
  <c r="U454"/>
  <c r="S454"/>
  <c r="U463"/>
  <c r="P463"/>
  <c r="U470"/>
  <c r="S470"/>
  <c r="U486"/>
  <c r="S486"/>
  <c r="U490"/>
  <c r="P490"/>
  <c r="U494"/>
  <c r="P494"/>
  <c r="U505"/>
  <c r="S505"/>
  <c r="U514"/>
  <c r="P514"/>
  <c r="U521"/>
  <c r="S521"/>
  <c r="U529"/>
  <c r="P529"/>
  <c r="U532"/>
  <c r="S532"/>
  <c r="U537"/>
  <c r="P537"/>
  <c r="U544"/>
  <c r="S544"/>
  <c r="S607"/>
  <c r="R640"/>
  <c r="P616"/>
  <c r="U616"/>
  <c r="P632"/>
  <c r="U632"/>
  <c r="P683"/>
  <c r="U683"/>
  <c r="V683" s="1"/>
  <c r="R716"/>
  <c r="T716" s="1"/>
  <c r="M716"/>
  <c r="U733"/>
  <c r="W733" s="1"/>
  <c r="Q733"/>
  <c r="P810"/>
  <c r="U810"/>
  <c r="V810" s="1"/>
  <c r="P813"/>
  <c r="U813"/>
  <c r="V813" s="1"/>
  <c r="P840"/>
  <c r="U840"/>
  <c r="V840" s="1"/>
  <c r="P855"/>
  <c r="U855"/>
  <c r="V855" s="1"/>
  <c r="Q10"/>
  <c r="U14"/>
  <c r="V14" s="1"/>
  <c r="U18"/>
  <c r="V18" s="1"/>
  <c r="Q22"/>
  <c r="U26"/>
  <c r="V26" s="1"/>
  <c r="U30"/>
  <c r="V30" s="1"/>
  <c r="Q34"/>
  <c r="O45" s="1"/>
  <c r="O932" s="1"/>
  <c r="U37"/>
  <c r="V37" s="1"/>
  <c r="U41"/>
  <c r="V41" s="1"/>
  <c r="R47"/>
  <c r="R933" s="1"/>
  <c r="M57"/>
  <c r="K64" s="1"/>
  <c r="R57"/>
  <c r="T57" s="1"/>
  <c r="H61"/>
  <c r="H962" s="1"/>
  <c r="O61"/>
  <c r="Q62"/>
  <c r="O64" s="1"/>
  <c r="O950" s="1"/>
  <c r="R975"/>
  <c r="U75"/>
  <c r="U974" s="1"/>
  <c r="P80"/>
  <c r="Q95"/>
  <c r="O97"/>
  <c r="M104"/>
  <c r="R104"/>
  <c r="T104" s="1"/>
  <c r="R105"/>
  <c r="U105" s="1"/>
  <c r="U195" s="1"/>
  <c r="U916" s="1"/>
  <c r="U110"/>
  <c r="V110" s="1"/>
  <c r="U113"/>
  <c r="V113" s="1"/>
  <c r="Q116"/>
  <c r="R120"/>
  <c r="T120" s="1"/>
  <c r="P143"/>
  <c r="U146"/>
  <c r="V146" s="1"/>
  <c r="U151"/>
  <c r="V151" s="1"/>
  <c r="U155"/>
  <c r="V155" s="1"/>
  <c r="L156"/>
  <c r="W158"/>
  <c r="U166"/>
  <c r="V166" s="1"/>
  <c r="U170"/>
  <c r="V170" s="1"/>
  <c r="U174"/>
  <c r="V174" s="1"/>
  <c r="U178"/>
  <c r="V178" s="1"/>
  <c r="U182"/>
  <c r="V182" s="1"/>
  <c r="U186"/>
  <c r="V186" s="1"/>
  <c r="U190"/>
  <c r="V190" s="1"/>
  <c r="O198"/>
  <c r="O919" s="1"/>
  <c r="O1004" s="1"/>
  <c r="U210"/>
  <c r="W210" s="1"/>
  <c r="U243" s="1"/>
  <c r="U937" s="1"/>
  <c r="U1008" s="1"/>
  <c r="Q214"/>
  <c r="O243" s="1"/>
  <c r="O937" s="1"/>
  <c r="O1008" s="1"/>
  <c r="W221"/>
  <c r="Q223"/>
  <c r="Q227"/>
  <c r="Q231"/>
  <c r="U235"/>
  <c r="V235" s="1"/>
  <c r="R252"/>
  <c r="U256"/>
  <c r="V256" s="1"/>
  <c r="U267" s="1"/>
  <c r="U259"/>
  <c r="V259" s="1"/>
  <c r="U262"/>
  <c r="V262" s="1"/>
  <c r="Q265"/>
  <c r="O268" s="1"/>
  <c r="O954" s="1"/>
  <c r="G1016"/>
  <c r="G1019" s="1"/>
  <c r="G269"/>
  <c r="G955" s="1"/>
  <c r="U301"/>
  <c r="W301" s="1"/>
  <c r="O326"/>
  <c r="R445"/>
  <c r="O364"/>
  <c r="Q364" s="1"/>
  <c r="G445"/>
  <c r="G447" s="1"/>
  <c r="G446"/>
  <c r="Q741"/>
  <c r="U964"/>
  <c r="V320"/>
  <c r="U355"/>
  <c r="V355" s="1"/>
  <c r="P355"/>
  <c r="U365"/>
  <c r="V365" s="1"/>
  <c r="P365"/>
  <c r="U380"/>
  <c r="V380" s="1"/>
  <c r="P380"/>
  <c r="U381"/>
  <c r="V381" s="1"/>
  <c r="S381"/>
  <c r="U388"/>
  <c r="V388" s="1"/>
  <c r="P388"/>
  <c r="U389"/>
  <c r="V389" s="1"/>
  <c r="S389"/>
  <c r="U392"/>
  <c r="V392" s="1"/>
  <c r="S392"/>
  <c r="U399"/>
  <c r="W399" s="1"/>
  <c r="Q399"/>
  <c r="U400"/>
  <c r="V400" s="1"/>
  <c r="S400"/>
  <c r="U415"/>
  <c r="W415" s="1"/>
  <c r="Q415"/>
  <c r="U416"/>
  <c r="V416" s="1"/>
  <c r="S416"/>
  <c r="U430"/>
  <c r="W430" s="1"/>
  <c r="Q430"/>
  <c r="U431"/>
  <c r="V431" s="1"/>
  <c r="S431"/>
  <c r="U441"/>
  <c r="V441" s="1"/>
  <c r="P441"/>
  <c r="U442"/>
  <c r="V442" s="1"/>
  <c r="S442"/>
  <c r="U458"/>
  <c r="S458"/>
  <c r="U467"/>
  <c r="P467"/>
  <c r="U475"/>
  <c r="P475"/>
  <c r="U478"/>
  <c r="S478"/>
  <c r="U483"/>
  <c r="P483"/>
  <c r="U498"/>
  <c r="P498"/>
  <c r="T501"/>
  <c r="U501"/>
  <c r="U510"/>
  <c r="P510"/>
  <c r="U517"/>
  <c r="S517"/>
  <c r="U526"/>
  <c r="P526"/>
  <c r="U541"/>
  <c r="P541"/>
  <c r="U548"/>
  <c r="S548"/>
  <c r="U555"/>
  <c r="V555" s="1"/>
  <c r="P555"/>
  <c r="R579"/>
  <c r="S563"/>
  <c r="U570"/>
  <c r="W570" s="1"/>
  <c r="Q570"/>
  <c r="O580"/>
  <c r="J650"/>
  <c r="J652"/>
  <c r="O981"/>
  <c r="P656"/>
  <c r="U656"/>
  <c r="U981" s="1"/>
  <c r="U690"/>
  <c r="W690" s="1"/>
  <c r="Q690"/>
  <c r="P797"/>
  <c r="U797"/>
  <c r="V797" s="1"/>
  <c r="I62"/>
  <c r="U74"/>
  <c r="O81"/>
  <c r="O82" s="1"/>
  <c r="O957" s="1"/>
  <c r="M87"/>
  <c r="Q90"/>
  <c r="M98"/>
  <c r="Q126"/>
  <c r="Q131"/>
  <c r="Q134"/>
  <c r="Q137"/>
  <c r="R149"/>
  <c r="S149" s="1"/>
  <c r="R197" s="1"/>
  <c r="Q173"/>
  <c r="Q181"/>
  <c r="Q189"/>
  <c r="S207"/>
  <c r="R242" s="1"/>
  <c r="O209"/>
  <c r="Q234"/>
  <c r="L252"/>
  <c r="U252"/>
  <c r="J1017"/>
  <c r="J269"/>
  <c r="J955" s="1"/>
  <c r="R961"/>
  <c r="R1018" s="1"/>
  <c r="U305"/>
  <c r="J445"/>
  <c r="O404"/>
  <c r="P404" s="1"/>
  <c r="O405"/>
  <c r="Q405" s="1"/>
  <c r="G584"/>
  <c r="G928" s="1"/>
  <c r="G1027" s="1"/>
  <c r="R821"/>
  <c r="R891" s="1"/>
  <c r="R923" s="1"/>
  <c r="R1022" s="1"/>
  <c r="P620"/>
  <c r="U620"/>
  <c r="R641"/>
  <c r="T627"/>
  <c r="P636"/>
  <c r="U636"/>
  <c r="U687"/>
  <c r="W687" s="1"/>
  <c r="Q687"/>
  <c r="P698"/>
  <c r="U698"/>
  <c r="V698" s="1"/>
  <c r="U708"/>
  <c r="W708" s="1"/>
  <c r="Q708"/>
  <c r="L714"/>
  <c r="R714"/>
  <c r="S714" s="1"/>
  <c r="O819"/>
  <c r="U721"/>
  <c r="U819" s="1"/>
  <c r="U729"/>
  <c r="W729" s="1"/>
  <c r="Q729"/>
  <c r="U737"/>
  <c r="W737" s="1"/>
  <c r="Q737"/>
  <c r="U745"/>
  <c r="W745" s="1"/>
  <c r="Q745"/>
  <c r="U769"/>
  <c r="W769" s="1"/>
  <c r="Q769"/>
  <c r="P785"/>
  <c r="U785"/>
  <c r="V785" s="1"/>
  <c r="P789"/>
  <c r="U789"/>
  <c r="V789" s="1"/>
  <c r="U798"/>
  <c r="V798" s="1"/>
  <c r="S798"/>
  <c r="P802"/>
  <c r="U802"/>
  <c r="V802" s="1"/>
  <c r="R857"/>
  <c r="R861" s="1"/>
  <c r="S825"/>
  <c r="U832"/>
  <c r="W832" s="1"/>
  <c r="Q832"/>
  <c r="O889"/>
  <c r="U872"/>
  <c r="U878"/>
  <c r="W878" s="1"/>
  <c r="Q878"/>
  <c r="O302"/>
  <c r="O303"/>
  <c r="J1018"/>
  <c r="O304"/>
  <c r="J306"/>
  <c r="Q314"/>
  <c r="T326"/>
  <c r="G336"/>
  <c r="G338" s="1"/>
  <c r="K337"/>
  <c r="Q345"/>
  <c r="Q351"/>
  <c r="Q354"/>
  <c r="Q358"/>
  <c r="O361"/>
  <c r="Q368"/>
  <c r="Q372"/>
  <c r="Q394"/>
  <c r="Q433"/>
  <c r="Q440"/>
  <c r="Q444"/>
  <c r="Q491"/>
  <c r="Q499"/>
  <c r="U556"/>
  <c r="V556" s="1"/>
  <c r="U563"/>
  <c r="R580"/>
  <c r="U569"/>
  <c r="W569" s="1"/>
  <c r="U571"/>
  <c r="W571" s="1"/>
  <c r="U607"/>
  <c r="U640" s="1"/>
  <c r="U639"/>
  <c r="U664"/>
  <c r="V664" s="1"/>
  <c r="U676"/>
  <c r="W676" s="1"/>
  <c r="U680"/>
  <c r="W680" s="1"/>
  <c r="U695"/>
  <c r="V695" s="1"/>
  <c r="U701"/>
  <c r="W701" s="1"/>
  <c r="U705"/>
  <c r="V705" s="1"/>
  <c r="U711"/>
  <c r="V711" s="1"/>
  <c r="U718"/>
  <c r="V718" s="1"/>
  <c r="U722"/>
  <c r="V722" s="1"/>
  <c r="U778"/>
  <c r="V778" s="1"/>
  <c r="G1013"/>
  <c r="U578"/>
  <c r="Q578"/>
  <c r="U946"/>
  <c r="U1028" s="1"/>
  <c r="U647"/>
  <c r="U602"/>
  <c r="P612"/>
  <c r="U612"/>
  <c r="P624"/>
  <c r="U624"/>
  <c r="P628"/>
  <c r="U628"/>
  <c r="P663"/>
  <c r="U663"/>
  <c r="V663" s="1"/>
  <c r="U670"/>
  <c r="V670" s="1"/>
  <c r="S670"/>
  <c r="R820" s="1"/>
  <c r="P675"/>
  <c r="U675"/>
  <c r="V675" s="1"/>
  <c r="P679"/>
  <c r="U679"/>
  <c r="V679" s="1"/>
  <c r="P694"/>
  <c r="U694"/>
  <c r="V694" s="1"/>
  <c r="P704"/>
  <c r="U704"/>
  <c r="V704" s="1"/>
  <c r="U710"/>
  <c r="W710" s="1"/>
  <c r="Q710"/>
  <c r="P715"/>
  <c r="U715"/>
  <c r="V715" s="1"/>
  <c r="P725"/>
  <c r="U725"/>
  <c r="V725" s="1"/>
  <c r="U766"/>
  <c r="V766" s="1"/>
  <c r="S766"/>
  <c r="U777"/>
  <c r="W777" s="1"/>
  <c r="Q777"/>
  <c r="U794"/>
  <c r="V794" s="1"/>
  <c r="S794"/>
  <c r="T826"/>
  <c r="R858"/>
  <c r="U826"/>
  <c r="S845"/>
  <c r="U845"/>
  <c r="V845" s="1"/>
  <c r="G942"/>
  <c r="O325"/>
  <c r="R337"/>
  <c r="O363"/>
  <c r="P363" s="1"/>
  <c r="G603"/>
  <c r="O640"/>
  <c r="K1013"/>
  <c r="K944"/>
  <c r="K947" s="1"/>
  <c r="L594"/>
  <c r="R594"/>
  <c r="U646"/>
  <c r="U601"/>
  <c r="K600"/>
  <c r="K603" s="1"/>
  <c r="R598"/>
  <c r="T598" s="1"/>
  <c r="M598"/>
  <c r="P608"/>
  <c r="U608"/>
  <c r="U669"/>
  <c r="W669" s="1"/>
  <c r="Q669"/>
  <c r="U717"/>
  <c r="W717" s="1"/>
  <c r="Q717"/>
  <c r="U743"/>
  <c r="W743" s="1"/>
  <c r="Q743"/>
  <c r="P749"/>
  <c r="U749"/>
  <c r="V749" s="1"/>
  <c r="U757"/>
  <c r="W757" s="1"/>
  <c r="Q757"/>
  <c r="U765"/>
  <c r="W765" s="1"/>
  <c r="Q765"/>
  <c r="U770"/>
  <c r="V770" s="1"/>
  <c r="S770"/>
  <c r="U781"/>
  <c r="W781" s="1"/>
  <c r="Q781"/>
  <c r="U793"/>
  <c r="W793" s="1"/>
  <c r="Q793"/>
  <c r="O806"/>
  <c r="H806"/>
  <c r="U809"/>
  <c r="W809" s="1"/>
  <c r="R809"/>
  <c r="T809" s="1"/>
  <c r="M809"/>
  <c r="U817"/>
  <c r="W817" s="1"/>
  <c r="Q817"/>
  <c r="G1018"/>
  <c r="K1018"/>
  <c r="G306"/>
  <c r="G962" s="1"/>
  <c r="K306"/>
  <c r="R315"/>
  <c r="S320"/>
  <c r="U326"/>
  <c r="L410"/>
  <c r="U611"/>
  <c r="U623"/>
  <c r="G648"/>
  <c r="U684"/>
  <c r="W684" s="1"/>
  <c r="U691"/>
  <c r="V691" s="1"/>
  <c r="U746"/>
  <c r="V746" s="1"/>
  <c r="U754"/>
  <c r="V754" s="1"/>
  <c r="U762"/>
  <c r="V762" s="1"/>
  <c r="U774"/>
  <c r="V774" s="1"/>
  <c r="P825"/>
  <c r="U825"/>
  <c r="U828"/>
  <c r="W828" s="1"/>
  <c r="Q828"/>
  <c r="P836"/>
  <c r="U836"/>
  <c r="V836" s="1"/>
  <c r="P851"/>
  <c r="U851"/>
  <c r="V851" s="1"/>
  <c r="S852"/>
  <c r="U852"/>
  <c r="V852" s="1"/>
  <c r="P875"/>
  <c r="U875"/>
  <c r="V875" s="1"/>
  <c r="U884"/>
  <c r="W884" s="1"/>
  <c r="Q884"/>
  <c r="O579"/>
  <c r="R601"/>
  <c r="R646"/>
  <c r="G820"/>
  <c r="G890" s="1"/>
  <c r="G922" s="1"/>
  <c r="G1021" s="1"/>
  <c r="O740"/>
  <c r="U799"/>
  <c r="V799" s="1"/>
  <c r="U860"/>
  <c r="G1063"/>
  <c r="G1086" s="1"/>
  <c r="U805"/>
  <c r="W805" s="1"/>
  <c r="Q805"/>
  <c r="U808"/>
  <c r="V808" s="1"/>
  <c r="L808"/>
  <c r="R808"/>
  <c r="S808" s="1"/>
  <c r="S841"/>
  <c r="U841"/>
  <c r="V841" s="1"/>
  <c r="S848"/>
  <c r="U848"/>
  <c r="V848" s="1"/>
  <c r="S856"/>
  <c r="U856"/>
  <c r="V856" s="1"/>
  <c r="K924"/>
  <c r="K581"/>
  <c r="G944"/>
  <c r="G947" s="1"/>
  <c r="K945"/>
  <c r="R946"/>
  <c r="R1028" s="1"/>
  <c r="O601"/>
  <c r="U609"/>
  <c r="U613"/>
  <c r="U617"/>
  <c r="U625"/>
  <c r="U629"/>
  <c r="U633"/>
  <c r="U637"/>
  <c r="O641"/>
  <c r="O645" s="1"/>
  <c r="J642"/>
  <c r="U662"/>
  <c r="V662" s="1"/>
  <c r="J820"/>
  <c r="J890" s="1"/>
  <c r="J922" s="1"/>
  <c r="J1021" s="1"/>
  <c r="J1024" s="1"/>
  <c r="O665"/>
  <c r="P665" s="1"/>
  <c r="J821"/>
  <c r="J891" s="1"/>
  <c r="J923" s="1"/>
  <c r="J1022" s="1"/>
  <c r="O666"/>
  <c r="Q666" s="1"/>
  <c r="O821" s="1"/>
  <c r="O891" s="1"/>
  <c r="O923" s="1"/>
  <c r="O1022" s="1"/>
  <c r="Q668"/>
  <c r="Q674"/>
  <c r="U707"/>
  <c r="V707" s="1"/>
  <c r="M741"/>
  <c r="U748"/>
  <c r="V748" s="1"/>
  <c r="Q756"/>
  <c r="Q764"/>
  <c r="Q784"/>
  <c r="Q788"/>
  <c r="O858"/>
  <c r="U911"/>
  <c r="W911" s="1"/>
  <c r="J1013"/>
  <c r="J1040" s="1"/>
  <c r="J1046" s="1"/>
  <c r="U807"/>
  <c r="W807" s="1"/>
  <c r="Q807"/>
  <c r="P844"/>
  <c r="U844"/>
  <c r="V844" s="1"/>
  <c r="P849"/>
  <c r="U849"/>
  <c r="V849" s="1"/>
  <c r="U881"/>
  <c r="W881" s="1"/>
  <c r="Q881"/>
  <c r="Q567"/>
  <c r="Q571"/>
  <c r="Q575"/>
  <c r="O594"/>
  <c r="U594" s="1"/>
  <c r="M595"/>
  <c r="R595"/>
  <c r="U595" s="1"/>
  <c r="I598"/>
  <c r="O602"/>
  <c r="P606"/>
  <c r="Q627"/>
  <c r="J644"/>
  <c r="J648" s="1"/>
  <c r="O647"/>
  <c r="H665"/>
  <c r="L665"/>
  <c r="K820" s="1"/>
  <c r="Q676"/>
  <c r="Q680"/>
  <c r="Q684"/>
  <c r="Q701"/>
  <c r="Q734"/>
  <c r="M745"/>
  <c r="K821" s="1"/>
  <c r="K891" s="1"/>
  <c r="K923" s="1"/>
  <c r="K1022" s="1"/>
  <c r="Q786"/>
  <c r="P811"/>
  <c r="G889"/>
  <c r="R889"/>
  <c r="G1031"/>
  <c r="G1033" s="1"/>
  <c r="U1063"/>
  <c r="O1096" s="1"/>
  <c r="H811"/>
  <c r="U829"/>
  <c r="U859" s="1"/>
  <c r="U837"/>
  <c r="V837" s="1"/>
  <c r="U908"/>
  <c r="V908" s="1"/>
  <c r="O847"/>
  <c r="Q865"/>
  <c r="Q868"/>
  <c r="Q871"/>
  <c r="Q886"/>
  <c r="Q913"/>
  <c r="P149" i="19"/>
  <c r="U149"/>
  <c r="V149" s="1"/>
  <c r="J936"/>
  <c r="J1007" s="1"/>
  <c r="J1009" s="1"/>
  <c r="J244"/>
  <c r="J938" s="1"/>
  <c r="U64"/>
  <c r="U950" s="1"/>
  <c r="G949"/>
  <c r="G951" s="1"/>
  <c r="G65"/>
  <c r="P119"/>
  <c r="U35"/>
  <c r="W35" s="1"/>
  <c r="Q35"/>
  <c r="U214"/>
  <c r="W214" s="1"/>
  <c r="Q214"/>
  <c r="U385"/>
  <c r="W385" s="1"/>
  <c r="Q385"/>
  <c r="P420"/>
  <c r="U420"/>
  <c r="V420" s="1"/>
  <c r="S470"/>
  <c r="U470"/>
  <c r="S536"/>
  <c r="U536"/>
  <c r="S565"/>
  <c r="U565"/>
  <c r="V565" s="1"/>
  <c r="O47"/>
  <c r="O933" s="1"/>
  <c r="U38"/>
  <c r="L56"/>
  <c r="K63" s="1"/>
  <c r="J918"/>
  <c r="J1003" s="1"/>
  <c r="J199"/>
  <c r="J920" s="1"/>
  <c r="O1002"/>
  <c r="O1037" s="1"/>
  <c r="O989"/>
  <c r="U111"/>
  <c r="W111" s="1"/>
  <c r="Q111"/>
  <c r="S220"/>
  <c r="R238"/>
  <c r="R240" s="1"/>
  <c r="U227"/>
  <c r="W227" s="1"/>
  <c r="Q227"/>
  <c r="P235"/>
  <c r="U235"/>
  <c r="V235" s="1"/>
  <c r="P262"/>
  <c r="U262"/>
  <c r="V262" s="1"/>
  <c r="P349"/>
  <c r="U349"/>
  <c r="V349" s="1"/>
  <c r="U356"/>
  <c r="W356" s="1"/>
  <c r="Q356"/>
  <c r="U360"/>
  <c r="W360" s="1"/>
  <c r="Q360"/>
  <c r="U361"/>
  <c r="W361" s="1"/>
  <c r="Q361"/>
  <c r="U366"/>
  <c r="W366" s="1"/>
  <c r="Q366"/>
  <c r="G445"/>
  <c r="H404"/>
  <c r="R405"/>
  <c r="T405" s="1"/>
  <c r="M405"/>
  <c r="P424"/>
  <c r="U424"/>
  <c r="V424" s="1"/>
  <c r="P475"/>
  <c r="U475"/>
  <c r="P541"/>
  <c r="U541"/>
  <c r="T568"/>
  <c r="U568"/>
  <c r="W568" s="1"/>
  <c r="T572"/>
  <c r="U572"/>
  <c r="W572" s="1"/>
  <c r="U578"/>
  <c r="Q578"/>
  <c r="S607"/>
  <c r="R640"/>
  <c r="P616"/>
  <c r="U616"/>
  <c r="U710"/>
  <c r="W710" s="1"/>
  <c r="Q710"/>
  <c r="P851"/>
  <c r="U851"/>
  <c r="V851" s="1"/>
  <c r="S12"/>
  <c r="R44" s="1"/>
  <c r="Q34"/>
  <c r="S38"/>
  <c r="U42"/>
  <c r="V42" s="1"/>
  <c r="G46"/>
  <c r="G48" s="1"/>
  <c r="K48"/>
  <c r="S59"/>
  <c r="H61"/>
  <c r="H962" s="1"/>
  <c r="O61"/>
  <c r="O1013"/>
  <c r="O76"/>
  <c r="U80"/>
  <c r="S80"/>
  <c r="S82" s="1"/>
  <c r="J82"/>
  <c r="J957" s="1"/>
  <c r="J1016" s="1"/>
  <c r="O82"/>
  <c r="O957" s="1"/>
  <c r="U86"/>
  <c r="V86" s="1"/>
  <c r="O92"/>
  <c r="Q92" s="1"/>
  <c r="Q95"/>
  <c r="O97"/>
  <c r="K104"/>
  <c r="R105"/>
  <c r="U105" s="1"/>
  <c r="Q116"/>
  <c r="R119"/>
  <c r="S119" s="1"/>
  <c r="S125"/>
  <c r="U128"/>
  <c r="V128" s="1"/>
  <c r="S130"/>
  <c r="R197" s="1"/>
  <c r="U133"/>
  <c r="V133" s="1"/>
  <c r="T134"/>
  <c r="S136"/>
  <c r="O139"/>
  <c r="P139" s="1"/>
  <c r="V143"/>
  <c r="S153"/>
  <c r="P157"/>
  <c r="U158"/>
  <c r="P163"/>
  <c r="U164"/>
  <c r="W164" s="1"/>
  <c r="P166"/>
  <c r="P167"/>
  <c r="U168"/>
  <c r="V168" s="1"/>
  <c r="P170"/>
  <c r="U187"/>
  <c r="V187" s="1"/>
  <c r="J193"/>
  <c r="O284"/>
  <c r="O967" s="1"/>
  <c r="U281"/>
  <c r="U285" s="1"/>
  <c r="U968" s="1"/>
  <c r="O302"/>
  <c r="O959" s="1"/>
  <c r="J961"/>
  <c r="J1018" s="1"/>
  <c r="O304"/>
  <c r="O961" s="1"/>
  <c r="O1018" s="1"/>
  <c r="U353"/>
  <c r="V353" s="1"/>
  <c r="U390"/>
  <c r="W390" s="1"/>
  <c r="U397"/>
  <c r="W397" s="1"/>
  <c r="R549"/>
  <c r="R551" s="1"/>
  <c r="J584"/>
  <c r="J928" s="1"/>
  <c r="J1027" s="1"/>
  <c r="O580"/>
  <c r="R973"/>
  <c r="R975" s="1"/>
  <c r="R76"/>
  <c r="S74"/>
  <c r="O1001"/>
  <c r="O988"/>
  <c r="U108"/>
  <c r="W108" s="1"/>
  <c r="Q108"/>
  <c r="U117"/>
  <c r="W117" s="1"/>
  <c r="Q117"/>
  <c r="J198"/>
  <c r="J919" s="1"/>
  <c r="J1004" s="1"/>
  <c r="O120"/>
  <c r="R215"/>
  <c r="S207"/>
  <c r="K953"/>
  <c r="R964"/>
  <c r="S320"/>
  <c r="P400"/>
  <c r="U400"/>
  <c r="V400" s="1"/>
  <c r="L404"/>
  <c r="R404"/>
  <c r="S404" s="1"/>
  <c r="R411"/>
  <c r="T411" s="1"/>
  <c r="M411"/>
  <c r="U452"/>
  <c r="P452"/>
  <c r="P461"/>
  <c r="U461"/>
  <c r="U507"/>
  <c r="P507"/>
  <c r="P516"/>
  <c r="U516"/>
  <c r="T573"/>
  <c r="U573"/>
  <c r="W573" s="1"/>
  <c r="P725"/>
  <c r="U725"/>
  <c r="V725" s="1"/>
  <c r="G934"/>
  <c r="K934"/>
  <c r="R92"/>
  <c r="T92" s="1"/>
  <c r="M92"/>
  <c r="O104"/>
  <c r="Q104" s="1"/>
  <c r="I104"/>
  <c r="K988"/>
  <c r="K1001"/>
  <c r="K198"/>
  <c r="K919" s="1"/>
  <c r="K1004" s="1"/>
  <c r="R122"/>
  <c r="T122" s="1"/>
  <c r="M122"/>
  <c r="L139"/>
  <c r="P182"/>
  <c r="U182"/>
  <c r="V182" s="1"/>
  <c r="P186"/>
  <c r="U186"/>
  <c r="V186" s="1"/>
  <c r="G936"/>
  <c r="G1007" s="1"/>
  <c r="G1009" s="1"/>
  <c r="G244"/>
  <c r="G938" s="1"/>
  <c r="U223"/>
  <c r="W223" s="1"/>
  <c r="Q223"/>
  <c r="U231"/>
  <c r="W231" s="1"/>
  <c r="Q231"/>
  <c r="P259"/>
  <c r="U259"/>
  <c r="V259" s="1"/>
  <c r="U265"/>
  <c r="W265" s="1"/>
  <c r="U268" s="1"/>
  <c r="U954" s="1"/>
  <c r="Q265"/>
  <c r="G966"/>
  <c r="G969" s="1"/>
  <c r="G286"/>
  <c r="U301"/>
  <c r="W301" s="1"/>
  <c r="Q301"/>
  <c r="U374"/>
  <c r="W374" s="1"/>
  <c r="Q374"/>
  <c r="P389"/>
  <c r="U389"/>
  <c r="V389" s="1"/>
  <c r="P396"/>
  <c r="U396"/>
  <c r="V396" s="1"/>
  <c r="P406"/>
  <c r="U406"/>
  <c r="V406" s="1"/>
  <c r="L410"/>
  <c r="R410"/>
  <c r="S410" s="1"/>
  <c r="P416"/>
  <c r="U416"/>
  <c r="V416" s="1"/>
  <c r="P459"/>
  <c r="U459"/>
  <c r="S493"/>
  <c r="U493"/>
  <c r="P514"/>
  <c r="U514"/>
  <c r="R579"/>
  <c r="S563"/>
  <c r="W566"/>
  <c r="R580"/>
  <c r="T567"/>
  <c r="Q595"/>
  <c r="O600"/>
  <c r="U669"/>
  <c r="W669" s="1"/>
  <c r="Q669"/>
  <c r="P698"/>
  <c r="U698"/>
  <c r="V698" s="1"/>
  <c r="U743"/>
  <c r="W743" s="1"/>
  <c r="Q743"/>
  <c r="O806"/>
  <c r="H806"/>
  <c r="O98"/>
  <c r="R285"/>
  <c r="R968" s="1"/>
  <c r="K445"/>
  <c r="U75"/>
  <c r="U974" s="1"/>
  <c r="O87"/>
  <c r="R195"/>
  <c r="R916" s="1"/>
  <c r="U106"/>
  <c r="U196" s="1"/>
  <c r="U917" s="1"/>
  <c r="O160"/>
  <c r="K192"/>
  <c r="R192"/>
  <c r="O240"/>
  <c r="K268"/>
  <c r="K954" s="1"/>
  <c r="O303"/>
  <c r="O960" s="1"/>
  <c r="R446"/>
  <c r="O404"/>
  <c r="P404" s="1"/>
  <c r="O411"/>
  <c r="Q411" s="1"/>
  <c r="U425"/>
  <c r="W425" s="1"/>
  <c r="J583"/>
  <c r="U81"/>
  <c r="V81" s="1"/>
  <c r="L81"/>
  <c r="R989"/>
  <c r="R1002"/>
  <c r="R1037" s="1"/>
  <c r="U171"/>
  <c r="W171" s="1"/>
  <c r="Q171"/>
  <c r="O192" s="1"/>
  <c r="P174"/>
  <c r="U174"/>
  <c r="V174" s="1"/>
  <c r="K971"/>
  <c r="L252"/>
  <c r="R252"/>
  <c r="K966"/>
  <c r="J288"/>
  <c r="U978"/>
  <c r="U979" s="1"/>
  <c r="W314"/>
  <c r="U370"/>
  <c r="W370" s="1"/>
  <c r="Q370"/>
  <c r="P392"/>
  <c r="U392"/>
  <c r="V392" s="1"/>
  <c r="U484"/>
  <c r="P484"/>
  <c r="P498"/>
  <c r="U498"/>
  <c r="S525"/>
  <c r="U525"/>
  <c r="T569"/>
  <c r="U569"/>
  <c r="W569" s="1"/>
  <c r="P694"/>
  <c r="U694"/>
  <c r="V694" s="1"/>
  <c r="J934"/>
  <c r="J1011"/>
  <c r="G1012"/>
  <c r="U114"/>
  <c r="W114" s="1"/>
  <c r="Q114"/>
  <c r="P178"/>
  <c r="U178"/>
  <c r="V178" s="1"/>
  <c r="P190"/>
  <c r="U190"/>
  <c r="V190" s="1"/>
  <c r="U191" s="1"/>
  <c r="W221"/>
  <c r="P256"/>
  <c r="O267" s="1"/>
  <c r="U256"/>
  <c r="V256" s="1"/>
  <c r="J966"/>
  <c r="J969" s="1"/>
  <c r="J286"/>
  <c r="K941"/>
  <c r="K1032" s="1"/>
  <c r="R326"/>
  <c r="M326"/>
  <c r="P333"/>
  <c r="U333"/>
  <c r="V333" s="1"/>
  <c r="P343"/>
  <c r="U343"/>
  <c r="V343" s="1"/>
  <c r="P381"/>
  <c r="U381"/>
  <c r="V381" s="1"/>
  <c r="P412"/>
  <c r="U412"/>
  <c r="V412" s="1"/>
  <c r="P431"/>
  <c r="U431"/>
  <c r="V431" s="1"/>
  <c r="S454"/>
  <c r="U454"/>
  <c r="U468"/>
  <c r="P468"/>
  <c r="P477"/>
  <c r="U477"/>
  <c r="S486"/>
  <c r="U486"/>
  <c r="S509"/>
  <c r="U509"/>
  <c r="U523"/>
  <c r="P523"/>
  <c r="U534"/>
  <c r="P534"/>
  <c r="P543"/>
  <c r="U543"/>
  <c r="R716"/>
  <c r="T716" s="1"/>
  <c r="M716"/>
  <c r="U769"/>
  <c r="W769" s="1"/>
  <c r="Q769"/>
  <c r="J50"/>
  <c r="R64"/>
  <c r="R950" s="1"/>
  <c r="R1012" s="1"/>
  <c r="G198"/>
  <c r="G919" s="1"/>
  <c r="G1004" s="1"/>
  <c r="U9"/>
  <c r="V9" s="1"/>
  <c r="U11"/>
  <c r="V11" s="1"/>
  <c r="U15"/>
  <c r="V15" s="1"/>
  <c r="U19"/>
  <c r="V19" s="1"/>
  <c r="P38"/>
  <c r="U39"/>
  <c r="V39" s="1"/>
  <c r="U40"/>
  <c r="V40" s="1"/>
  <c r="P42"/>
  <c r="J52"/>
  <c r="R56"/>
  <c r="S56" s="1"/>
  <c r="R63" s="1"/>
  <c r="U74"/>
  <c r="P80"/>
  <c r="P82" s="1"/>
  <c r="G82"/>
  <c r="G957" s="1"/>
  <c r="G1016" s="1"/>
  <c r="K82"/>
  <c r="K957" s="1"/>
  <c r="U92"/>
  <c r="W92" s="1"/>
  <c r="G197"/>
  <c r="U100"/>
  <c r="V100" s="1"/>
  <c r="U101"/>
  <c r="W101" s="1"/>
  <c r="U102"/>
  <c r="U195" s="1"/>
  <c r="U916" s="1"/>
  <c r="I122"/>
  <c r="R159"/>
  <c r="U152"/>
  <c r="V152" s="1"/>
  <c r="R156"/>
  <c r="S156" s="1"/>
  <c r="U156"/>
  <c r="V156" s="1"/>
  <c r="O159"/>
  <c r="K191"/>
  <c r="K193" s="1"/>
  <c r="U175"/>
  <c r="V175" s="1"/>
  <c r="K217"/>
  <c r="J240"/>
  <c r="O279"/>
  <c r="P279" s="1"/>
  <c r="O283" s="1"/>
  <c r="U328"/>
  <c r="W328" s="1"/>
  <c r="U347"/>
  <c r="W347" s="1"/>
  <c r="U393"/>
  <c r="V393" s="1"/>
  <c r="U401"/>
  <c r="W401" s="1"/>
  <c r="O410"/>
  <c r="P410" s="1"/>
  <c r="U421"/>
  <c r="W421" s="1"/>
  <c r="G446"/>
  <c r="G1001"/>
  <c r="G988"/>
  <c r="G989"/>
  <c r="G1002"/>
  <c r="G1037" s="1"/>
  <c r="K1002"/>
  <c r="K1037" s="1"/>
  <c r="K989"/>
  <c r="U440"/>
  <c r="W440" s="1"/>
  <c r="Q440"/>
  <c r="U647"/>
  <c r="P612"/>
  <c r="U612"/>
  <c r="P624"/>
  <c r="U624"/>
  <c r="P628"/>
  <c r="U628"/>
  <c r="P632"/>
  <c r="U632"/>
  <c r="P636"/>
  <c r="U636"/>
  <c r="U687"/>
  <c r="W687" s="1"/>
  <c r="Q687"/>
  <c r="P715"/>
  <c r="U715"/>
  <c r="V715" s="1"/>
  <c r="O819"/>
  <c r="O889" s="1"/>
  <c r="U721"/>
  <c r="U819" s="1"/>
  <c r="U733"/>
  <c r="W733" s="1"/>
  <c r="Q733"/>
  <c r="U737"/>
  <c r="W737" s="1"/>
  <c r="Q737"/>
  <c r="P749"/>
  <c r="U749"/>
  <c r="V749" s="1"/>
  <c r="P753"/>
  <c r="U753"/>
  <c r="V753" s="1"/>
  <c r="P761"/>
  <c r="U761"/>
  <c r="V761" s="1"/>
  <c r="U773"/>
  <c r="W773" s="1"/>
  <c r="Q773"/>
  <c r="R809"/>
  <c r="T809" s="1"/>
  <c r="M809"/>
  <c r="U809"/>
  <c r="W809" s="1"/>
  <c r="J1023"/>
  <c r="J1012"/>
  <c r="J46"/>
  <c r="J48" s="1"/>
  <c r="J987"/>
  <c r="R1013"/>
  <c r="S177"/>
  <c r="R191" s="1"/>
  <c r="R193" s="1"/>
  <c r="Q179"/>
  <c r="Q183"/>
  <c r="S185"/>
  <c r="U207"/>
  <c r="T208"/>
  <c r="R243" s="1"/>
  <c r="R937" s="1"/>
  <c r="R1008" s="1"/>
  <c r="L209"/>
  <c r="K242" s="1"/>
  <c r="U209"/>
  <c r="V209" s="1"/>
  <c r="M210"/>
  <c r="K243" s="1"/>
  <c r="K937" s="1"/>
  <c r="K1008" s="1"/>
  <c r="R210"/>
  <c r="T210" s="1"/>
  <c r="U211"/>
  <c r="V211" s="1"/>
  <c r="U220"/>
  <c r="T221"/>
  <c r="U224"/>
  <c r="V224" s="1"/>
  <c r="S226"/>
  <c r="R242" s="1"/>
  <c r="U228"/>
  <c r="V228" s="1"/>
  <c r="S230"/>
  <c r="U232"/>
  <c r="V232" s="1"/>
  <c r="Q236"/>
  <c r="O243" s="1"/>
  <c r="O937" s="1"/>
  <c r="O1008" s="1"/>
  <c r="O252"/>
  <c r="Q257"/>
  <c r="O268" s="1"/>
  <c r="O954" s="1"/>
  <c r="O1017" s="1"/>
  <c r="U260"/>
  <c r="V260" s="1"/>
  <c r="S264"/>
  <c r="R267" s="1"/>
  <c r="U266"/>
  <c r="V266" s="1"/>
  <c r="R279"/>
  <c r="S279" s="1"/>
  <c r="R283" s="1"/>
  <c r="I280"/>
  <c r="M280"/>
  <c r="K284" s="1"/>
  <c r="R280"/>
  <c r="T280" s="1"/>
  <c r="R284" s="1"/>
  <c r="R967" s="1"/>
  <c r="U298"/>
  <c r="V298" s="1"/>
  <c r="R302"/>
  <c r="R959" s="1"/>
  <c r="R304"/>
  <c r="R961" s="1"/>
  <c r="R1018" s="1"/>
  <c r="R305"/>
  <c r="U305" s="1"/>
  <c r="O979"/>
  <c r="S312"/>
  <c r="T314"/>
  <c r="U320"/>
  <c r="O326"/>
  <c r="U326" s="1"/>
  <c r="Q328"/>
  <c r="Q331"/>
  <c r="S335"/>
  <c r="Q344"/>
  <c r="Q347"/>
  <c r="Q350"/>
  <c r="S355"/>
  <c r="M361"/>
  <c r="K446" s="1"/>
  <c r="K584" s="1"/>
  <c r="K928" s="1"/>
  <c r="S365"/>
  <c r="S369"/>
  <c r="S373"/>
  <c r="S380"/>
  <c r="S384"/>
  <c r="S388"/>
  <c r="Q390"/>
  <c r="Q397"/>
  <c r="Q401"/>
  <c r="Q407"/>
  <c r="Q413"/>
  <c r="Q417"/>
  <c r="Q421"/>
  <c r="Q425"/>
  <c r="Q432"/>
  <c r="U438"/>
  <c r="V438" s="1"/>
  <c r="U441"/>
  <c r="V441" s="1"/>
  <c r="U442"/>
  <c r="V442" s="1"/>
  <c r="U451"/>
  <c r="U458"/>
  <c r="P460"/>
  <c r="U464"/>
  <c r="U467"/>
  <c r="U474"/>
  <c r="P476"/>
  <c r="U480"/>
  <c r="U483"/>
  <c r="U497"/>
  <c r="U503"/>
  <c r="U506"/>
  <c r="U513"/>
  <c r="P515"/>
  <c r="U519"/>
  <c r="U522"/>
  <c r="U530"/>
  <c r="U533"/>
  <c r="U540"/>
  <c r="P542"/>
  <c r="U546"/>
  <c r="U560"/>
  <c r="V560" s="1"/>
  <c r="Q566"/>
  <c r="Q570"/>
  <c r="K583"/>
  <c r="O640"/>
  <c r="U615"/>
  <c r="G648"/>
  <c r="U664"/>
  <c r="V664" s="1"/>
  <c r="U670"/>
  <c r="V670" s="1"/>
  <c r="U676"/>
  <c r="W676" s="1"/>
  <c r="U701"/>
  <c r="W701" s="1"/>
  <c r="U786"/>
  <c r="W786" s="1"/>
  <c r="G1013"/>
  <c r="J1001"/>
  <c r="J988"/>
  <c r="J1002"/>
  <c r="J1037" s="1"/>
  <c r="J989"/>
  <c r="U444"/>
  <c r="W444" s="1"/>
  <c r="Q444"/>
  <c r="U499"/>
  <c r="Q499"/>
  <c r="U567"/>
  <c r="W567" s="1"/>
  <c r="Q567"/>
  <c r="U571"/>
  <c r="W571" s="1"/>
  <c r="Q571"/>
  <c r="K944"/>
  <c r="L594"/>
  <c r="R594"/>
  <c r="U646"/>
  <c r="U601"/>
  <c r="U598"/>
  <c r="R598"/>
  <c r="T598" s="1"/>
  <c r="M598"/>
  <c r="P608"/>
  <c r="U608"/>
  <c r="O981"/>
  <c r="P656"/>
  <c r="U656"/>
  <c r="U981" s="1"/>
  <c r="P679"/>
  <c r="U679"/>
  <c r="V679" s="1"/>
  <c r="P683"/>
  <c r="U683"/>
  <c r="V683" s="1"/>
  <c r="U690"/>
  <c r="W690" s="1"/>
  <c r="Q690"/>
  <c r="U708"/>
  <c r="W708" s="1"/>
  <c r="Q708"/>
  <c r="U717"/>
  <c r="W717" s="1"/>
  <c r="Q717"/>
  <c r="U729"/>
  <c r="W729" s="1"/>
  <c r="Q729"/>
  <c r="U777"/>
  <c r="W777" s="1"/>
  <c r="Q777"/>
  <c r="P789"/>
  <c r="U789"/>
  <c r="V789" s="1"/>
  <c r="U793"/>
  <c r="W793" s="1"/>
  <c r="Q793"/>
  <c r="P875"/>
  <c r="U875"/>
  <c r="V875" s="1"/>
  <c r="U210"/>
  <c r="W210" s="1"/>
  <c r="P220"/>
  <c r="O242" s="1"/>
  <c r="G1017"/>
  <c r="G269"/>
  <c r="G955" s="1"/>
  <c r="U302"/>
  <c r="U959" s="1"/>
  <c r="V312"/>
  <c r="O315"/>
  <c r="P320"/>
  <c r="O325"/>
  <c r="S325"/>
  <c r="R336"/>
  <c r="O363"/>
  <c r="O364"/>
  <c r="O376"/>
  <c r="G583"/>
  <c r="U734"/>
  <c r="W734" s="1"/>
  <c r="K1031"/>
  <c r="U491"/>
  <c r="Q491"/>
  <c r="O579"/>
  <c r="U563"/>
  <c r="U574"/>
  <c r="W574" s="1"/>
  <c r="Q574"/>
  <c r="P620"/>
  <c r="U620"/>
  <c r="R641"/>
  <c r="T627"/>
  <c r="P663"/>
  <c r="U663"/>
  <c r="V663" s="1"/>
  <c r="P675"/>
  <c r="U675"/>
  <c r="V675" s="1"/>
  <c r="P704"/>
  <c r="U704"/>
  <c r="V704" s="1"/>
  <c r="L714"/>
  <c r="R714"/>
  <c r="S714" s="1"/>
  <c r="U757"/>
  <c r="W757" s="1"/>
  <c r="Q757"/>
  <c r="U765"/>
  <c r="W765" s="1"/>
  <c r="Q765"/>
  <c r="U781"/>
  <c r="W781" s="1"/>
  <c r="Q781"/>
  <c r="P785"/>
  <c r="U785"/>
  <c r="V785" s="1"/>
  <c r="S825"/>
  <c r="R857"/>
  <c r="U884"/>
  <c r="W884" s="1"/>
  <c r="Q884"/>
  <c r="U189"/>
  <c r="G217"/>
  <c r="J1017"/>
  <c r="J269"/>
  <c r="J955" s="1"/>
  <c r="G306"/>
  <c r="G962" s="1"/>
  <c r="K306"/>
  <c r="R315"/>
  <c r="U456"/>
  <c r="U472"/>
  <c r="U495"/>
  <c r="U511"/>
  <c r="U527"/>
  <c r="U538"/>
  <c r="O549"/>
  <c r="O551" s="1"/>
  <c r="G584"/>
  <c r="G928" s="1"/>
  <c r="G1027" s="1"/>
  <c r="J581"/>
  <c r="U607"/>
  <c r="K645"/>
  <c r="K648" s="1"/>
  <c r="K1013"/>
  <c r="P816"/>
  <c r="U816"/>
  <c r="V816" s="1"/>
  <c r="U832"/>
  <c r="W832" s="1"/>
  <c r="Q832"/>
  <c r="P840"/>
  <c r="U840"/>
  <c r="V840" s="1"/>
  <c r="K924"/>
  <c r="Q575"/>
  <c r="O594"/>
  <c r="M595"/>
  <c r="R595"/>
  <c r="I598"/>
  <c r="O602"/>
  <c r="P606"/>
  <c r="S609"/>
  <c r="S613"/>
  <c r="S617"/>
  <c r="S625"/>
  <c r="Q627"/>
  <c r="U627"/>
  <c r="U641" s="1"/>
  <c r="U631"/>
  <c r="U635"/>
  <c r="U639"/>
  <c r="J644"/>
  <c r="J648" s="1"/>
  <c r="O647"/>
  <c r="S662"/>
  <c r="L665"/>
  <c r="Q676"/>
  <c r="Q680"/>
  <c r="Q684"/>
  <c r="S689"/>
  <c r="U691"/>
  <c r="V691" s="1"/>
  <c r="S693"/>
  <c r="U695"/>
  <c r="V695" s="1"/>
  <c r="S697"/>
  <c r="U699"/>
  <c r="V699" s="1"/>
  <c r="Q701"/>
  <c r="U705"/>
  <c r="V705" s="1"/>
  <c r="U711"/>
  <c r="V711" s="1"/>
  <c r="S713"/>
  <c r="U718"/>
  <c r="V718" s="1"/>
  <c r="S720"/>
  <c r="R819"/>
  <c r="U722"/>
  <c r="V722" s="1"/>
  <c r="S724"/>
  <c r="S728"/>
  <c r="U730"/>
  <c r="V730" s="1"/>
  <c r="S732"/>
  <c r="Q734"/>
  <c r="S736"/>
  <c r="U738"/>
  <c r="V738" s="1"/>
  <c r="S742"/>
  <c r="R744"/>
  <c r="S744" s="1"/>
  <c r="M745"/>
  <c r="R745"/>
  <c r="T745" s="1"/>
  <c r="R821" s="1"/>
  <c r="R891" s="1"/>
  <c r="R923" s="1"/>
  <c r="R1022" s="1"/>
  <c r="U746"/>
  <c r="V746" s="1"/>
  <c r="U750"/>
  <c r="V750" s="1"/>
  <c r="S752"/>
  <c r="U754"/>
  <c r="V754" s="1"/>
  <c r="U758"/>
  <c r="V758" s="1"/>
  <c r="U762"/>
  <c r="V762" s="1"/>
  <c r="U766"/>
  <c r="V766" s="1"/>
  <c r="U770"/>
  <c r="V770" s="1"/>
  <c r="U774"/>
  <c r="V774" s="1"/>
  <c r="U778"/>
  <c r="V778" s="1"/>
  <c r="U782"/>
  <c r="V782" s="1"/>
  <c r="Q786"/>
  <c r="Q790"/>
  <c r="U794"/>
  <c r="V794" s="1"/>
  <c r="U798"/>
  <c r="V798" s="1"/>
  <c r="U802"/>
  <c r="V802" s="1"/>
  <c r="R808"/>
  <c r="S808" s="1"/>
  <c r="U808"/>
  <c r="V808" s="1"/>
  <c r="P810"/>
  <c r="U813"/>
  <c r="V813" s="1"/>
  <c r="R859"/>
  <c r="U837"/>
  <c r="V837" s="1"/>
  <c r="U845"/>
  <c r="V845" s="1"/>
  <c r="G1031"/>
  <c r="G1033" s="1"/>
  <c r="O811"/>
  <c r="H811"/>
  <c r="P849"/>
  <c r="U849"/>
  <c r="V849" s="1"/>
  <c r="P855"/>
  <c r="U855"/>
  <c r="V855" s="1"/>
  <c r="U872"/>
  <c r="U878"/>
  <c r="W878" s="1"/>
  <c r="Q878"/>
  <c r="H594"/>
  <c r="U595"/>
  <c r="R601"/>
  <c r="R646"/>
  <c r="K821"/>
  <c r="K891" s="1"/>
  <c r="K923" s="1"/>
  <c r="K1022" s="1"/>
  <c r="G820"/>
  <c r="G890" s="1"/>
  <c r="G922" s="1"/>
  <c r="G1021" s="1"/>
  <c r="O740"/>
  <c r="O741"/>
  <c r="L744"/>
  <c r="O857"/>
  <c r="O861" s="1"/>
  <c r="U860"/>
  <c r="U833"/>
  <c r="U852"/>
  <c r="V852" s="1"/>
  <c r="U873"/>
  <c r="U911"/>
  <c r="W911" s="1"/>
  <c r="G1063"/>
  <c r="G1086" s="1"/>
  <c r="P812"/>
  <c r="U812"/>
  <c r="V812" s="1"/>
  <c r="W826"/>
  <c r="U828"/>
  <c r="W828" s="1"/>
  <c r="Q828"/>
  <c r="P836"/>
  <c r="U836"/>
  <c r="V836" s="1"/>
  <c r="P844"/>
  <c r="U844"/>
  <c r="V844" s="1"/>
  <c r="U881"/>
  <c r="W881" s="1"/>
  <c r="Q881"/>
  <c r="K581"/>
  <c r="G944"/>
  <c r="G947" s="1"/>
  <c r="K945"/>
  <c r="R946"/>
  <c r="R1028" s="1"/>
  <c r="J642"/>
  <c r="K820"/>
  <c r="O665"/>
  <c r="P665" s="1"/>
  <c r="J821"/>
  <c r="J891" s="1"/>
  <c r="J923" s="1"/>
  <c r="J1022" s="1"/>
  <c r="O666"/>
  <c r="Q666" s="1"/>
  <c r="G822"/>
  <c r="U841"/>
  <c r="V841" s="1"/>
  <c r="G861"/>
  <c r="U848"/>
  <c r="V848" s="1"/>
  <c r="G889"/>
  <c r="R889"/>
  <c r="J1013"/>
  <c r="J1040" s="1"/>
  <c r="S815"/>
  <c r="Q817"/>
  <c r="U825"/>
  <c r="S827"/>
  <c r="U829"/>
  <c r="S831"/>
  <c r="S835"/>
  <c r="S839"/>
  <c r="S843"/>
  <c r="S850"/>
  <c r="S854"/>
  <c r="S877"/>
  <c r="S880"/>
  <c r="S883"/>
  <c r="U908"/>
  <c r="V908" s="1"/>
  <c r="Q911"/>
  <c r="P825"/>
  <c r="Q913"/>
  <c r="G87" i="10"/>
  <c r="F87"/>
  <c r="L465" i="4"/>
  <c r="E473" i="7"/>
  <c r="J473"/>
  <c r="N465" i="4"/>
  <c r="G465"/>
  <c r="F465"/>
  <c r="O434" i="3"/>
  <c r="O435" s="1"/>
  <c r="N434"/>
  <c r="N435" s="1"/>
  <c r="M434"/>
  <c r="M435" s="1"/>
  <c r="L434"/>
  <c r="L435" s="1"/>
  <c r="K434"/>
  <c r="K435" s="1"/>
  <c r="J434"/>
  <c r="J435" s="1"/>
  <c r="I434"/>
  <c r="I435" s="1"/>
  <c r="H434"/>
  <c r="H435" s="1"/>
  <c r="G434"/>
  <c r="G435" s="1"/>
  <c r="F434"/>
  <c r="F435" s="1"/>
  <c r="E434"/>
  <c r="E435" s="1"/>
  <c r="D434"/>
  <c r="D435" s="1"/>
  <c r="J1019" i="19" l="1"/>
  <c r="U640"/>
  <c r="O645"/>
  <c r="R1017"/>
  <c r="U602"/>
  <c r="G1019"/>
  <c r="U267"/>
  <c r="U411"/>
  <c r="W411" s="1"/>
  <c r="R820"/>
  <c r="R890" s="1"/>
  <c r="R922" s="1"/>
  <c r="R1021" s="1"/>
  <c r="K1033"/>
  <c r="U243"/>
  <c r="U937" s="1"/>
  <c r="U1008" s="1"/>
  <c r="R445"/>
  <c r="R447" s="1"/>
  <c r="K942"/>
  <c r="K269"/>
  <c r="U315"/>
  <c r="U858"/>
  <c r="U645"/>
  <c r="U550"/>
  <c r="R1031"/>
  <c r="O45"/>
  <c r="O932" s="1"/>
  <c r="O1012" s="1"/>
  <c r="U45"/>
  <c r="U932" s="1"/>
  <c r="U944" i="20"/>
  <c r="U599"/>
  <c r="U644"/>
  <c r="U642"/>
  <c r="U953"/>
  <c r="U269"/>
  <c r="U955" s="1"/>
  <c r="U1001"/>
  <c r="U988"/>
  <c r="J896"/>
  <c r="K890"/>
  <c r="K822"/>
  <c r="O446"/>
  <c r="O584" s="1"/>
  <c r="O928" s="1"/>
  <c r="K950"/>
  <c r="K1012" s="1"/>
  <c r="K65"/>
  <c r="O1012"/>
  <c r="U1012"/>
  <c r="R890"/>
  <c r="R922" s="1"/>
  <c r="R1021" s="1"/>
  <c r="R822"/>
  <c r="R936"/>
  <c r="R244"/>
  <c r="R938" s="1"/>
  <c r="R918"/>
  <c r="R1003" s="1"/>
  <c r="R199"/>
  <c r="R920" s="1"/>
  <c r="K1027"/>
  <c r="K986"/>
  <c r="P847"/>
  <c r="U847"/>
  <c r="V847" s="1"/>
  <c r="R892"/>
  <c r="R924"/>
  <c r="R944"/>
  <c r="S594"/>
  <c r="R599"/>
  <c r="O940"/>
  <c r="O336"/>
  <c r="P325"/>
  <c r="J1036"/>
  <c r="J1005"/>
  <c r="V207"/>
  <c r="V80"/>
  <c r="R940"/>
  <c r="R336"/>
  <c r="R338" s="1"/>
  <c r="S325"/>
  <c r="R966"/>
  <c r="R969" s="1"/>
  <c r="R286"/>
  <c r="O931"/>
  <c r="O46"/>
  <c r="O48" s="1"/>
  <c r="O1036"/>
  <c r="O581"/>
  <c r="O583"/>
  <c r="P209"/>
  <c r="O242" s="1"/>
  <c r="O215"/>
  <c r="O217" s="1"/>
  <c r="K988"/>
  <c r="K1001"/>
  <c r="J52"/>
  <c r="J50"/>
  <c r="K48"/>
  <c r="R1012"/>
  <c r="K938"/>
  <c r="J248"/>
  <c r="J246"/>
  <c r="K1023"/>
  <c r="P740"/>
  <c r="U740"/>
  <c r="V740" s="1"/>
  <c r="U361"/>
  <c r="W361" s="1"/>
  <c r="Q361"/>
  <c r="R583"/>
  <c r="R581"/>
  <c r="P97"/>
  <c r="O197" s="1"/>
  <c r="U97"/>
  <c r="V97" s="1"/>
  <c r="O971"/>
  <c r="P252"/>
  <c r="K918"/>
  <c r="K1003" s="1"/>
  <c r="K199"/>
  <c r="U128"/>
  <c r="V128" s="1"/>
  <c r="P128"/>
  <c r="P279"/>
  <c r="O283" s="1"/>
  <c r="U279"/>
  <c r="V279" s="1"/>
  <c r="U283" s="1"/>
  <c r="V312"/>
  <c r="U315"/>
  <c r="U977"/>
  <c r="U979" s="1"/>
  <c r="R949"/>
  <c r="R951" s="1"/>
  <c r="R65"/>
  <c r="O953"/>
  <c r="O269"/>
  <c r="O955" s="1"/>
  <c r="K1040"/>
  <c r="R987"/>
  <c r="U363"/>
  <c r="V363" s="1"/>
  <c r="O1013"/>
  <c r="U122"/>
  <c r="R46"/>
  <c r="R48" s="1"/>
  <c r="G822"/>
  <c r="O857"/>
  <c r="O861" s="1"/>
  <c r="U666"/>
  <c r="W666" s="1"/>
  <c r="U821" s="1"/>
  <c r="U891" s="1"/>
  <c r="U923" s="1"/>
  <c r="U1022" s="1"/>
  <c r="U404"/>
  <c r="V404" s="1"/>
  <c r="U716"/>
  <c r="W716" s="1"/>
  <c r="R1013"/>
  <c r="U411"/>
  <c r="W411" s="1"/>
  <c r="U216"/>
  <c r="J1014"/>
  <c r="J925"/>
  <c r="U376"/>
  <c r="W376" s="1"/>
  <c r="U325"/>
  <c r="K1014"/>
  <c r="O193"/>
  <c r="K1016"/>
  <c r="K1019" s="1"/>
  <c r="K951"/>
  <c r="O159"/>
  <c r="R1016"/>
  <c r="R1019" s="1"/>
  <c r="V825"/>
  <c r="O642"/>
  <c r="O644"/>
  <c r="O648" s="1"/>
  <c r="U858"/>
  <c r="W826"/>
  <c r="V563"/>
  <c r="U579"/>
  <c r="J962"/>
  <c r="O306"/>
  <c r="O962" s="1"/>
  <c r="O959"/>
  <c r="U302"/>
  <c r="U959" s="1"/>
  <c r="O924"/>
  <c r="O987" s="1"/>
  <c r="J447"/>
  <c r="J583"/>
  <c r="U971"/>
  <c r="V252"/>
  <c r="P81"/>
  <c r="P82" s="1"/>
  <c r="U81"/>
  <c r="V81" s="1"/>
  <c r="P61"/>
  <c r="U61"/>
  <c r="V61" s="1"/>
  <c r="U63" s="1"/>
  <c r="U238"/>
  <c r="U240" s="1"/>
  <c r="V220"/>
  <c r="R1001"/>
  <c r="R988"/>
  <c r="R1011"/>
  <c r="R1014" s="1"/>
  <c r="R934"/>
  <c r="R945"/>
  <c r="T595"/>
  <c r="R600"/>
  <c r="U941"/>
  <c r="U1032" s="1"/>
  <c r="U337"/>
  <c r="W326"/>
  <c r="K962"/>
  <c r="J308"/>
  <c r="R306"/>
  <c r="R962" s="1"/>
  <c r="O960"/>
  <c r="O1017" s="1"/>
  <c r="U303"/>
  <c r="U960" s="1"/>
  <c r="G924"/>
  <c r="G892"/>
  <c r="O944"/>
  <c r="O947" s="1"/>
  <c r="O599"/>
  <c r="O603" s="1"/>
  <c r="P594"/>
  <c r="P806"/>
  <c r="U806"/>
  <c r="V806" s="1"/>
  <c r="O961"/>
  <c r="O1018" s="1"/>
  <c r="U304"/>
  <c r="U961" s="1"/>
  <c r="U1018" s="1"/>
  <c r="U973"/>
  <c r="U975" s="1"/>
  <c r="U76"/>
  <c r="V74"/>
  <c r="O941"/>
  <c r="O1032" s="1"/>
  <c r="Q326"/>
  <c r="O337"/>
  <c r="R971"/>
  <c r="S252"/>
  <c r="R644"/>
  <c r="R642"/>
  <c r="V143"/>
  <c r="U120"/>
  <c r="W120" s="1"/>
  <c r="Q120"/>
  <c r="U47"/>
  <c r="U933" s="1"/>
  <c r="V38"/>
  <c r="U44" s="1"/>
  <c r="U280"/>
  <c r="W280" s="1"/>
  <c r="U284" s="1"/>
  <c r="U967" s="1"/>
  <c r="Q280"/>
  <c r="O284" s="1"/>
  <c r="O967" s="1"/>
  <c r="G1036"/>
  <c r="G1005"/>
  <c r="K942"/>
  <c r="K1031"/>
  <c r="K1033" s="1"/>
  <c r="K955"/>
  <c r="J271"/>
  <c r="J273"/>
  <c r="R447"/>
  <c r="U191"/>
  <c r="U193" s="1"/>
  <c r="U580"/>
  <c r="K447"/>
  <c r="G583"/>
  <c r="J892"/>
  <c r="J822"/>
  <c r="R584"/>
  <c r="R928" s="1"/>
  <c r="R1027" s="1"/>
  <c r="U889"/>
  <c r="R645"/>
  <c r="J1016"/>
  <c r="J1019" s="1"/>
  <c r="U549"/>
  <c r="U209"/>
  <c r="V209" s="1"/>
  <c r="U550"/>
  <c r="K338"/>
  <c r="U156"/>
  <c r="V156" s="1"/>
  <c r="K583"/>
  <c r="U598"/>
  <c r="U645" s="1"/>
  <c r="U665"/>
  <c r="V665" s="1"/>
  <c r="U820" s="1"/>
  <c r="U714"/>
  <c r="V714" s="1"/>
  <c r="U410"/>
  <c r="V410" s="1"/>
  <c r="U405"/>
  <c r="W405" s="1"/>
  <c r="U1013"/>
  <c r="J986"/>
  <c r="J1045" s="1"/>
  <c r="K1039"/>
  <c r="K1045" s="1"/>
  <c r="R159"/>
  <c r="K987"/>
  <c r="U364"/>
  <c r="W364" s="1"/>
  <c r="U446" s="1"/>
  <c r="G986"/>
  <c r="G1045" s="1"/>
  <c r="G1011"/>
  <c r="G1014" s="1"/>
  <c r="R198"/>
  <c r="R919" s="1"/>
  <c r="R1004" s="1"/>
  <c r="U149"/>
  <c r="V149" s="1"/>
  <c r="U104"/>
  <c r="W104" s="1"/>
  <c r="J650" i="19"/>
  <c r="J652"/>
  <c r="R918"/>
  <c r="R1003" s="1"/>
  <c r="O936"/>
  <c r="O244"/>
  <c r="O938" s="1"/>
  <c r="K1027"/>
  <c r="O966"/>
  <c r="O969" s="1"/>
  <c r="O286"/>
  <c r="K967"/>
  <c r="K986" s="1"/>
  <c r="K286"/>
  <c r="J290"/>
  <c r="R953"/>
  <c r="R269"/>
  <c r="R955" s="1"/>
  <c r="R936"/>
  <c r="R244"/>
  <c r="R938" s="1"/>
  <c r="K936"/>
  <c r="K1007" s="1"/>
  <c r="K1009" s="1"/>
  <c r="K244"/>
  <c r="U953"/>
  <c r="U269"/>
  <c r="U955" s="1"/>
  <c r="U1012"/>
  <c r="U197"/>
  <c r="U642"/>
  <c r="K890"/>
  <c r="J894" s="1"/>
  <c r="Q741"/>
  <c r="O821" s="1"/>
  <c r="O891" s="1"/>
  <c r="O923" s="1"/>
  <c r="O1022" s="1"/>
  <c r="U741"/>
  <c r="W741" s="1"/>
  <c r="W189"/>
  <c r="G585"/>
  <c r="G927"/>
  <c r="P363"/>
  <c r="O445" s="1"/>
  <c r="U363"/>
  <c r="V363" s="1"/>
  <c r="J927"/>
  <c r="J585"/>
  <c r="R966"/>
  <c r="R969" s="1"/>
  <c r="R286"/>
  <c r="K955"/>
  <c r="K273"/>
  <c r="J271"/>
  <c r="K271"/>
  <c r="J273"/>
  <c r="W158"/>
  <c r="U160"/>
  <c r="U47"/>
  <c r="U933" s="1"/>
  <c r="V38"/>
  <c r="U44" s="1"/>
  <c r="R931"/>
  <c r="R46"/>
  <c r="R48" s="1"/>
  <c r="U857"/>
  <c r="V825"/>
  <c r="U945"/>
  <c r="U600"/>
  <c r="O944"/>
  <c r="O947" s="1"/>
  <c r="O599"/>
  <c r="O603" s="1"/>
  <c r="P594"/>
  <c r="Q364"/>
  <c r="U364"/>
  <c r="W364" s="1"/>
  <c r="U446" s="1"/>
  <c r="O940"/>
  <c r="O336"/>
  <c r="P325"/>
  <c r="U325"/>
  <c r="R944"/>
  <c r="R599"/>
  <c r="S594"/>
  <c r="U964"/>
  <c r="V320"/>
  <c r="O971"/>
  <c r="P252"/>
  <c r="V220"/>
  <c r="U238"/>
  <c r="O953"/>
  <c r="O269"/>
  <c r="O955" s="1"/>
  <c r="U1001"/>
  <c r="U988"/>
  <c r="G918"/>
  <c r="G1003" s="1"/>
  <c r="G199"/>
  <c r="G920" s="1"/>
  <c r="R941"/>
  <c r="R337"/>
  <c r="R338" s="1"/>
  <c r="T326"/>
  <c r="U87"/>
  <c r="W87" s="1"/>
  <c r="Q87"/>
  <c r="R583"/>
  <c r="R581"/>
  <c r="O1036"/>
  <c r="P97"/>
  <c r="O197" s="1"/>
  <c r="U97"/>
  <c r="V97" s="1"/>
  <c r="R644"/>
  <c r="R642"/>
  <c r="J1046"/>
  <c r="R861"/>
  <c r="U714"/>
  <c r="V714" s="1"/>
  <c r="R645"/>
  <c r="U304"/>
  <c r="U961" s="1"/>
  <c r="U1018" s="1"/>
  <c r="U280"/>
  <c r="W280" s="1"/>
  <c r="U284" s="1"/>
  <c r="U967" s="1"/>
  <c r="G1039"/>
  <c r="U716"/>
  <c r="W716" s="1"/>
  <c r="U239"/>
  <c r="U252"/>
  <c r="O306"/>
  <c r="O962" s="1"/>
  <c r="R216"/>
  <c r="R584"/>
  <c r="R928" s="1"/>
  <c r="G1011"/>
  <c r="G1014" s="1"/>
  <c r="U404"/>
  <c r="V404" s="1"/>
  <c r="R217"/>
  <c r="U745"/>
  <c r="W745" s="1"/>
  <c r="O191"/>
  <c r="O193" s="1"/>
  <c r="U405"/>
  <c r="W405" s="1"/>
  <c r="U56"/>
  <c r="V56" s="1"/>
  <c r="U159"/>
  <c r="R924"/>
  <c r="O924"/>
  <c r="O931"/>
  <c r="U120"/>
  <c r="W120" s="1"/>
  <c r="Q120"/>
  <c r="U811"/>
  <c r="V811" s="1"/>
  <c r="P811"/>
  <c r="K1023"/>
  <c r="K962"/>
  <c r="J308"/>
  <c r="R306"/>
  <c r="R962" s="1"/>
  <c r="U376"/>
  <c r="W376" s="1"/>
  <c r="Q376"/>
  <c r="J1036"/>
  <c r="J1005"/>
  <c r="K927"/>
  <c r="K585"/>
  <c r="U215"/>
  <c r="V207"/>
  <c r="U242" s="1"/>
  <c r="G1036"/>
  <c r="G1005"/>
  <c r="R949"/>
  <c r="R951" s="1"/>
  <c r="R65"/>
  <c r="R1001"/>
  <c r="R988"/>
  <c r="Q98"/>
  <c r="U98"/>
  <c r="W98" s="1"/>
  <c r="K1036"/>
  <c r="R104"/>
  <c r="U104" s="1"/>
  <c r="W104" s="1"/>
  <c r="M104"/>
  <c r="U82"/>
  <c r="U957" s="1"/>
  <c r="V80"/>
  <c r="K949"/>
  <c r="K65"/>
  <c r="J820"/>
  <c r="U665"/>
  <c r="V665" s="1"/>
  <c r="U744"/>
  <c r="V744" s="1"/>
  <c r="K947"/>
  <c r="U549"/>
  <c r="U551" s="1"/>
  <c r="K197"/>
  <c r="J1014"/>
  <c r="U666"/>
  <c r="W666" s="1"/>
  <c r="K1017"/>
  <c r="K1039" s="1"/>
  <c r="K1045" s="1"/>
  <c r="U216"/>
  <c r="U410"/>
  <c r="V410" s="1"/>
  <c r="U139"/>
  <c r="V139" s="1"/>
  <c r="U192"/>
  <c r="U193" s="1"/>
  <c r="U119"/>
  <c r="V119" s="1"/>
  <c r="V563"/>
  <c r="U579"/>
  <c r="U941"/>
  <c r="U1032" s="1"/>
  <c r="U337"/>
  <c r="W326"/>
  <c r="P806"/>
  <c r="U806"/>
  <c r="V806" s="1"/>
  <c r="G924"/>
  <c r="G892"/>
  <c r="P740"/>
  <c r="U740"/>
  <c r="V740" s="1"/>
  <c r="T595"/>
  <c r="R945"/>
  <c r="R600"/>
  <c r="O581"/>
  <c r="O644"/>
  <c r="O648" s="1"/>
  <c r="O642"/>
  <c r="O941"/>
  <c r="O1032" s="1"/>
  <c r="Q326"/>
  <c r="O337"/>
  <c r="U973"/>
  <c r="U975" s="1"/>
  <c r="U76"/>
  <c r="V74"/>
  <c r="R971"/>
  <c r="S252"/>
  <c r="U1002"/>
  <c r="U1037" s="1"/>
  <c r="U989"/>
  <c r="P61"/>
  <c r="U61"/>
  <c r="V61" s="1"/>
  <c r="U1013"/>
  <c r="U859"/>
  <c r="U889" s="1"/>
  <c r="K822"/>
  <c r="K1040"/>
  <c r="J986"/>
  <c r="U594"/>
  <c r="U644" s="1"/>
  <c r="O198"/>
  <c r="O919" s="1"/>
  <c r="O1004" s="1"/>
  <c r="U122"/>
  <c r="W122" s="1"/>
  <c r="U303"/>
  <c r="U960" s="1"/>
  <c r="U1017" s="1"/>
  <c r="G986"/>
  <c r="U279"/>
  <c r="V279" s="1"/>
  <c r="U283" s="1"/>
  <c r="K987"/>
  <c r="K447"/>
  <c r="U580"/>
  <c r="K1016"/>
  <c r="J1039"/>
  <c r="G447"/>
  <c r="O987"/>
  <c r="O73" i="1"/>
  <c r="N73"/>
  <c r="M73"/>
  <c r="L73"/>
  <c r="K73"/>
  <c r="J73"/>
  <c r="I73"/>
  <c r="H73"/>
  <c r="G73"/>
  <c r="F73"/>
  <c r="E73"/>
  <c r="D73"/>
  <c r="U240" i="19" l="1"/>
  <c r="U584"/>
  <c r="U928" s="1"/>
  <c r="U1027" s="1"/>
  <c r="U648"/>
  <c r="U820"/>
  <c r="R892"/>
  <c r="K1019"/>
  <c r="O446"/>
  <c r="O584" s="1"/>
  <c r="O928" s="1"/>
  <c r="O1007"/>
  <c r="O1009" s="1"/>
  <c r="R822"/>
  <c r="O820"/>
  <c r="K969"/>
  <c r="J896"/>
  <c r="J1045"/>
  <c r="K1046"/>
  <c r="O46"/>
  <c r="O48" s="1"/>
  <c r="U949" i="20"/>
  <c r="U951" s="1"/>
  <c r="U65"/>
  <c r="K67" s="1"/>
  <c r="U822"/>
  <c r="U931"/>
  <c r="U46"/>
  <c r="O1027"/>
  <c r="O1039" s="1"/>
  <c r="O1045" s="1"/>
  <c r="O986"/>
  <c r="K927"/>
  <c r="K585"/>
  <c r="U924"/>
  <c r="U987" s="1"/>
  <c r="G927"/>
  <c r="G585"/>
  <c r="G925"/>
  <c r="G1023"/>
  <c r="G987"/>
  <c r="U966"/>
  <c r="U969" s="1"/>
  <c r="U286"/>
  <c r="K920"/>
  <c r="J203"/>
  <c r="J201"/>
  <c r="R942"/>
  <c r="R1031"/>
  <c r="R1033" s="1"/>
  <c r="K922"/>
  <c r="K892"/>
  <c r="U584"/>
  <c r="U928" s="1"/>
  <c r="O820"/>
  <c r="R1039"/>
  <c r="R1045" s="1"/>
  <c r="O447"/>
  <c r="K271"/>
  <c r="U306"/>
  <c r="K1046"/>
  <c r="U197"/>
  <c r="R986"/>
  <c r="U215"/>
  <c r="U217" s="1"/>
  <c r="O338"/>
  <c r="R947"/>
  <c r="U600"/>
  <c r="W122"/>
  <c r="U198"/>
  <c r="U919" s="1"/>
  <c r="U1004" s="1"/>
  <c r="O934"/>
  <c r="J589"/>
  <c r="J587"/>
  <c r="R1036"/>
  <c r="R1005"/>
  <c r="P962"/>
  <c r="O63"/>
  <c r="O1023"/>
  <c r="K1005"/>
  <c r="K1036"/>
  <c r="O927"/>
  <c r="O585"/>
  <c r="J1047"/>
  <c r="U603"/>
  <c r="K273"/>
  <c r="U857"/>
  <c r="U861" s="1"/>
  <c r="U82"/>
  <c r="U957" s="1"/>
  <c r="U1016" s="1"/>
  <c r="U1019" s="1"/>
  <c r="Y1019" s="1"/>
  <c r="R603"/>
  <c r="R1007"/>
  <c r="R1009" s="1"/>
  <c r="U648"/>
  <c r="J927"/>
  <c r="J585"/>
  <c r="U581"/>
  <c r="U336"/>
  <c r="U338" s="1"/>
  <c r="V325"/>
  <c r="U940"/>
  <c r="R585"/>
  <c r="R927"/>
  <c r="G1047"/>
  <c r="O966"/>
  <c r="O969" s="1"/>
  <c r="O286"/>
  <c r="O918"/>
  <c r="O1003" s="1"/>
  <c r="O199"/>
  <c r="O920" s="1"/>
  <c r="O936"/>
  <c r="O1007" s="1"/>
  <c r="O1009" s="1"/>
  <c r="O244"/>
  <c r="O938" s="1"/>
  <c r="O1047"/>
  <c r="O942"/>
  <c r="O1031"/>
  <c r="O1033" s="1"/>
  <c r="R1023"/>
  <c r="R1024" s="1"/>
  <c r="R925"/>
  <c r="J67"/>
  <c r="J69"/>
  <c r="U1036"/>
  <c r="R648"/>
  <c r="U445"/>
  <c r="U447" s="1"/>
  <c r="U242"/>
  <c r="U551"/>
  <c r="U159"/>
  <c r="U1017"/>
  <c r="R1040"/>
  <c r="R1046" s="1"/>
  <c r="O1040"/>
  <c r="O1046" s="1"/>
  <c r="U945"/>
  <c r="U947" s="1"/>
  <c r="J894"/>
  <c r="K650" i="19"/>
  <c r="K652"/>
  <c r="U924"/>
  <c r="U890"/>
  <c r="U922" s="1"/>
  <c r="U1021" s="1"/>
  <c r="O1027"/>
  <c r="O1039" s="1"/>
  <c r="O986"/>
  <c r="O447"/>
  <c r="O583"/>
  <c r="O890"/>
  <c r="O822"/>
  <c r="U931"/>
  <c r="U46"/>
  <c r="P962"/>
  <c r="O63"/>
  <c r="U936"/>
  <c r="U244"/>
  <c r="U938" s="1"/>
  <c r="O934"/>
  <c r="R585"/>
  <c r="R927"/>
  <c r="U918"/>
  <c r="U1003" s="1"/>
  <c r="K288"/>
  <c r="U966"/>
  <c r="U969" s="1"/>
  <c r="U286"/>
  <c r="K290" s="1"/>
  <c r="U581"/>
  <c r="J69"/>
  <c r="J67"/>
  <c r="K1047"/>
  <c r="R1036"/>
  <c r="G1047"/>
  <c r="K1026"/>
  <c r="K1029" s="1"/>
  <c r="K929"/>
  <c r="R1023"/>
  <c r="R925"/>
  <c r="R987"/>
  <c r="R985"/>
  <c r="R1011"/>
  <c r="R1014" s="1"/>
  <c r="R934"/>
  <c r="G1026"/>
  <c r="G1029" s="1"/>
  <c r="G929"/>
  <c r="G985"/>
  <c r="G1045"/>
  <c r="U1016"/>
  <c r="U1019" s="1"/>
  <c r="Y1019" s="1"/>
  <c r="R1007"/>
  <c r="R1009" s="1"/>
  <c r="U821"/>
  <c r="U891" s="1"/>
  <c r="U923" s="1"/>
  <c r="U1022" s="1"/>
  <c r="G1038"/>
  <c r="G1044" s="1"/>
  <c r="O1016"/>
  <c r="O1019" s="1"/>
  <c r="R603"/>
  <c r="O338"/>
  <c r="O918"/>
  <c r="O1003" s="1"/>
  <c r="O199"/>
  <c r="O920" s="1"/>
  <c r="K918"/>
  <c r="K1003" s="1"/>
  <c r="K199"/>
  <c r="O1023"/>
  <c r="O1040" s="1"/>
  <c r="O1046" s="1"/>
  <c r="R1027"/>
  <c r="O1047"/>
  <c r="K922"/>
  <c r="K892"/>
  <c r="R947"/>
  <c r="U63"/>
  <c r="R648"/>
  <c r="R1016"/>
  <c r="R1019" s="1"/>
  <c r="K951"/>
  <c r="K1011"/>
  <c r="K1014" s="1"/>
  <c r="O942"/>
  <c r="O1031"/>
  <c r="O1033" s="1"/>
  <c r="J1026"/>
  <c r="J929"/>
  <c r="J587"/>
  <c r="J589"/>
  <c r="U944"/>
  <c r="U947" s="1"/>
  <c r="U599"/>
  <c r="U603" s="1"/>
  <c r="G925"/>
  <c r="G1023"/>
  <c r="G987"/>
  <c r="J890"/>
  <c r="J822"/>
  <c r="T104"/>
  <c r="R198"/>
  <c r="J1047"/>
  <c r="U971"/>
  <c r="V252"/>
  <c r="R1032"/>
  <c r="R1033" s="1"/>
  <c r="R942"/>
  <c r="U1036"/>
  <c r="U940"/>
  <c r="U942" s="1"/>
  <c r="U336"/>
  <c r="U338" s="1"/>
  <c r="V325"/>
  <c r="K938"/>
  <c r="J248"/>
  <c r="J246"/>
  <c r="U217"/>
  <c r="U306"/>
  <c r="U861"/>
  <c r="U987"/>
  <c r="U445"/>
  <c r="U447" s="1"/>
  <c r="U198"/>
  <c r="U919" s="1"/>
  <c r="U1004" s="1"/>
  <c r="U1039" s="1"/>
  <c r="U1005" l="1"/>
  <c r="Y1005" s="1"/>
  <c r="O1045"/>
  <c r="U942" i="20"/>
  <c r="U1031"/>
  <c r="U1033" s="1"/>
  <c r="Y1033" s="1"/>
  <c r="O1026"/>
  <c r="O1029" s="1"/>
  <c r="O929"/>
  <c r="R1047"/>
  <c r="O890"/>
  <c r="O822"/>
  <c r="K1021"/>
  <c r="K1024" s="1"/>
  <c r="K925"/>
  <c r="K290"/>
  <c r="K288"/>
  <c r="K69"/>
  <c r="U583"/>
  <c r="U1047"/>
  <c r="U936"/>
  <c r="U1007" s="1"/>
  <c r="U1009" s="1"/>
  <c r="Y1009" s="1"/>
  <c r="U244"/>
  <c r="R929"/>
  <c r="R1026"/>
  <c r="R985"/>
  <c r="R990" s="1"/>
  <c r="O1085" s="1"/>
  <c r="J1026"/>
  <c r="J929"/>
  <c r="J985"/>
  <c r="J990" s="1"/>
  <c r="U962"/>
  <c r="K308"/>
  <c r="U1027"/>
  <c r="U1039" s="1"/>
  <c r="U1045" s="1"/>
  <c r="U986"/>
  <c r="G1026"/>
  <c r="G929"/>
  <c r="G985"/>
  <c r="G990" s="1"/>
  <c r="K1026"/>
  <c r="K929"/>
  <c r="K985"/>
  <c r="U1011"/>
  <c r="U1014" s="1"/>
  <c r="Y1014" s="1"/>
  <c r="U934"/>
  <c r="K650"/>
  <c r="K652"/>
  <c r="U918"/>
  <c r="U1003" s="1"/>
  <c r="U199"/>
  <c r="G1024"/>
  <c r="G1040"/>
  <c r="G1046" s="1"/>
  <c r="U1023"/>
  <c r="U1040" s="1"/>
  <c r="U1046" s="1"/>
  <c r="O1005"/>
  <c r="K1047"/>
  <c r="O949"/>
  <c r="O65"/>
  <c r="U48"/>
  <c r="K50"/>
  <c r="K52"/>
  <c r="O1016"/>
  <c r="O1019" s="1"/>
  <c r="U890"/>
  <c r="U962" i="19"/>
  <c r="K308"/>
  <c r="J922"/>
  <c r="J892"/>
  <c r="R929"/>
  <c r="R1026"/>
  <c r="R1029" s="1"/>
  <c r="U1031"/>
  <c r="U1033" s="1"/>
  <c r="Y1033" s="1"/>
  <c r="K248"/>
  <c r="K894"/>
  <c r="U949"/>
  <c r="U951" s="1"/>
  <c r="U65"/>
  <c r="O1005"/>
  <c r="U1047"/>
  <c r="G1040"/>
  <c r="G1046" s="1"/>
  <c r="G1024"/>
  <c r="G1041" s="1"/>
  <c r="G1042" s="1"/>
  <c r="K1021"/>
  <c r="K1024" s="1"/>
  <c r="K925"/>
  <c r="K1038"/>
  <c r="K1005"/>
  <c r="O949"/>
  <c r="O65"/>
  <c r="U1011"/>
  <c r="U1014" s="1"/>
  <c r="Y1014" s="1"/>
  <c r="U934"/>
  <c r="U1023"/>
  <c r="U1040" s="1"/>
  <c r="U1046" s="1"/>
  <c r="U925"/>
  <c r="U1024"/>
  <c r="U986"/>
  <c r="U1045" s="1"/>
  <c r="R1038"/>
  <c r="R1044" s="1"/>
  <c r="K985"/>
  <c r="U822"/>
  <c r="J1029"/>
  <c r="R1047"/>
  <c r="O922"/>
  <c r="O892"/>
  <c r="R919"/>
  <c r="R199"/>
  <c r="R920" s="1"/>
  <c r="K920"/>
  <c r="J203"/>
  <c r="J201"/>
  <c r="R1024"/>
  <c r="R1040"/>
  <c r="R1046" s="1"/>
  <c r="U48"/>
  <c r="K50"/>
  <c r="K52"/>
  <c r="O927"/>
  <c r="O585"/>
  <c r="U583"/>
  <c r="K246"/>
  <c r="G990"/>
  <c r="U199"/>
  <c r="U920" s="1"/>
  <c r="U1007"/>
  <c r="U1009" s="1"/>
  <c r="Y1009" s="1"/>
  <c r="K896"/>
  <c r="U892"/>
  <c r="Y1024" l="1"/>
  <c r="G1029" i="20"/>
  <c r="G1041" s="1"/>
  <c r="G1038"/>
  <c r="K1029"/>
  <c r="K1038"/>
  <c r="J1029"/>
  <c r="J1041" s="1"/>
  <c r="J1038"/>
  <c r="U938"/>
  <c r="K246"/>
  <c r="K248"/>
  <c r="U920"/>
  <c r="K203"/>
  <c r="K201"/>
  <c r="K990"/>
  <c r="J993"/>
  <c r="J995"/>
  <c r="O1084"/>
  <c r="G1083"/>
  <c r="R1029"/>
  <c r="R1041" s="1"/>
  <c r="R1038"/>
  <c r="N925"/>
  <c r="U1005"/>
  <c r="U922"/>
  <c r="K894"/>
  <c r="U892"/>
  <c r="K896"/>
  <c r="O951"/>
  <c r="O1011"/>
  <c r="G1084"/>
  <c r="O1093"/>
  <c r="U927"/>
  <c r="U585"/>
  <c r="O922"/>
  <c r="O892"/>
  <c r="U927" i="19"/>
  <c r="U585"/>
  <c r="O1026"/>
  <c r="O1029" s="1"/>
  <c r="O929"/>
  <c r="O985"/>
  <c r="O990" s="1"/>
  <c r="G1085" s="1"/>
  <c r="R1004"/>
  <c r="R986"/>
  <c r="R990" s="1"/>
  <c r="O1085" s="1"/>
  <c r="O1021"/>
  <c r="O1024" s="1"/>
  <c r="O925"/>
  <c r="K1041"/>
  <c r="N1005" s="1"/>
  <c r="G1043"/>
  <c r="G1051"/>
  <c r="K203"/>
  <c r="K1044"/>
  <c r="K1042"/>
  <c r="K990"/>
  <c r="N925" s="1"/>
  <c r="J993"/>
  <c r="J995"/>
  <c r="O951"/>
  <c r="O1011"/>
  <c r="G1084"/>
  <c r="O1093"/>
  <c r="K69"/>
  <c r="K67"/>
  <c r="J1021"/>
  <c r="J925"/>
  <c r="J985"/>
  <c r="J990" s="1"/>
  <c r="K201"/>
  <c r="N1024" l="1"/>
  <c r="N920"/>
  <c r="O1021" i="20"/>
  <c r="O1024" s="1"/>
  <c r="O925"/>
  <c r="O985"/>
  <c r="O990" s="1"/>
  <c r="G1085" s="1"/>
  <c r="J1044"/>
  <c r="J1042"/>
  <c r="K587"/>
  <c r="K589"/>
  <c r="O1014"/>
  <c r="O1038"/>
  <c r="J1043"/>
  <c r="N1041"/>
  <c r="G1043"/>
  <c r="G1051"/>
  <c r="G1088"/>
  <c r="G1044"/>
  <c r="G1042"/>
  <c r="Y1005"/>
  <c r="R1044"/>
  <c r="R1042"/>
  <c r="O1092"/>
  <c r="N964"/>
  <c r="O1083"/>
  <c r="O1088" s="1"/>
  <c r="N981"/>
  <c r="N957"/>
  <c r="N971"/>
  <c r="N975"/>
  <c r="N979"/>
  <c r="N969"/>
  <c r="N947"/>
  <c r="N934"/>
  <c r="N942"/>
  <c r="N955"/>
  <c r="N938"/>
  <c r="N962"/>
  <c r="N951"/>
  <c r="N920"/>
  <c r="N1029"/>
  <c r="K1041"/>
  <c r="R1043"/>
  <c r="R1051"/>
  <c r="U1026"/>
  <c r="U929"/>
  <c r="U985"/>
  <c r="U1021"/>
  <c r="U1024" s="1"/>
  <c r="Y1024" s="1"/>
  <c r="U925"/>
  <c r="K1044"/>
  <c r="N929"/>
  <c r="N990"/>
  <c r="U1026" i="19"/>
  <c r="U929"/>
  <c r="U985"/>
  <c r="R1039"/>
  <c r="R1005"/>
  <c r="R1041" s="1"/>
  <c r="K589"/>
  <c r="K587"/>
  <c r="O1084"/>
  <c r="G1083"/>
  <c r="G1088" s="1"/>
  <c r="O1014"/>
  <c r="O1041" s="1"/>
  <c r="O1038"/>
  <c r="J1024"/>
  <c r="J1041" s="1"/>
  <c r="J1038"/>
  <c r="K1043"/>
  <c r="K1051"/>
  <c r="N1033"/>
  <c r="N1009"/>
  <c r="N1019"/>
  <c r="N1014"/>
  <c r="N1029"/>
  <c r="O1092"/>
  <c r="O1083"/>
  <c r="O1088" s="1"/>
  <c r="N964"/>
  <c r="N981"/>
  <c r="N979"/>
  <c r="N975"/>
  <c r="N957"/>
  <c r="N934"/>
  <c r="N971"/>
  <c r="N942"/>
  <c r="N969"/>
  <c r="N947"/>
  <c r="N955"/>
  <c r="N962"/>
  <c r="N951"/>
  <c r="N929"/>
  <c r="N938"/>
  <c r="O1044" i="20" l="1"/>
  <c r="K1043"/>
  <c r="K1051"/>
  <c r="N1009"/>
  <c r="N1019"/>
  <c r="N1033"/>
  <c r="N1014"/>
  <c r="N1005"/>
  <c r="N1024"/>
  <c r="U1029"/>
  <c r="U1038"/>
  <c r="U990"/>
  <c r="O1094" s="1"/>
  <c r="O1097" s="1"/>
  <c r="K995"/>
  <c r="K993"/>
  <c r="K1042"/>
  <c r="O1041"/>
  <c r="J1043" i="19"/>
  <c r="N1041"/>
  <c r="U1029"/>
  <c r="U1038"/>
  <c r="J1044"/>
  <c r="J1042"/>
  <c r="O1051"/>
  <c r="O1043"/>
  <c r="U990"/>
  <c r="O1094" s="1"/>
  <c r="O1097" s="1"/>
  <c r="K995"/>
  <c r="K993"/>
  <c r="N990"/>
  <c r="R1043"/>
  <c r="R1051"/>
  <c r="O1044"/>
  <c r="O1042"/>
  <c r="R1045"/>
  <c r="R1042"/>
  <c r="U1044" i="20" l="1"/>
  <c r="O1051"/>
  <c r="O1043"/>
  <c r="Y1029"/>
  <c r="U1041"/>
  <c r="O1042"/>
  <c r="Y1029" i="19"/>
  <c r="U1041"/>
  <c r="U1044"/>
  <c r="U1043" i="20" l="1"/>
  <c r="U1051"/>
  <c r="U1042"/>
  <c r="U1043" i="19"/>
  <c r="U1051"/>
  <c r="U1042"/>
</calcChain>
</file>

<file path=xl/comments1.xml><?xml version="1.0" encoding="utf-8"?>
<comments xmlns="http://schemas.openxmlformats.org/spreadsheetml/2006/main">
  <authors>
    <author>Jseda</author>
    <author>Christine Kim</author>
    <author>Doug Young</author>
  </authors>
  <commentList>
    <comment ref="A3" authorId="0">
      <text>
        <r>
          <rPr>
            <b/>
            <sz val="8"/>
            <color indexed="81"/>
            <rFont val="Tahoma"/>
            <family val="2"/>
          </rPr>
          <t xml:space="preserve">Jseda:
</t>
        </r>
        <r>
          <rPr>
            <sz val="8"/>
            <color indexed="81"/>
            <rFont val="Tahoma"/>
            <family val="2"/>
          </rPr>
          <t>Enter the month number.  EX: Jan = 1, Feb = 2, Dec=12.  
This will update the calculation of growth percentages by state.</t>
        </r>
      </text>
    </comment>
    <comment ref="K90" authorId="1">
      <text>
        <r>
          <rPr>
            <b/>
            <sz val="8"/>
            <color indexed="81"/>
            <rFont val="Tahoma"/>
            <family val="2"/>
          </rPr>
          <t xml:space="preserve">previous yr's 853 excel always had 2411.9.  However actual report 853 says 2104.7.  Nobody knows why 2411.9 in previous year.  Finally changed to 2104.7 in 12/07 </t>
        </r>
      </text>
    </comment>
    <comment ref="K92" authorId="1">
      <text>
        <r>
          <rPr>
            <b/>
            <sz val="8"/>
            <color indexed="81"/>
            <rFont val="Tahoma"/>
            <family val="2"/>
          </rPr>
          <t>853 report says 5803. why different # in excel?</t>
        </r>
      </text>
    </comment>
    <comment ref="B333" authorId="2">
      <text>
        <r>
          <rPr>
            <b/>
            <sz val="8"/>
            <color indexed="81"/>
            <rFont val="Tahoma"/>
            <family val="2"/>
          </rPr>
          <t>Doug Young:</t>
        </r>
        <r>
          <rPr>
            <sz val="8"/>
            <color indexed="81"/>
            <rFont val="Tahoma"/>
            <family val="2"/>
          </rPr>
          <t xml:space="preserve">
Includes Sub 121
</t>
        </r>
      </text>
    </comment>
  </commentList>
</comments>
</file>

<file path=xl/comments2.xml><?xml version="1.0" encoding="utf-8"?>
<comments xmlns="http://schemas.openxmlformats.org/spreadsheetml/2006/main">
  <authors>
    <author>Jseda</author>
    <author>Christine Kim</author>
    <author>Doug Young</author>
  </authors>
  <commentList>
    <comment ref="A3" authorId="0">
      <text>
        <r>
          <rPr>
            <b/>
            <sz val="8"/>
            <color indexed="81"/>
            <rFont val="Tahoma"/>
            <family val="2"/>
          </rPr>
          <t xml:space="preserve">Jseda:
</t>
        </r>
        <r>
          <rPr>
            <sz val="8"/>
            <color indexed="81"/>
            <rFont val="Tahoma"/>
            <family val="2"/>
          </rPr>
          <t>Enter the month number.  EX: Jan = 1, Feb = 2, Dec=12.  
This will update the calculation of growth percentages by state.</t>
        </r>
      </text>
    </comment>
    <comment ref="K90" authorId="1">
      <text>
        <r>
          <rPr>
            <b/>
            <sz val="8"/>
            <color indexed="81"/>
            <rFont val="Tahoma"/>
            <family val="2"/>
          </rPr>
          <t xml:space="preserve">previous yr's 853 excel always had 2411.9.  However actual report 853 says 2104.7.  Nobody knows why 2411.9 in previous year.  Finally changed to 2104.7 in 12/07 </t>
        </r>
      </text>
    </comment>
    <comment ref="K92" authorId="1">
      <text>
        <r>
          <rPr>
            <b/>
            <sz val="8"/>
            <color indexed="81"/>
            <rFont val="Tahoma"/>
            <family val="2"/>
          </rPr>
          <t>853 report says 5803. why different # in excel?</t>
        </r>
      </text>
    </comment>
    <comment ref="B333" authorId="2">
      <text>
        <r>
          <rPr>
            <b/>
            <sz val="8"/>
            <color indexed="81"/>
            <rFont val="Tahoma"/>
            <family val="2"/>
          </rPr>
          <t>Doug Young:</t>
        </r>
        <r>
          <rPr>
            <sz val="8"/>
            <color indexed="81"/>
            <rFont val="Tahoma"/>
            <family val="2"/>
          </rPr>
          <t xml:space="preserve">
Includes Sub 121
</t>
        </r>
      </text>
    </comment>
  </commentList>
</comments>
</file>

<file path=xl/sharedStrings.xml><?xml version="1.0" encoding="utf-8"?>
<sst xmlns="http://schemas.openxmlformats.org/spreadsheetml/2006/main" count="13550" uniqueCount="1652">
  <si>
    <t xml:space="preserve">Century </t>
  </si>
  <si>
    <t xml:space="preserve">FY </t>
  </si>
  <si>
    <t xml:space="preserve">Co </t>
  </si>
  <si>
    <t>Net Posting 01</t>
  </si>
  <si>
    <t>Net Posting 02</t>
  </si>
  <si>
    <t>Net Posting 03</t>
  </si>
  <si>
    <t>Net Posting 04</t>
  </si>
  <si>
    <t>Net Posting 05</t>
  </si>
  <si>
    <t>Net Posting 06</t>
  </si>
  <si>
    <t>Net Posting 07</t>
  </si>
  <si>
    <t>Net Posting 08</t>
  </si>
  <si>
    <t>Net Posting 09</t>
  </si>
  <si>
    <t>Net Posting 10</t>
  </si>
  <si>
    <t>Net Posting 11</t>
  </si>
  <si>
    <t>Net Posting 12</t>
  </si>
  <si>
    <t>BU</t>
  </si>
  <si>
    <t>Obj Acct</t>
  </si>
  <si>
    <t>Region</t>
  </si>
  <si>
    <t>00248</t>
  </si>
  <si>
    <t>9575</t>
  </si>
  <si>
    <t>Southeast</t>
  </si>
  <si>
    <t>00249</t>
  </si>
  <si>
    <t>00250</t>
  </si>
  <si>
    <t>00251</t>
  </si>
  <si>
    <t>00252</t>
  </si>
  <si>
    <t>00127</t>
  </si>
  <si>
    <t>Midwest</t>
  </si>
  <si>
    <t>00401</t>
  </si>
  <si>
    <t>00402</t>
  </si>
  <si>
    <t>00403</t>
  </si>
  <si>
    <t>00254</t>
  </si>
  <si>
    <t>Non-regulated</t>
  </si>
  <si>
    <t>00255</t>
  </si>
  <si>
    <t>00256</t>
  </si>
  <si>
    <t>00128</t>
  </si>
  <si>
    <t>00129</t>
  </si>
  <si>
    <t>00130</t>
  </si>
  <si>
    <t>00131</t>
  </si>
  <si>
    <t>00132</t>
  </si>
  <si>
    <t>00406</t>
  </si>
  <si>
    <t>00425</t>
  </si>
  <si>
    <t>West</t>
  </si>
  <si>
    <t>00450</t>
  </si>
  <si>
    <t>00259</t>
  </si>
  <si>
    <t>00260</t>
  </si>
  <si>
    <t>00451</t>
  </si>
  <si>
    <t>00452</t>
  </si>
  <si>
    <t>00133</t>
  </si>
  <si>
    <t>00134</t>
  </si>
  <si>
    <t>00150</t>
  </si>
  <si>
    <t>00151</t>
  </si>
  <si>
    <t>00453</t>
  </si>
  <si>
    <t>00286</t>
  </si>
  <si>
    <t>Atlantic</t>
  </si>
  <si>
    <t>00287</t>
  </si>
  <si>
    <t>00288</t>
  </si>
  <si>
    <t>00152</t>
  </si>
  <si>
    <t>00180</t>
  </si>
  <si>
    <t>00181</t>
  </si>
  <si>
    <t>00182</t>
  </si>
  <si>
    <t>00300</t>
  </si>
  <si>
    <t>00315</t>
  </si>
  <si>
    <t>00316</t>
  </si>
  <si>
    <t>00317</t>
  </si>
  <si>
    <t>00110</t>
  </si>
  <si>
    <t>00111</t>
  </si>
  <si>
    <t>00112</t>
  </si>
  <si>
    <t>00113</t>
  </si>
  <si>
    <t>00332</t>
  </si>
  <si>
    <t>00333</t>
  </si>
  <si>
    <t>00114</t>
  </si>
  <si>
    <t>00117</t>
  </si>
  <si>
    <t>00345</t>
  </si>
  <si>
    <t>00356</t>
  </si>
  <si>
    <t>South</t>
  </si>
  <si>
    <t>00118</t>
  </si>
  <si>
    <t>00119</t>
  </si>
  <si>
    <t>00120</t>
  </si>
  <si>
    <t>00121</t>
  </si>
  <si>
    <t>00242</t>
  </si>
  <si>
    <t>00246</t>
  </si>
  <si>
    <t>00122</t>
  </si>
  <si>
    <t>00357</t>
  </si>
  <si>
    <t>00385</t>
  </si>
  <si>
    <t>00386</t>
  </si>
  <si>
    <t>00400</t>
  </si>
  <si>
    <t>00123</t>
  </si>
  <si>
    <t>00124</t>
  </si>
  <si>
    <t>00125</t>
  </si>
  <si>
    <t>00126</t>
  </si>
  <si>
    <t>00183</t>
  </si>
  <si>
    <t>00188</t>
  </si>
  <si>
    <t>00187</t>
  </si>
  <si>
    <t>00191</t>
  </si>
  <si>
    <t>00220</t>
  </si>
  <si>
    <t>00241</t>
  </si>
  <si>
    <t>Total Florida</t>
  </si>
  <si>
    <t>Business Unit</t>
  </si>
  <si>
    <t>W/S</t>
  </si>
  <si>
    <t>9570</t>
  </si>
  <si>
    <t>SP</t>
  </si>
  <si>
    <t>WP</t>
  </si>
  <si>
    <t>AD</t>
  </si>
  <si>
    <t>00262</t>
  </si>
  <si>
    <t>00189</t>
  </si>
  <si>
    <t>00253</t>
  </si>
  <si>
    <t>00261</t>
  </si>
  <si>
    <t>00243</t>
  </si>
  <si>
    <t>00244</t>
  </si>
  <si>
    <t>00247</t>
  </si>
  <si>
    <t>00245</t>
  </si>
  <si>
    <t>00257</t>
  </si>
  <si>
    <t>00258</t>
  </si>
  <si>
    <t>00192</t>
  </si>
  <si>
    <t>00190</t>
  </si>
  <si>
    <t>00900</t>
  </si>
  <si>
    <t>Non-reg</t>
  </si>
  <si>
    <t>State</t>
  </si>
  <si>
    <t>FL</t>
  </si>
  <si>
    <t>IL</t>
  </si>
  <si>
    <t>SC</t>
  </si>
  <si>
    <t>AZ</t>
  </si>
  <si>
    <t>NV</t>
  </si>
  <si>
    <t>IN</t>
  </si>
  <si>
    <t>MD</t>
  </si>
  <si>
    <t>NC</t>
  </si>
  <si>
    <t>NJ</t>
  </si>
  <si>
    <t>PA</t>
  </si>
  <si>
    <t>VA</t>
  </si>
  <si>
    <t>KY</t>
  </si>
  <si>
    <t>LA</t>
  </si>
  <si>
    <t>GA</t>
  </si>
  <si>
    <t>TN</t>
  </si>
  <si>
    <t xml:space="preserve">Century                     </t>
  </si>
  <si>
    <t xml:space="preserve">FY                     </t>
  </si>
  <si>
    <t xml:space="preserve">Co                     </t>
  </si>
  <si>
    <t>FLORIDA</t>
  </si>
  <si>
    <t>MIDWEST</t>
  </si>
  <si>
    <t>SOUTHEAST</t>
  </si>
  <si>
    <t>NON-REGULATED</t>
  </si>
  <si>
    <t>WEST</t>
  </si>
  <si>
    <t>ATLANTIC</t>
  </si>
  <si>
    <t>SOUTH</t>
  </si>
  <si>
    <t>00116</t>
  </si>
  <si>
    <t>Account ID</t>
  </si>
  <si>
    <t xml:space="preserve">LT                     </t>
  </si>
  <si>
    <t>Jan</t>
  </si>
  <si>
    <t>Feb</t>
  </si>
  <si>
    <t>Mar</t>
  </si>
  <si>
    <t>Apr</t>
  </si>
  <si>
    <t>May</t>
  </si>
  <si>
    <t>Jun</t>
  </si>
  <si>
    <t>Jul</t>
  </si>
  <si>
    <t>Aug</t>
  </si>
  <si>
    <t>Sept</t>
  </si>
  <si>
    <t>Oct</t>
  </si>
  <si>
    <t>Nov</t>
  </si>
  <si>
    <t>Dec</t>
  </si>
  <si>
    <t>05035157</t>
  </si>
  <si>
    <t>AU</t>
  </si>
  <si>
    <t>05035202</t>
  </si>
  <si>
    <t>05035211</t>
  </si>
  <si>
    <t>05035376</t>
  </si>
  <si>
    <t>05035448</t>
  </si>
  <si>
    <t>05035608</t>
  </si>
  <si>
    <t>05035624</t>
  </si>
  <si>
    <t>05035659</t>
  </si>
  <si>
    <t>05035691</t>
  </si>
  <si>
    <t>05035237</t>
  </si>
  <si>
    <t>05035712</t>
  </si>
  <si>
    <t>05035261</t>
  </si>
  <si>
    <t>05030954</t>
  </si>
  <si>
    <t>05035069</t>
  </si>
  <si>
    <t>05035085</t>
  </si>
  <si>
    <t>05035106</t>
  </si>
  <si>
    <t>05035131</t>
  </si>
  <si>
    <t>05035181</t>
  </si>
  <si>
    <t>05037857</t>
  </si>
  <si>
    <t>05037865</t>
  </si>
  <si>
    <t>05037873</t>
  </si>
  <si>
    <t>05037881</t>
  </si>
  <si>
    <t>05038016</t>
  </si>
  <si>
    <t>05038024</t>
  </si>
  <si>
    <t>05036037</t>
  </si>
  <si>
    <t>05038032</t>
  </si>
  <si>
    <t>05036061</t>
  </si>
  <si>
    <t>05036441</t>
  </si>
  <si>
    <t>05038121</t>
  </si>
  <si>
    <t>05036475</t>
  </si>
  <si>
    <t>05038227</t>
  </si>
  <si>
    <t>05038391</t>
  </si>
  <si>
    <t>05036715</t>
  </si>
  <si>
    <t>05038500</t>
  </si>
  <si>
    <t>05036723</t>
  </si>
  <si>
    <t>05038569</t>
  </si>
  <si>
    <t>05038673</t>
  </si>
  <si>
    <t>00170</t>
  </si>
  <si>
    <t>05033266</t>
  </si>
  <si>
    <t>05033282</t>
  </si>
  <si>
    <t>05032845</t>
  </si>
  <si>
    <t>05033477</t>
  </si>
  <si>
    <t>05034066</t>
  </si>
  <si>
    <t>05034120</t>
  </si>
  <si>
    <t>05034171</t>
  </si>
  <si>
    <t>05033004</t>
  </si>
  <si>
    <t>05033021</t>
  </si>
  <si>
    <t>05033047</t>
  </si>
  <si>
    <t>05034251</t>
  </si>
  <si>
    <t>05033055</t>
  </si>
  <si>
    <t>05034277</t>
  </si>
  <si>
    <t>05033063</t>
  </si>
  <si>
    <t>05033071</t>
  </si>
  <si>
    <t>05033080</t>
  </si>
  <si>
    <t>05034285</t>
  </si>
  <si>
    <t>05033101</t>
  </si>
  <si>
    <t>05034306</t>
  </si>
  <si>
    <t>05033119</t>
  </si>
  <si>
    <t>05034314</t>
  </si>
  <si>
    <t>05033127</t>
  </si>
  <si>
    <t>05034322</t>
  </si>
  <si>
    <t>05033135</t>
  </si>
  <si>
    <t>05034331</t>
  </si>
  <si>
    <t>05033151</t>
  </si>
  <si>
    <t>05033178</t>
  </si>
  <si>
    <t>05034349</t>
  </si>
  <si>
    <t>05033194</t>
  </si>
  <si>
    <t>05033215</t>
  </si>
  <si>
    <t>05033821</t>
  </si>
  <si>
    <t>05033830</t>
  </si>
  <si>
    <t>05032853</t>
  </si>
  <si>
    <t>05033848</t>
  </si>
  <si>
    <t>05035309</t>
  </si>
  <si>
    <t>05035851</t>
  </si>
  <si>
    <t>05035886</t>
  </si>
  <si>
    <t>05035915</t>
  </si>
  <si>
    <t>05035940</t>
  </si>
  <si>
    <t>05035974</t>
  </si>
  <si>
    <t>05036002</t>
  </si>
  <si>
    <t>05036029</t>
  </si>
  <si>
    <t>05036053</t>
  </si>
  <si>
    <t>05035317</t>
  </si>
  <si>
    <t>05036070</t>
  </si>
  <si>
    <t>05036096</t>
  </si>
  <si>
    <t>05036117</t>
  </si>
  <si>
    <t>05036133</t>
  </si>
  <si>
    <t>05035333</t>
  </si>
  <si>
    <t>05036150</t>
  </si>
  <si>
    <t>05036184</t>
  </si>
  <si>
    <t>05036205</t>
  </si>
  <si>
    <t>05035350</t>
  </si>
  <si>
    <t>05036221</t>
  </si>
  <si>
    <t>05036248</t>
  </si>
  <si>
    <t>05036264</t>
  </si>
  <si>
    <t>05036281</t>
  </si>
  <si>
    <t>05036301</t>
  </si>
  <si>
    <t>05036328</t>
  </si>
  <si>
    <t>05036344</t>
  </si>
  <si>
    <t>05035384</t>
  </si>
  <si>
    <t>05036352</t>
  </si>
  <si>
    <t>05036379</t>
  </si>
  <si>
    <t>05036395</t>
  </si>
  <si>
    <t>05035405</t>
  </si>
  <si>
    <t>05036416</t>
  </si>
  <si>
    <t>05035421</t>
  </si>
  <si>
    <t>05035430</t>
  </si>
  <si>
    <t>05036432</t>
  </si>
  <si>
    <t>05036467</t>
  </si>
  <si>
    <t>05036483</t>
  </si>
  <si>
    <t>05036512</t>
  </si>
  <si>
    <t>05036547</t>
  </si>
  <si>
    <t>05036580</t>
  </si>
  <si>
    <t>05036601</t>
  </si>
  <si>
    <t>05036643</t>
  </si>
  <si>
    <t>05035456</t>
  </si>
  <si>
    <t>05036678</t>
  </si>
  <si>
    <t>05035472</t>
  </si>
  <si>
    <t>05036731</t>
  </si>
  <si>
    <t>05035499</t>
  </si>
  <si>
    <t>05035510</t>
  </si>
  <si>
    <t>05036766</t>
  </si>
  <si>
    <t>05035579</t>
  </si>
  <si>
    <t>05036782</t>
  </si>
  <si>
    <t>05036803</t>
  </si>
  <si>
    <t>05035595</t>
  </si>
  <si>
    <t>05036820</t>
  </si>
  <si>
    <t>05036854</t>
  </si>
  <si>
    <t>05036871</t>
  </si>
  <si>
    <t>05036897</t>
  </si>
  <si>
    <t>05036918</t>
  </si>
  <si>
    <t>05036934</t>
  </si>
  <si>
    <t>05035288</t>
  </si>
  <si>
    <t>05035755</t>
  </si>
  <si>
    <t>05035780</t>
  </si>
  <si>
    <t>05035801</t>
  </si>
  <si>
    <t>05035827</t>
  </si>
  <si>
    <t>05032458</t>
  </si>
  <si>
    <t>05032466</t>
  </si>
  <si>
    <t>05032474</t>
  </si>
  <si>
    <t>05033661</t>
  </si>
  <si>
    <t>05033670</t>
  </si>
  <si>
    <t>05032482</t>
  </si>
  <si>
    <t>05032491</t>
  </si>
  <si>
    <t>06834313</t>
  </si>
  <si>
    <t>06847296</t>
  </si>
  <si>
    <t>06993875</t>
  </si>
  <si>
    <t>00235889</t>
  </si>
  <si>
    <t>09018231</t>
  </si>
  <si>
    <t>10017542</t>
  </si>
  <si>
    <t>10017544</t>
  </si>
  <si>
    <t>05032600</t>
  </si>
  <si>
    <t>05033741</t>
  </si>
  <si>
    <t>05032618</t>
  </si>
  <si>
    <t>05032626</t>
  </si>
  <si>
    <t>05033750</t>
  </si>
  <si>
    <t>05032634</t>
  </si>
  <si>
    <t>05033776</t>
  </si>
  <si>
    <t>05032642</t>
  </si>
  <si>
    <t>05032677</t>
  </si>
  <si>
    <t>05032685</t>
  </si>
  <si>
    <t>05032693</t>
  </si>
  <si>
    <t>05032706</t>
  </si>
  <si>
    <t>05032714</t>
  </si>
  <si>
    <t>05032722</t>
  </si>
  <si>
    <t>05032731</t>
  </si>
  <si>
    <t>05032749</t>
  </si>
  <si>
    <t>05032757</t>
  </si>
  <si>
    <t>05032765</t>
  </si>
  <si>
    <t>05032773</t>
  </si>
  <si>
    <t>05032790</t>
  </si>
  <si>
    <t>05032802</t>
  </si>
  <si>
    <t>05032811</t>
  </si>
  <si>
    <t>05032829</t>
  </si>
  <si>
    <t>05033792</t>
  </si>
  <si>
    <t>05032837</t>
  </si>
  <si>
    <t>05033805</t>
  </si>
  <si>
    <t>05033485</t>
  </si>
  <si>
    <t>05033522</t>
  </si>
  <si>
    <t>05032440</t>
  </si>
  <si>
    <t>05033223</t>
  </si>
  <si>
    <t>05030541</t>
  </si>
  <si>
    <t>05032036</t>
  </si>
  <si>
    <t>05033240</t>
  </si>
  <si>
    <t>05030559</t>
  </si>
  <si>
    <t>05033354</t>
  </si>
  <si>
    <t>05033434</t>
  </si>
  <si>
    <t>05034859</t>
  </si>
  <si>
    <t>05034841</t>
  </si>
  <si>
    <t>05034816</t>
  </si>
  <si>
    <t>05034824</t>
  </si>
  <si>
    <t>05034875</t>
  </si>
  <si>
    <t>05034867</t>
  </si>
  <si>
    <t>05034904</t>
  </si>
  <si>
    <t>05034921</t>
  </si>
  <si>
    <t>05030882</t>
  </si>
  <si>
    <t>05034980</t>
  </si>
  <si>
    <t>05034891</t>
  </si>
  <si>
    <t>05035000</t>
  </si>
  <si>
    <t>05034912</t>
  </si>
  <si>
    <t>05035034</t>
  </si>
  <si>
    <t>05035051</t>
  </si>
  <si>
    <t>05035077</t>
  </si>
  <si>
    <t>05033426</t>
  </si>
  <si>
    <t>05032087</t>
  </si>
  <si>
    <t>05032095</t>
  </si>
  <si>
    <t>05032108</t>
  </si>
  <si>
    <t>05033442</t>
  </si>
  <si>
    <t>05032116</t>
  </si>
  <si>
    <t>05032415</t>
  </si>
  <si>
    <t>05033469</t>
  </si>
  <si>
    <t>05032001</t>
  </si>
  <si>
    <t>05033207</t>
  </si>
  <si>
    <t>05032010</t>
  </si>
  <si>
    <t>05032028</t>
  </si>
  <si>
    <t>05034496</t>
  </si>
  <si>
    <t>05034517</t>
  </si>
  <si>
    <t>05034525</t>
  </si>
  <si>
    <t>05034533</t>
  </si>
  <si>
    <t>05034710</t>
  </si>
  <si>
    <t>05034541</t>
  </si>
  <si>
    <t>05034550</t>
  </si>
  <si>
    <t>05034568</t>
  </si>
  <si>
    <t>05034576</t>
  </si>
  <si>
    <t>05034584</t>
  </si>
  <si>
    <t>05034728</t>
  </si>
  <si>
    <t>05034592</t>
  </si>
  <si>
    <t>05034621</t>
  </si>
  <si>
    <t>05034744</t>
  </si>
  <si>
    <t>00305040</t>
  </si>
  <si>
    <t>00300759</t>
  </si>
  <si>
    <t>05034779</t>
  </si>
  <si>
    <t>05034761</t>
  </si>
  <si>
    <t>05034787</t>
  </si>
  <si>
    <t>05037451</t>
  </si>
  <si>
    <t>05034939</t>
  </si>
  <si>
    <t>05035093</t>
  </si>
  <si>
    <t>05035114</t>
  </si>
  <si>
    <t>05035149</t>
  </si>
  <si>
    <t>05035026</t>
  </si>
  <si>
    <t>05035165</t>
  </si>
  <si>
    <t>05035042</t>
  </si>
  <si>
    <t>09068466</t>
  </si>
  <si>
    <t>05034488</t>
  </si>
  <si>
    <t>05034699</t>
  </si>
  <si>
    <t>05033311</t>
  </si>
  <si>
    <t>05034373</t>
  </si>
  <si>
    <t>05034795</t>
  </si>
  <si>
    <t>05034808</t>
  </si>
  <si>
    <t>05033338</t>
  </si>
  <si>
    <t>05034390</t>
  </si>
  <si>
    <t>05030786</t>
  </si>
  <si>
    <t>05038614</t>
  </si>
  <si>
    <t>05038711</t>
  </si>
  <si>
    <t>05038729</t>
  </si>
  <si>
    <t>05038737</t>
  </si>
  <si>
    <t>05036985</t>
  </si>
  <si>
    <t>05038542</t>
  </si>
  <si>
    <t>05036774</t>
  </si>
  <si>
    <t>05039115</t>
  </si>
  <si>
    <t>05037291</t>
  </si>
  <si>
    <t>05039211</t>
  </si>
  <si>
    <t>05037347</t>
  </si>
  <si>
    <t>05037152</t>
  </si>
  <si>
    <t>05038981</t>
  </si>
  <si>
    <t>05037232</t>
  </si>
  <si>
    <t>05037048</t>
  </si>
  <si>
    <t>05037064</t>
  </si>
  <si>
    <t>09064191</t>
  </si>
  <si>
    <t>05037620</t>
  </si>
  <si>
    <t>05035843</t>
  </si>
  <si>
    <t>05037742</t>
  </si>
  <si>
    <t>05035958</t>
  </si>
  <si>
    <t>05037751</t>
  </si>
  <si>
    <t>05035982</t>
  </si>
  <si>
    <t>05037890</t>
  </si>
  <si>
    <t>05036011</t>
  </si>
  <si>
    <t>05037902</t>
  </si>
  <si>
    <t>05036088</t>
  </si>
  <si>
    <t>05038041</t>
  </si>
  <si>
    <t>05036109</t>
  </si>
  <si>
    <t>05038139</t>
  </si>
  <si>
    <t>05038147</t>
  </si>
  <si>
    <t>05036504</t>
  </si>
  <si>
    <t>05038155</t>
  </si>
  <si>
    <t>05036555</t>
  </si>
  <si>
    <t>05038260</t>
  </si>
  <si>
    <t>05038403</t>
  </si>
  <si>
    <t>05036571</t>
  </si>
  <si>
    <t>05038518</t>
  </si>
  <si>
    <t>05036740</t>
  </si>
  <si>
    <t>05038622</t>
  </si>
  <si>
    <t>00370</t>
  </si>
  <si>
    <t>05038649</t>
  </si>
  <si>
    <t>09035664</t>
  </si>
  <si>
    <t>05037110</t>
  </si>
  <si>
    <t>05035632</t>
  </si>
  <si>
    <t>05035667</t>
  </si>
  <si>
    <t>05037478</t>
  </si>
  <si>
    <t>05037507</t>
  </si>
  <si>
    <t>05035747</t>
  </si>
  <si>
    <t>05037638</t>
  </si>
  <si>
    <t>05037769</t>
  </si>
  <si>
    <t>05037777</t>
  </si>
  <si>
    <t>05037793</t>
  </si>
  <si>
    <t>05037806</t>
  </si>
  <si>
    <t>05037911</t>
  </si>
  <si>
    <t>05037929</t>
  </si>
  <si>
    <t>05037937</t>
  </si>
  <si>
    <t>05037945</t>
  </si>
  <si>
    <t>05037953</t>
  </si>
  <si>
    <t>05038059</t>
  </si>
  <si>
    <t>05038067</t>
  </si>
  <si>
    <t>05038075</t>
  </si>
  <si>
    <t>05038083</t>
  </si>
  <si>
    <t>05036125</t>
  </si>
  <si>
    <t>05038163</t>
  </si>
  <si>
    <t>05038171</t>
  </si>
  <si>
    <t>05038180</t>
  </si>
  <si>
    <t>05038278</t>
  </si>
  <si>
    <t>05038286</t>
  </si>
  <si>
    <t>05038294</t>
  </si>
  <si>
    <t>05038307</t>
  </si>
  <si>
    <t>05038315</t>
  </si>
  <si>
    <t>05038446</t>
  </si>
  <si>
    <t>05038913</t>
  </si>
  <si>
    <t>05039001</t>
  </si>
  <si>
    <t>05039019</t>
  </si>
  <si>
    <t>05037267</t>
  </si>
  <si>
    <t>05039027</t>
  </si>
  <si>
    <t>05037304</t>
  </si>
  <si>
    <t>05039123</t>
  </si>
  <si>
    <t>05037312</t>
  </si>
  <si>
    <t>05037321</t>
  </si>
  <si>
    <t>05037144</t>
  </si>
  <si>
    <t>05037179</t>
  </si>
  <si>
    <t>05035683</t>
  </si>
  <si>
    <t>05035721</t>
  </si>
  <si>
    <t>05035771</t>
  </si>
  <si>
    <t>05037515</t>
  </si>
  <si>
    <t>05037531</t>
  </si>
  <si>
    <t>05037540</t>
  </si>
  <si>
    <t>05035819</t>
  </si>
  <si>
    <t>05037671</t>
  </si>
  <si>
    <t>05035860</t>
  </si>
  <si>
    <t>05035894</t>
  </si>
  <si>
    <t>05037689</t>
  </si>
  <si>
    <t>05035923</t>
  </si>
  <si>
    <t>05037814</t>
  </si>
  <si>
    <t>05036141</t>
  </si>
  <si>
    <t>05038201</t>
  </si>
  <si>
    <t>05036539</t>
  </si>
  <si>
    <t>05038219</t>
  </si>
  <si>
    <t>05038340</t>
  </si>
  <si>
    <t>05038358</t>
  </si>
  <si>
    <t>05038366</t>
  </si>
  <si>
    <t>05038489</t>
  </si>
  <si>
    <t>05036635</t>
  </si>
  <si>
    <t>05036791</t>
  </si>
  <si>
    <t>05038551</t>
  </si>
  <si>
    <t>05036862</t>
  </si>
  <si>
    <t>03107161</t>
  </si>
  <si>
    <t>05039035</t>
  </si>
  <si>
    <t>05039051</t>
  </si>
  <si>
    <t>05039140</t>
  </si>
  <si>
    <t>05039166</t>
  </si>
  <si>
    <t>05036951</t>
  </si>
  <si>
    <t>05037005</t>
  </si>
  <si>
    <t>05037355</t>
  </si>
  <si>
    <t>05037363</t>
  </si>
  <si>
    <t>05037398</t>
  </si>
  <si>
    <t>05037566</t>
  </si>
  <si>
    <t>05037574</t>
  </si>
  <si>
    <t>05037582</t>
  </si>
  <si>
    <t>05037591</t>
  </si>
  <si>
    <t>05037603</t>
  </si>
  <si>
    <t>05037697</t>
  </si>
  <si>
    <t>05037700</t>
  </si>
  <si>
    <t>05037718</t>
  </si>
  <si>
    <t>05037726</t>
  </si>
  <si>
    <t>05037734</t>
  </si>
  <si>
    <t>05031586</t>
  </si>
  <si>
    <t>05031594</t>
  </si>
  <si>
    <t>05031607</t>
  </si>
  <si>
    <t>05031615</t>
  </si>
  <si>
    <t>05031623</t>
  </si>
  <si>
    <t>05031631</t>
  </si>
  <si>
    <t>05031640</t>
  </si>
  <si>
    <t>05031658</t>
  </si>
  <si>
    <t>05031666</t>
  </si>
  <si>
    <t>05031674</t>
  </si>
  <si>
    <t>05031682</t>
  </si>
  <si>
    <t>05031691</t>
  </si>
  <si>
    <t>05031703</t>
  </si>
  <si>
    <t>05031711</t>
  </si>
  <si>
    <t>05031720</t>
  </si>
  <si>
    <t>05031738</t>
  </si>
  <si>
    <t>05031746</t>
  </si>
  <si>
    <t>05033098</t>
  </si>
  <si>
    <t>05031754</t>
  </si>
  <si>
    <t>05033143</t>
  </si>
  <si>
    <t>05031762</t>
  </si>
  <si>
    <t>05031771</t>
  </si>
  <si>
    <t>05031789</t>
  </si>
  <si>
    <t>05031797</t>
  </si>
  <si>
    <t>05031800</t>
  </si>
  <si>
    <t>05031818</t>
  </si>
  <si>
    <t>05033160</t>
  </si>
  <si>
    <t>05031826</t>
  </si>
  <si>
    <t>05033186</t>
  </si>
  <si>
    <t>05031834</t>
  </si>
  <si>
    <t>05031842</t>
  </si>
  <si>
    <t>05031851</t>
  </si>
  <si>
    <t>05031869</t>
  </si>
  <si>
    <t>05031877</t>
  </si>
  <si>
    <t>05031885</t>
  </si>
  <si>
    <t>05031893</t>
  </si>
  <si>
    <t>05031906</t>
  </si>
  <si>
    <t>05031914</t>
  </si>
  <si>
    <t>05031922</t>
  </si>
  <si>
    <t>05031931</t>
  </si>
  <si>
    <t>05031949</t>
  </si>
  <si>
    <t>05031957</t>
  </si>
  <si>
    <t>05031965</t>
  </si>
  <si>
    <t>05031973</t>
  </si>
  <si>
    <t>05031981</t>
  </si>
  <si>
    <t>05031990</t>
  </si>
  <si>
    <t>05031439</t>
  </si>
  <si>
    <t>05031447</t>
  </si>
  <si>
    <t>05031455</t>
  </si>
  <si>
    <t>05031463</t>
  </si>
  <si>
    <t>05031471</t>
  </si>
  <si>
    <t>05031480</t>
  </si>
  <si>
    <t>05031498</t>
  </si>
  <si>
    <t>05031501</t>
  </si>
  <si>
    <t>05031519</t>
  </si>
  <si>
    <t>05031527</t>
  </si>
  <si>
    <t>05031535</t>
  </si>
  <si>
    <t>05031543</t>
  </si>
  <si>
    <t>05031551</t>
  </si>
  <si>
    <t>05031560</t>
  </si>
  <si>
    <t>05031578</t>
  </si>
  <si>
    <t>05032861</t>
  </si>
  <si>
    <t>05032870</t>
  </si>
  <si>
    <t>05032888</t>
  </si>
  <si>
    <t>05032896</t>
  </si>
  <si>
    <t>05032909</t>
  </si>
  <si>
    <t>05032933</t>
  </si>
  <si>
    <t>05032941</t>
  </si>
  <si>
    <t>05032950</t>
  </si>
  <si>
    <t>05032968</t>
  </si>
  <si>
    <t>05032976</t>
  </si>
  <si>
    <t>05033856</t>
  </si>
  <si>
    <t>05033864</t>
  </si>
  <si>
    <t>05033872</t>
  </si>
  <si>
    <t>05033881</t>
  </si>
  <si>
    <t>05033901</t>
  </si>
  <si>
    <t>05033928</t>
  </si>
  <si>
    <t>05033936</t>
  </si>
  <si>
    <t>05033952</t>
  </si>
  <si>
    <t>05033987</t>
  </si>
  <si>
    <t>05033995</t>
  </si>
  <si>
    <t>10016089</t>
  </si>
  <si>
    <t>10020403</t>
  </si>
  <si>
    <t>05032992</t>
  </si>
  <si>
    <t>05034023</t>
  </si>
  <si>
    <t>05038745</t>
  </si>
  <si>
    <t>05038690</t>
  </si>
  <si>
    <t>05038833</t>
  </si>
  <si>
    <t>05037128</t>
  </si>
  <si>
    <t>05039060</t>
  </si>
  <si>
    <t>05039078</t>
  </si>
  <si>
    <t>05037283</t>
  </si>
  <si>
    <t>05039086</t>
  </si>
  <si>
    <t>05037339</t>
  </si>
  <si>
    <t>07002421</t>
  </si>
  <si>
    <t>02785198</t>
  </si>
  <si>
    <t>02785227</t>
  </si>
  <si>
    <t>02785294</t>
  </si>
  <si>
    <t>02785331</t>
  </si>
  <si>
    <t>02786895</t>
  </si>
  <si>
    <t>02797359</t>
  </si>
  <si>
    <t>02797391</t>
  </si>
  <si>
    <t>02797447</t>
  </si>
  <si>
    <t>02797471</t>
  </si>
  <si>
    <t>02797519</t>
  </si>
  <si>
    <t>02797543</t>
  </si>
  <si>
    <t>02797578</t>
  </si>
  <si>
    <t>02797607</t>
  </si>
  <si>
    <t>02797711</t>
  </si>
  <si>
    <t>02799274</t>
  </si>
  <si>
    <t>02809735</t>
  </si>
  <si>
    <t>02809778</t>
  </si>
  <si>
    <t>02809823</t>
  </si>
  <si>
    <t>02809858</t>
  </si>
  <si>
    <t>02809874</t>
  </si>
  <si>
    <t>02809891</t>
  </si>
  <si>
    <t>02809920</t>
  </si>
  <si>
    <t>02809954</t>
  </si>
  <si>
    <t>02809989</t>
  </si>
  <si>
    <t>02810058</t>
  </si>
  <si>
    <t>02810091</t>
  </si>
  <si>
    <t>02811659</t>
  </si>
  <si>
    <t>02822112</t>
  </si>
  <si>
    <t>02822155</t>
  </si>
  <si>
    <t>02822201</t>
  </si>
  <si>
    <t>02822251</t>
  </si>
  <si>
    <t>02822278</t>
  </si>
  <si>
    <t>02822307</t>
  </si>
  <si>
    <t>02822366</t>
  </si>
  <si>
    <t>02822471</t>
  </si>
  <si>
    <t>02824038</t>
  </si>
  <si>
    <t>02834498</t>
  </si>
  <si>
    <t>02834631</t>
  </si>
  <si>
    <t>02834711</t>
  </si>
  <si>
    <t>02834746</t>
  </si>
  <si>
    <t>02834818</t>
  </si>
  <si>
    <t>02834851</t>
  </si>
  <si>
    <t>02846991</t>
  </si>
  <si>
    <t>02847037</t>
  </si>
  <si>
    <t>02847061</t>
  </si>
  <si>
    <t>02847096</t>
  </si>
  <si>
    <t>02847192</t>
  </si>
  <si>
    <t>02847230</t>
  </si>
  <si>
    <t>02848793</t>
  </si>
  <si>
    <t>02859257</t>
  </si>
  <si>
    <t>02859396</t>
  </si>
  <si>
    <t>02859417</t>
  </si>
  <si>
    <t>02859441</t>
  </si>
  <si>
    <t>02859505</t>
  </si>
  <si>
    <t>02859572</t>
  </si>
  <si>
    <t>02859610</t>
  </si>
  <si>
    <t>02871635</t>
  </si>
  <si>
    <t>02871678</t>
  </si>
  <si>
    <t>02871723</t>
  </si>
  <si>
    <t>02871758</t>
  </si>
  <si>
    <t>02871774</t>
  </si>
  <si>
    <t>02871791</t>
  </si>
  <si>
    <t>02871820</t>
  </si>
  <si>
    <t>02871854</t>
  </si>
  <si>
    <t>02871889</t>
  </si>
  <si>
    <t>02871951</t>
  </si>
  <si>
    <t>02871993</t>
  </si>
  <si>
    <t>02873551</t>
  </si>
  <si>
    <t>02884014</t>
  </si>
  <si>
    <t>02884057</t>
  </si>
  <si>
    <t>02884102</t>
  </si>
  <si>
    <t>02884137</t>
  </si>
  <si>
    <t>02884153</t>
  </si>
  <si>
    <t>02884170</t>
  </si>
  <si>
    <t>02884209</t>
  </si>
  <si>
    <t>02884233</t>
  </si>
  <si>
    <t>02884268</t>
  </si>
  <si>
    <t>02884330</t>
  </si>
  <si>
    <t>02896488</t>
  </si>
  <si>
    <t>02896613</t>
  </si>
  <si>
    <t>02898310</t>
  </si>
  <si>
    <t>02908813</t>
  </si>
  <si>
    <t>02908864</t>
  </si>
  <si>
    <t>02908899</t>
  </si>
  <si>
    <t>02908910</t>
  </si>
  <si>
    <t>02921292</t>
  </si>
  <si>
    <t>02921348</t>
  </si>
  <si>
    <t>MANAGEMENT CUSTOMER SUMMARY</t>
  </si>
  <si>
    <t>ERC</t>
  </si>
  <si>
    <t>INPUT</t>
  </si>
  <si>
    <t>MONTH</t>
  </si>
  <si>
    <t>AS OF December 2007</t>
  </si>
  <si>
    <t xml:space="preserve">    DEC.</t>
  </si>
  <si>
    <t>June</t>
  </si>
  <si>
    <t>December</t>
  </si>
  <si>
    <t xml:space="preserve">    JAN.</t>
  </si>
  <si>
    <t xml:space="preserve">    JULY</t>
  </si>
  <si>
    <t xml:space="preserve">     to  </t>
  </si>
  <si>
    <t xml:space="preserve">ILLINOIS </t>
  </si>
  <si>
    <t>A.  USAGE</t>
  </si>
  <si>
    <t>Camelot</t>
  </si>
  <si>
    <t>W</t>
  </si>
  <si>
    <t>S</t>
  </si>
  <si>
    <t>Charmar</t>
  </si>
  <si>
    <t>Cherry Hill</t>
  </si>
  <si>
    <t xml:space="preserve">Holiday Hills </t>
  </si>
  <si>
    <t>Clarendon</t>
  </si>
  <si>
    <t xml:space="preserve">Westlake  </t>
  </si>
  <si>
    <t xml:space="preserve">Westlake </t>
  </si>
  <si>
    <t>County Line</t>
  </si>
  <si>
    <t>Del Mar DISTRIBUTION ONLY</t>
  </si>
  <si>
    <t>Ferson Creek</t>
  </si>
  <si>
    <t>Galena Territory</t>
  </si>
  <si>
    <t xml:space="preserve">  Galena Territory</t>
  </si>
  <si>
    <t>Harbor Ridge</t>
  </si>
  <si>
    <t>Harbor Ridge SWR. COLLECTION ONLY</t>
  </si>
  <si>
    <t>Great Northern</t>
  </si>
  <si>
    <t>Killarney</t>
  </si>
  <si>
    <t>Northern Hills</t>
  </si>
  <si>
    <t xml:space="preserve">  Northern Hills</t>
  </si>
  <si>
    <t>Lake Marian</t>
  </si>
  <si>
    <t xml:space="preserve">Wildwood Water Serv Co </t>
  </si>
  <si>
    <t>Valentine</t>
  </si>
  <si>
    <t>Walk-up Woods</t>
  </si>
  <si>
    <t>090&amp;062</t>
  </si>
  <si>
    <t>Whisp.Hills/Pist./Sun</t>
  </si>
  <si>
    <t>Medina</t>
  </si>
  <si>
    <t>Cedar Bluff</t>
  </si>
  <si>
    <t>B. AVAILABILITY SYSTEMS</t>
  </si>
  <si>
    <t>Apple Canyon   Usage</t>
  </si>
  <si>
    <t xml:space="preserve">  Apple Canyon   Avail (Split)</t>
  </si>
  <si>
    <t>A</t>
  </si>
  <si>
    <t>Lake Holiday   Usage</t>
  </si>
  <si>
    <t xml:space="preserve">  Lake Holiday   Avail (Split)</t>
  </si>
  <si>
    <t>Lake Wildwood  Usage</t>
  </si>
  <si>
    <t xml:space="preserve">  Lake Wildwood  Avail (No Split Lots)</t>
  </si>
  <si>
    <t>C. SUMMARY</t>
  </si>
  <si>
    <t xml:space="preserve"> </t>
  </si>
  <si>
    <t>Total Illinois (water)</t>
  </si>
  <si>
    <t>Total Illinois (sewer)</t>
  </si>
  <si>
    <t>Total Illinois</t>
  </si>
  <si>
    <t>Total Illinois (avail)</t>
  </si>
  <si>
    <t>Total Illinois Actual Internal Growth Rate =</t>
  </si>
  <si>
    <t>Total Illinois Annual Internal Growth Rate =</t>
  </si>
  <si>
    <t>chg  formula /7*12 /8*12  …...</t>
  </si>
  <si>
    <t>INDIANA</t>
  </si>
  <si>
    <t>TWIN LAKES UTILITIES, INC.</t>
  </si>
  <si>
    <t>280+282</t>
  </si>
  <si>
    <t>Twin Lakes</t>
  </si>
  <si>
    <t>INDIANA WATER SERVICE INC</t>
  </si>
  <si>
    <r>
      <t xml:space="preserve">Indiana Water Service </t>
    </r>
    <r>
      <rPr>
        <b/>
        <sz val="10"/>
        <rFont val="Bookman"/>
        <family val="1"/>
      </rPr>
      <t xml:space="preserve"> </t>
    </r>
  </si>
  <si>
    <t>WATER SERVICE COMPANY OF INDIANA INC</t>
  </si>
  <si>
    <t>150/149</t>
  </si>
  <si>
    <t xml:space="preserve">Wtr Serv of IN </t>
  </si>
  <si>
    <t>Total Indiana (water)</t>
  </si>
  <si>
    <t>Total Indiana (sewer)</t>
  </si>
  <si>
    <t>Total Indiana</t>
  </si>
  <si>
    <t>Total Indiana Actual Internal Growth Rate =</t>
  </si>
  <si>
    <t>Total Indiana Annual Internal Growth Rate =</t>
  </si>
  <si>
    <t>OHIO</t>
  </si>
  <si>
    <t>HOLIDAY SERVICE CORP.</t>
  </si>
  <si>
    <t>Holiday Service - Usage</t>
  </si>
  <si>
    <t>Holiday Service - Availability (Full/Split Lots)</t>
  </si>
  <si>
    <t xml:space="preserve">  Total Ohio</t>
  </si>
  <si>
    <t>KENTUCKY</t>
  </si>
  <si>
    <r>
      <t>WATER SERVICE CORPORATION OF KENTUCKY</t>
    </r>
    <r>
      <rPr>
        <b/>
        <sz val="10"/>
        <rFont val="Bookman"/>
        <family val="1"/>
      </rPr>
      <t xml:space="preserve">  </t>
    </r>
  </si>
  <si>
    <t>Clinton</t>
  </si>
  <si>
    <t xml:space="preserve">formula 2nd 6ms chg </t>
  </si>
  <si>
    <t>Middlesborough</t>
  </si>
  <si>
    <t>Total Kentucky</t>
  </si>
  <si>
    <t xml:space="preserve">MILES GRANT WATER &amp; SEWER </t>
  </si>
  <si>
    <t>Miles Grant</t>
  </si>
  <si>
    <t xml:space="preserve"> Miles Grant</t>
  </si>
  <si>
    <t xml:space="preserve"> Miles Grant (Reuse)</t>
  </si>
  <si>
    <t>TIERRE VERDE UTILITIES, INC.</t>
  </si>
  <si>
    <t>Tierre Verde</t>
  </si>
  <si>
    <t>updated 10-23-07 DC/JQM</t>
  </si>
  <si>
    <t>MID-COUNTY SERVICES, INC.</t>
  </si>
  <si>
    <t xml:space="preserve">Mid-County </t>
  </si>
  <si>
    <t>chg 1st # in formula</t>
  </si>
  <si>
    <t>LAKE PLACID UTILITIES, INC.</t>
  </si>
  <si>
    <t>Lake Placid</t>
  </si>
  <si>
    <t xml:space="preserve"> Lake Placid</t>
  </si>
  <si>
    <t>EASTLAKE WATER SERVICE</t>
  </si>
  <si>
    <t>643/653</t>
  </si>
  <si>
    <t>Eastlake</t>
  </si>
  <si>
    <t xml:space="preserve"> Eastlake</t>
  </si>
  <si>
    <t>PEBBLE CREEK UTILITIES, INC.</t>
  </si>
  <si>
    <t>Pebble Creek</t>
  </si>
  <si>
    <t xml:space="preserve"> Pebble Creek</t>
  </si>
  <si>
    <t xml:space="preserve"> Pebble Creek (Reuse)</t>
  </si>
  <si>
    <t>ALAFAYA UTILITIES, INC.</t>
  </si>
  <si>
    <t>Alafaya</t>
  </si>
  <si>
    <t>Alafaya (Reuse)</t>
  </si>
  <si>
    <t>ck with karen in fl count change</t>
  </si>
  <si>
    <t>Alafaya (Reuse-availability)</t>
  </si>
  <si>
    <t>UTILITIES, INC. OF LONGWOOD</t>
  </si>
  <si>
    <t>Longwood</t>
  </si>
  <si>
    <t>WEDGEFIELD UTILITIES, INC.</t>
  </si>
  <si>
    <t>Wedgefield</t>
  </si>
  <si>
    <t xml:space="preserve"> Wedgefield </t>
  </si>
  <si>
    <t>CYPRESS LAKES</t>
  </si>
  <si>
    <t>Cypress Lakes</t>
  </si>
  <si>
    <t>EAGLE RIDGE UTILITIES, INC</t>
  </si>
  <si>
    <t xml:space="preserve">Eagle Ridge </t>
  </si>
  <si>
    <t xml:space="preserve">Cross Creek </t>
  </si>
  <si>
    <t>SANLANDO</t>
  </si>
  <si>
    <t>680-684</t>
  </si>
  <si>
    <t xml:space="preserve">Sanlando </t>
  </si>
  <si>
    <t>adj of 370 customer 6/00</t>
  </si>
  <si>
    <t>SANDALHAVEN</t>
  </si>
  <si>
    <t>Sandalhaven</t>
  </si>
  <si>
    <t>Sandalhaven (Reuse)</t>
  </si>
  <si>
    <t>BAYSIDE</t>
  </si>
  <si>
    <t xml:space="preserve">Bayside </t>
  </si>
  <si>
    <t>SOUTH GATE</t>
  </si>
  <si>
    <t>695-698</t>
  </si>
  <si>
    <r>
      <t>South Gate</t>
    </r>
    <r>
      <rPr>
        <b/>
        <sz val="10"/>
        <color indexed="8"/>
        <rFont val="Bookman"/>
        <family val="1"/>
      </rPr>
      <t xml:space="preserve"> </t>
    </r>
  </si>
  <si>
    <t>SANDY CREEK</t>
  </si>
  <si>
    <t>Sandy Creek</t>
  </si>
  <si>
    <t>LABRADOR</t>
  </si>
  <si>
    <t xml:space="preserve">Labrador </t>
  </si>
  <si>
    <t>PENNBROOKE</t>
  </si>
  <si>
    <t xml:space="preserve">Pennbrooke </t>
  </si>
  <si>
    <t xml:space="preserve">HUTCHINSON ISLAND </t>
  </si>
  <si>
    <t>2/692</t>
  </si>
  <si>
    <t>Hutchinson Island/Irrigation</t>
  </si>
  <si>
    <t>Hutchinson Island</t>
  </si>
  <si>
    <t>ACME Water Supply</t>
  </si>
  <si>
    <t>New Acquisition May 2007</t>
  </si>
  <si>
    <t>LAKE UTILITY SERVICES, INC.</t>
  </si>
  <si>
    <t xml:space="preserve">Clermont </t>
  </si>
  <si>
    <t>Amberhill</t>
  </si>
  <si>
    <t>Highland Point</t>
  </si>
  <si>
    <t>The Oranges</t>
  </si>
  <si>
    <t>Lake Ridge</t>
  </si>
  <si>
    <t>Vistas</t>
  </si>
  <si>
    <t>636-002</t>
  </si>
  <si>
    <t>Vistas (The Legends)</t>
  </si>
  <si>
    <t>Crescent Bay</t>
  </si>
  <si>
    <t>Crescent West</t>
  </si>
  <si>
    <t>Four Lakes</t>
  </si>
  <si>
    <t>Lake Saunders Acres</t>
  </si>
  <si>
    <t>Lake Crescent Hills</t>
  </si>
  <si>
    <t>Preston Cove</t>
  </si>
  <si>
    <t>667&amp;668</t>
  </si>
  <si>
    <t>South Clermont (EDB)</t>
  </si>
  <si>
    <t>Lake Grove</t>
  </si>
  <si>
    <t>Total LUSI (water)</t>
  </si>
  <si>
    <t>Total LUSI (sewer)</t>
  </si>
  <si>
    <t>UTILITIES, INC. OF FLORIDA</t>
  </si>
  <si>
    <t xml:space="preserve">Weathersfield </t>
  </si>
  <si>
    <t xml:space="preserve">  Weathersfield </t>
  </si>
  <si>
    <t xml:space="preserve">Oakland Shores </t>
  </si>
  <si>
    <t xml:space="preserve">Little Wekiva </t>
  </si>
  <si>
    <t>Park Ridge</t>
  </si>
  <si>
    <t xml:space="preserve">Phillips Section </t>
  </si>
  <si>
    <t xml:space="preserve">Crystal Lake </t>
  </si>
  <si>
    <t xml:space="preserve">Bartelt Wis Bar </t>
  </si>
  <si>
    <t xml:space="preserve">  Bartelt Wis Bar</t>
  </si>
  <si>
    <t>Ravenna Park/Lincoln Hts.</t>
  </si>
  <si>
    <t xml:space="preserve">  Ravenna Park/Lincoln Hts.</t>
  </si>
  <si>
    <t>Bartelt Buena Vista</t>
  </si>
  <si>
    <t xml:space="preserve">Bear Lake Manor </t>
  </si>
  <si>
    <t xml:space="preserve">Jansen </t>
  </si>
  <si>
    <t>Crescent Hts. DISTRIBUTION ONLY</t>
  </si>
  <si>
    <t xml:space="preserve">Davis Shores </t>
  </si>
  <si>
    <t>Golden Hills-BFF(bulk)</t>
  </si>
  <si>
    <t>Trailwoods SWR. COLLECTION ONLY</t>
  </si>
  <si>
    <t xml:space="preserve">  Trailwoods SWR. COLLECTION ONLY</t>
  </si>
  <si>
    <t>Oakland Hills SWR. COLLECT. ONLY</t>
  </si>
  <si>
    <t xml:space="preserve">  Oakland Hills SWR. COLLECT. ONLY</t>
  </si>
  <si>
    <t>Summertree (PPW) COLLECTION ONLY</t>
  </si>
  <si>
    <t xml:space="preserve">  Summertree (PPW)</t>
  </si>
  <si>
    <t xml:space="preserve">Orangewood </t>
  </si>
  <si>
    <t>Golden Hills</t>
  </si>
  <si>
    <t>Crownwood</t>
  </si>
  <si>
    <t xml:space="preserve">  Crownwood</t>
  </si>
  <si>
    <t>Lake Tarpon (+Apts.)</t>
  </si>
  <si>
    <t>Total UIF (water)</t>
  </si>
  <si>
    <t>Total UIF (sewer)</t>
  </si>
  <si>
    <t xml:space="preserve">Total UIF </t>
  </si>
  <si>
    <t>Total Florida (Reuse)</t>
  </si>
  <si>
    <t>Total Florida (Reuse-Availability)</t>
  </si>
  <si>
    <t>Total Florida (water)</t>
  </si>
  <si>
    <t>Total Florida (sewer)</t>
  </si>
  <si>
    <t>Total Florida Actual Internal Growth Rate =</t>
  </si>
  <si>
    <t>Total Florida Annual Internal Growth Rate =</t>
  </si>
  <si>
    <t>LOUISIANA</t>
  </si>
  <si>
    <t>U.I. OF LOUISIANA</t>
  </si>
  <si>
    <t>North Park/River Oaks</t>
  </si>
  <si>
    <t xml:space="preserve">  North Park/River Oaks</t>
  </si>
  <si>
    <t>773&amp;776</t>
  </si>
  <si>
    <t>Arrowwood</t>
  </si>
  <si>
    <t xml:space="preserve"> Arrowwood</t>
  </si>
  <si>
    <t>Greenbrier</t>
  </si>
  <si>
    <t xml:space="preserve"> Greenbrier</t>
  </si>
  <si>
    <t>Ingram Estates</t>
  </si>
  <si>
    <t xml:space="preserve"> Ingram Estates </t>
  </si>
  <si>
    <t>Total UILA (water)</t>
  </si>
  <si>
    <t>Total UILA (sewer)</t>
  </si>
  <si>
    <t xml:space="preserve">Total UILA </t>
  </si>
  <si>
    <t>LOUISIANA WATER SERVICE, INC.</t>
  </si>
  <si>
    <t>Woodridge</t>
  </si>
  <si>
    <t>Kingspoint (+100 Kings Square)</t>
  </si>
  <si>
    <t>Lake Village</t>
  </si>
  <si>
    <t xml:space="preserve">Huntwyck </t>
  </si>
  <si>
    <t>Quail Ridge</t>
  </si>
  <si>
    <t>Magnolia Forest/Rocket Ranch</t>
  </si>
  <si>
    <t xml:space="preserve">Frenchman's Estates </t>
  </si>
  <si>
    <t xml:space="preserve">Village Acadian </t>
  </si>
  <si>
    <t>Oakmont</t>
  </si>
  <si>
    <t xml:space="preserve">Pirates Harbor </t>
  </si>
  <si>
    <t>Total LWS (water)</t>
  </si>
  <si>
    <t>Total LWS (sewer)</t>
  </si>
  <si>
    <t xml:space="preserve">Total LWS </t>
  </si>
  <si>
    <t>Total Louisiana (water)</t>
  </si>
  <si>
    <t>Total Louisiana (sewer)</t>
  </si>
  <si>
    <t>Total Louisiana</t>
  </si>
  <si>
    <t>Total Louisiana Actual Internal Growth Rate =</t>
  </si>
  <si>
    <t>Total Louisiana Annual Internal Growth Rate =</t>
  </si>
  <si>
    <t>MISSISSIPPI</t>
  </si>
  <si>
    <t>CHARLESTON UTILITIES, INC.</t>
  </si>
  <si>
    <t>290/292</t>
  </si>
  <si>
    <t>Charleston U.I. (&amp;East Chas.)</t>
  </si>
  <si>
    <t>MARYLAND</t>
  </si>
  <si>
    <t>UTILITIES, INC. OF MARYLAND</t>
  </si>
  <si>
    <t xml:space="preserve"> Marlboro Meadows (sold 12/06)</t>
  </si>
  <si>
    <t>GREENRIDGE UTILITIES, INC.</t>
  </si>
  <si>
    <t xml:space="preserve"> Greenridge </t>
  </si>
  <si>
    <t xml:space="preserve"> Vista</t>
  </si>
  <si>
    <t>PROVINCES UTILITIES, INC.</t>
  </si>
  <si>
    <t xml:space="preserve">Provinces </t>
  </si>
  <si>
    <t>MARYLAND WATER SERVICE, INC.</t>
  </si>
  <si>
    <t xml:space="preserve">Pinto </t>
  </si>
  <si>
    <t>Pinto</t>
  </si>
  <si>
    <t>Highland Estates</t>
  </si>
  <si>
    <t>Total Maryland (water)</t>
  </si>
  <si>
    <t>Total Maryland (sewer)</t>
  </si>
  <si>
    <t>Total Maryland</t>
  </si>
  <si>
    <t>Total Maryland Actual Internal Growth Rate =</t>
  </si>
  <si>
    <t>Total Maryland Annual Internal Growth Rate =</t>
  </si>
  <si>
    <t>VIRGINIA</t>
  </si>
  <si>
    <t>COLCHESTER PUBLIC SERVICE CORP.</t>
  </si>
  <si>
    <t>Colchester</t>
  </si>
  <si>
    <t>MASSANUTTEN PUBLIC SERVICE CORP.</t>
  </si>
  <si>
    <t>224+225</t>
  </si>
  <si>
    <t>Massanutten usage</t>
  </si>
  <si>
    <t xml:space="preserve"> Massanutten usage</t>
  </si>
  <si>
    <t xml:space="preserve"> Massanutten availability W</t>
  </si>
  <si>
    <t xml:space="preserve"> Massanutten availability S</t>
  </si>
  <si>
    <t>Total Virginia (water)</t>
  </si>
  <si>
    <t>Total Virginia (sewer)</t>
  </si>
  <si>
    <t>Total Virginia availability</t>
  </si>
  <si>
    <t>Total Virginia</t>
  </si>
  <si>
    <t>Total Virginia Actual Internal Growth Rate =</t>
  </si>
  <si>
    <t>Total Virginia Annual Internal Growth Rate =</t>
  </si>
  <si>
    <t>PENNSYLVANIA</t>
  </si>
  <si>
    <t>UTILITIES, INC. OF PENNSYLVANIA</t>
  </si>
  <si>
    <t>Broad Run</t>
  </si>
  <si>
    <t>erc adj</t>
  </si>
  <si>
    <t>UTILITIES, INC. -WESTGATE</t>
  </si>
  <si>
    <t xml:space="preserve">Westgate </t>
  </si>
  <si>
    <t xml:space="preserve">formula  chg </t>
  </si>
  <si>
    <t xml:space="preserve">PENN ESTATES UTILITIES, INC. </t>
  </si>
  <si>
    <t>Penn Estates Usage</t>
  </si>
  <si>
    <t xml:space="preserve">Penn Estates Availability </t>
  </si>
  <si>
    <t>Total Pennsylvania (water)</t>
  </si>
  <si>
    <t>Total Pennsylvania (sewer)</t>
  </si>
  <si>
    <t>Total Pennsylvania (water avail)</t>
  </si>
  <si>
    <t>Total Pennsylvania (sewer avail)</t>
  </si>
  <si>
    <t xml:space="preserve">Total Pennsylvania </t>
  </si>
  <si>
    <t>Total Pennsylvania Annual Internal Growth Rate =</t>
  </si>
  <si>
    <t>NEW JERSEY</t>
  </si>
  <si>
    <t>MONTAGUE WATER COMPANY</t>
  </si>
  <si>
    <t xml:space="preserve">Montague Water </t>
  </si>
  <si>
    <t>MONTAGUE SEWER COMPANY</t>
  </si>
  <si>
    <t>270/271</t>
  </si>
  <si>
    <t xml:space="preserve">Montague Sewer </t>
  </si>
  <si>
    <t xml:space="preserve">  Total New Jersey</t>
  </si>
  <si>
    <t>ARIZONA</t>
  </si>
  <si>
    <t>BERMUDA WATER CO INC</t>
  </si>
  <si>
    <t>935-938</t>
  </si>
  <si>
    <t xml:space="preserve">Bermuda </t>
  </si>
  <si>
    <t>NEVADA</t>
  </si>
  <si>
    <t>SPRING CREEK UTILITIES COMPANY</t>
  </si>
  <si>
    <t>110&amp;112</t>
  </si>
  <si>
    <t>Spring Creek (single family)</t>
  </si>
  <si>
    <t xml:space="preserve">  Spring Creek (mobile homes)</t>
  </si>
  <si>
    <t>UTILITIES INC OF CENTRAL NEVADA</t>
  </si>
  <si>
    <t>140-143</t>
  </si>
  <si>
    <t xml:space="preserve">Central NV </t>
  </si>
  <si>
    <t>UTILITIES INC OF NEVADA</t>
  </si>
  <si>
    <t>120/121</t>
  </si>
  <si>
    <t xml:space="preserve">Utilities Inc of Nevada </t>
  </si>
  <si>
    <t>SKY RANCH WATER SERVICE CORP</t>
  </si>
  <si>
    <t xml:space="preserve">Sky Ranch </t>
  </si>
  <si>
    <t xml:space="preserve">  Total Nevada (water)</t>
  </si>
  <si>
    <t xml:space="preserve">  Total Nevada (sewer)</t>
  </si>
  <si>
    <t xml:space="preserve">  Total Nevada</t>
  </si>
  <si>
    <t>SOUTH CAROLINA</t>
  </si>
  <si>
    <t>CAROLINA WATER SERVICE, INC</t>
  </si>
  <si>
    <t>SUMTER AREA</t>
  </si>
  <si>
    <t>Pocalla</t>
  </si>
  <si>
    <t xml:space="preserve">  Pocalla</t>
  </si>
  <si>
    <t>Oakland Plantation</t>
  </si>
  <si>
    <t>COASTAL AREA</t>
  </si>
  <si>
    <t>Lincolnshire-Whites Creek</t>
  </si>
  <si>
    <t>CHARLESTON AREA</t>
  </si>
  <si>
    <t>Teal on the Ashley (sold 10/20/06)</t>
  </si>
  <si>
    <t>Kings Grant (sold 10/20/06)</t>
  </si>
  <si>
    <t>LAKE MURRAY/WATERGATE AREA</t>
  </si>
  <si>
    <t>Rollingwood/Silver Creek</t>
  </si>
  <si>
    <t xml:space="preserve">  Rollingwood/Silver Creek</t>
  </si>
  <si>
    <t>The Landings</t>
  </si>
  <si>
    <t>Harborside</t>
  </si>
  <si>
    <t>Secret Cove</t>
  </si>
  <si>
    <t>Governor's Grant</t>
  </si>
  <si>
    <t>Cross Lake (Route 010)</t>
  </si>
  <si>
    <t>Lake Murray:</t>
  </si>
  <si>
    <t xml:space="preserve">  Lands End</t>
  </si>
  <si>
    <t>461-500</t>
  </si>
  <si>
    <t xml:space="preserve">  Spences Point</t>
  </si>
  <si>
    <t>461-600</t>
  </si>
  <si>
    <t xml:space="preserve">  Mallard Cove</t>
  </si>
  <si>
    <t>461-700</t>
  </si>
  <si>
    <t xml:space="preserve">  Mallard Shores</t>
  </si>
  <si>
    <t>461-800</t>
  </si>
  <si>
    <t xml:space="preserve">  Windward Point</t>
  </si>
  <si>
    <t>461-900</t>
  </si>
  <si>
    <t xml:space="preserve">  Harbor Place </t>
  </si>
  <si>
    <t>FRIARSGATE AREA</t>
  </si>
  <si>
    <t>374+394</t>
  </si>
  <si>
    <t>Friarsgate</t>
  </si>
  <si>
    <t>Ballentine Cove</t>
  </si>
  <si>
    <t>COLUMBIA GENERAL AREA</t>
  </si>
  <si>
    <t>Falcon Ranches</t>
  </si>
  <si>
    <t>Westside Terrace</t>
  </si>
  <si>
    <t>Blue Ridge</t>
  </si>
  <si>
    <t>Calvin Acres</t>
  </si>
  <si>
    <t>Indian Pines</t>
  </si>
  <si>
    <t>Smallwood Estates</t>
  </si>
  <si>
    <t>Peachtree Acres</t>
  </si>
  <si>
    <t>Heatherwood</t>
  </si>
  <si>
    <t>Idlewood</t>
  </si>
  <si>
    <t xml:space="preserve">Glen Village </t>
  </si>
  <si>
    <t xml:space="preserve">  Glen Village</t>
  </si>
  <si>
    <t>COLUMBIA I-20 REGIONAL</t>
  </si>
  <si>
    <t>Sycamore Acres</t>
  </si>
  <si>
    <t>Oakwood</t>
  </si>
  <si>
    <t xml:space="preserve">Woodsen </t>
  </si>
  <si>
    <t xml:space="preserve">Laurel Meadows </t>
  </si>
  <si>
    <t xml:space="preserve">  Laurel Meadows </t>
  </si>
  <si>
    <t>Brighton Forest</t>
  </si>
  <si>
    <t>Hidden Valley Trailer Pk.</t>
  </si>
  <si>
    <t>Spring Lake</t>
  </si>
  <si>
    <t>403A</t>
  </si>
  <si>
    <t>Springhill/Oakcrest (Route 031/032)</t>
  </si>
  <si>
    <t>403B</t>
  </si>
  <si>
    <t>Timbergate (Route 033)</t>
  </si>
  <si>
    <t>403C</t>
  </si>
  <si>
    <t>Meadowood (Route 040)</t>
  </si>
  <si>
    <t>403D</t>
  </si>
  <si>
    <t>Mineral Creek (Route 050-080)</t>
  </si>
  <si>
    <t>Planter's Station</t>
  </si>
  <si>
    <t>Greyland Forest</t>
  </si>
  <si>
    <t>Woodcastle</t>
  </si>
  <si>
    <t>423A</t>
  </si>
  <si>
    <t>Sparrow Pointe</t>
  </si>
  <si>
    <t>Golden Pond (Route 443)</t>
  </si>
  <si>
    <t xml:space="preserve"> Golden Pond (Route 443)</t>
  </si>
  <si>
    <t>Woodberry Forest (Route 100)</t>
  </si>
  <si>
    <t xml:space="preserve"> Woodberry Forest (Route 100)</t>
  </si>
  <si>
    <t>Summerset (Route 200)</t>
  </si>
  <si>
    <t>Oak Grove Est</t>
  </si>
  <si>
    <t>HOLLINGSHED CREEK</t>
  </si>
  <si>
    <t>Indian Forks</t>
  </si>
  <si>
    <t xml:space="preserve">  Indian Forks COLLECTION ONLY</t>
  </si>
  <si>
    <t>40 Love Point SWR. COLLECT. ONLY</t>
  </si>
  <si>
    <t>North Lake Shore Pt. COLLECT.ONLY</t>
  </si>
  <si>
    <t>Shadowood Cove COLLECTION ONLY</t>
  </si>
  <si>
    <t>Stonegate SWR. COLLECTION ONLY</t>
  </si>
  <si>
    <t>OTHER C.W.S. AREAS</t>
  </si>
  <si>
    <t xml:space="preserve">Rock Bluff </t>
  </si>
  <si>
    <t>Palmetto Apts./Ests. COLLECT.ONLY</t>
  </si>
  <si>
    <t>Roosevelt Gardens</t>
  </si>
  <si>
    <t xml:space="preserve">Hidden Valley Country Club </t>
  </si>
  <si>
    <t>Hunters Glen</t>
  </si>
  <si>
    <t>Riverhills Plantation</t>
  </si>
  <si>
    <t xml:space="preserve">  Riverhills Plantation</t>
  </si>
  <si>
    <t>Total CWS (water)</t>
  </si>
  <si>
    <t>Total CWS (sewer)</t>
  </si>
  <si>
    <t>Total CWS</t>
  </si>
  <si>
    <r>
      <t>UTILITIES SERVICES OF SOUTH CAROLINA INC</t>
    </r>
    <r>
      <rPr>
        <b/>
        <sz val="10"/>
        <rFont val="Bookman"/>
        <family val="1"/>
      </rPr>
      <t xml:space="preserve"> </t>
    </r>
  </si>
  <si>
    <t>COLUMBIA</t>
  </si>
  <si>
    <t xml:space="preserve">Parkwood </t>
  </si>
  <si>
    <t xml:space="preserve">Tanya Terrance </t>
  </si>
  <si>
    <t xml:space="preserve">Emma Terrance </t>
  </si>
  <si>
    <t xml:space="preserve">Lexington Estates </t>
  </si>
  <si>
    <t xml:space="preserve">Windy Hill </t>
  </si>
  <si>
    <t xml:space="preserve">Hermitage </t>
  </si>
  <si>
    <t xml:space="preserve">Vanarsdale </t>
  </si>
  <si>
    <t xml:space="preserve">Murray Park </t>
  </si>
  <si>
    <t xml:space="preserve">Lake Village </t>
  </si>
  <si>
    <t xml:space="preserve">Tanglewood </t>
  </si>
  <si>
    <t xml:space="preserve">Foxtrail </t>
  </si>
  <si>
    <t xml:space="preserve">Dutch Village (Aka Dutch Creek) </t>
  </si>
  <si>
    <t xml:space="preserve">Raintree Acres </t>
  </si>
  <si>
    <t xml:space="preserve">Murray Lodge </t>
  </si>
  <si>
    <t xml:space="preserve">Dutchman Shores </t>
  </si>
  <si>
    <t xml:space="preserve">Indian Cove </t>
  </si>
  <si>
    <t xml:space="preserve">Milmont Shores </t>
  </si>
  <si>
    <t xml:space="preserve">Arrowhead Estates </t>
  </si>
  <si>
    <t xml:space="preserve">Lakewood Estates </t>
  </si>
  <si>
    <t xml:space="preserve">Hilton Place </t>
  </si>
  <si>
    <t xml:space="preserve">Estates Of Hilton </t>
  </si>
  <si>
    <t xml:space="preserve">Plantation </t>
  </si>
  <si>
    <t xml:space="preserve">Springfield Acres </t>
  </si>
  <si>
    <t xml:space="preserve">Farrowood </t>
  </si>
  <si>
    <t xml:space="preserve">Harmon Estates </t>
  </si>
  <si>
    <t xml:space="preserve">Washington Height </t>
  </si>
  <si>
    <t xml:space="preserve">Oakridge Hunt Club </t>
  </si>
  <si>
    <t xml:space="preserve">Glenn Village </t>
  </si>
  <si>
    <t xml:space="preserve">Belmead </t>
  </si>
  <si>
    <t xml:space="preserve">Sangaree </t>
  </si>
  <si>
    <t xml:space="preserve">Cambridge Hills </t>
  </si>
  <si>
    <t xml:space="preserve">South Congaree </t>
  </si>
  <si>
    <t xml:space="preserve">Dutchman Acres </t>
  </si>
  <si>
    <t xml:space="preserve">Lexington Farms </t>
  </si>
  <si>
    <t xml:space="preserve">Charwood </t>
  </si>
  <si>
    <t xml:space="preserve">Charleswood </t>
  </si>
  <si>
    <t>ROCK HILL/BLUE RIBBON</t>
  </si>
  <si>
    <t xml:space="preserve">Shandon </t>
  </si>
  <si>
    <t xml:space="preserve">Foxwood </t>
  </si>
  <si>
    <t xml:space="preserve">Pleasant Hil </t>
  </si>
  <si>
    <t xml:space="preserve">Leslie Woods </t>
  </si>
  <si>
    <t xml:space="preserve">Leslie Dale </t>
  </si>
  <si>
    <t xml:space="preserve">Middlestream </t>
  </si>
  <si>
    <t xml:space="preserve">Riverben </t>
  </si>
  <si>
    <t xml:space="preserve">Carrolton Place </t>
  </si>
  <si>
    <t xml:space="preserve">Carrowoods </t>
  </si>
  <si>
    <t xml:space="preserve">Country Oaks </t>
  </si>
  <si>
    <t xml:space="preserve">Barney Rhett </t>
  </si>
  <si>
    <t xml:space="preserve">Wesleywoods </t>
  </si>
  <si>
    <t xml:space="preserve">Valleymere </t>
  </si>
  <si>
    <t xml:space="preserve">Hickory Mills </t>
  </si>
  <si>
    <t xml:space="preserve">Woodbridge </t>
  </si>
  <si>
    <t xml:space="preserve">Wintercrest </t>
  </si>
  <si>
    <t xml:space="preserve">Olewoods </t>
  </si>
  <si>
    <t xml:space="preserve">Ridgewood </t>
  </si>
  <si>
    <t xml:space="preserve">Olypmic Acres </t>
  </si>
  <si>
    <t xml:space="preserve">Shiloh Quarters </t>
  </si>
  <si>
    <t xml:space="preserve">Southbend </t>
  </si>
  <si>
    <t xml:space="preserve">Windy Run </t>
  </si>
  <si>
    <t xml:space="preserve">Brownsboro </t>
  </si>
  <si>
    <t xml:space="preserve">Cameron Estates </t>
  </si>
  <si>
    <t xml:space="preserve">Old Farms </t>
  </si>
  <si>
    <t xml:space="preserve">Silver Lakes </t>
  </si>
  <si>
    <t xml:space="preserve">Woodwind </t>
  </si>
  <si>
    <t xml:space="preserve">Farm Pond </t>
  </si>
  <si>
    <t xml:space="preserve">Kim Acres </t>
  </si>
  <si>
    <t xml:space="preserve">Brown Neal </t>
  </si>
  <si>
    <t xml:space="preserve">Pepperidge </t>
  </si>
  <si>
    <t xml:space="preserve">Polly Circle </t>
  </si>
  <si>
    <t xml:space="preserve">Mallard Lakes </t>
  </si>
  <si>
    <t xml:space="preserve">Hidden Lakes </t>
  </si>
  <si>
    <t xml:space="preserve">Spirng Lakes </t>
  </si>
  <si>
    <t xml:space="preserve">ANDERSON </t>
  </si>
  <si>
    <t xml:space="preserve">Calhoun Acres </t>
  </si>
  <si>
    <t xml:space="preserve">Nevitt Forest </t>
  </si>
  <si>
    <t xml:space="preserve">Naynie Builders </t>
  </si>
  <si>
    <t xml:space="preserve">Leon Bolt </t>
  </si>
  <si>
    <t xml:space="preserve">Normandy Park </t>
  </si>
  <si>
    <t xml:space="preserve">Dobbins Estates </t>
  </si>
  <si>
    <t xml:space="preserve">Hill And Dale </t>
  </si>
  <si>
    <t xml:space="preserve">Lakewood </t>
  </si>
  <si>
    <t xml:space="preserve">Edgebrook </t>
  </si>
  <si>
    <t xml:space="preserve">Oakwood Estates </t>
  </si>
  <si>
    <t xml:space="preserve">Sherwood Forest </t>
  </si>
  <si>
    <t xml:space="preserve">Towncreek Acres </t>
  </si>
  <si>
    <t xml:space="preserve">Bellmead </t>
  </si>
  <si>
    <t xml:space="preserve">Bridgewater </t>
  </si>
  <si>
    <t xml:space="preserve">Clearview </t>
  </si>
  <si>
    <t xml:space="preserve">Fieldcrest </t>
  </si>
  <si>
    <t xml:space="preserve">Greenforest </t>
  </si>
  <si>
    <t xml:space="preserve">Hidden Lake </t>
  </si>
  <si>
    <t xml:space="preserve">Surfside </t>
  </si>
  <si>
    <t xml:space="preserve">Purdy Shores Summer Homes </t>
  </si>
  <si>
    <t>Total Util Serv of SC Inc (water)</t>
  </si>
  <si>
    <t>Total Util Serv of SC Inc (sewer)</t>
  </si>
  <si>
    <t xml:space="preserve">Total Util Serv of SC Inc </t>
  </si>
  <si>
    <t>SOUTHLAND UTILITIES, INC.</t>
  </si>
  <si>
    <t xml:space="preserve">Creekwood </t>
  </si>
  <si>
    <t>Cedarwood</t>
  </si>
  <si>
    <t>SOUTH CAROLINA UTILITIES, INC.</t>
  </si>
  <si>
    <r>
      <t xml:space="preserve">Gem Lakes </t>
    </r>
    <r>
      <rPr>
        <b/>
        <sz val="10"/>
        <rFont val="Bookman"/>
        <family val="1"/>
      </rPr>
      <t>(sold 8/06)</t>
    </r>
  </si>
  <si>
    <t>sold</t>
  </si>
  <si>
    <t>TEGA CAY WATER SERVICE, INC.</t>
  </si>
  <si>
    <t>Tega Cay</t>
  </si>
  <si>
    <t xml:space="preserve">  Tega Cay</t>
  </si>
  <si>
    <t>UNITED UTILITY COMPANIES, INC.</t>
  </si>
  <si>
    <t>Kingswood</t>
  </si>
  <si>
    <t xml:space="preserve">Woodmont Estates </t>
  </si>
  <si>
    <t>Trollingwood</t>
  </si>
  <si>
    <t>Briarcreek</t>
  </si>
  <si>
    <t xml:space="preserve">Canterbury </t>
  </si>
  <si>
    <t xml:space="preserve">Chambert Forest </t>
  </si>
  <si>
    <t xml:space="preserve">Fairwood </t>
  </si>
  <si>
    <t>River Forest  COLLECTION ONLY</t>
  </si>
  <si>
    <t xml:space="preserve">Stonecreek </t>
  </si>
  <si>
    <t xml:space="preserve">Valley Brook </t>
  </si>
  <si>
    <t>Village COLLECTION ONLY</t>
  </si>
  <si>
    <t xml:space="preserve">N. Greenville Col/Valleyview </t>
  </si>
  <si>
    <t xml:space="preserve">Highland Forest </t>
  </si>
  <si>
    <t xml:space="preserve">Keowee Townhomes </t>
  </si>
  <si>
    <t>Sch Dist of Greenville Cty</t>
  </si>
  <si>
    <t>Total United (water)</t>
  </si>
  <si>
    <t>Total United (sewer)</t>
  </si>
  <si>
    <t>Total United</t>
  </si>
  <si>
    <t>Total South Carolina (water)</t>
  </si>
  <si>
    <t>Total South Carolina (sewer)</t>
  </si>
  <si>
    <t xml:space="preserve">Total South Carolina </t>
  </si>
  <si>
    <t>Total South Carolina Actual Internal Growth Rate =</t>
  </si>
  <si>
    <t>Total South Carolina Annual Internal Growth Rate =</t>
  </si>
  <si>
    <t>GEORGIA</t>
  </si>
  <si>
    <t>UTILITIES, INC OF GEORGIA</t>
  </si>
  <si>
    <t>264+265</t>
  </si>
  <si>
    <t>Skidaway Island - Usage</t>
  </si>
  <si>
    <t>Skidaway Island - Availability W</t>
  </si>
  <si>
    <t>Skidaway Island - Availability S</t>
  </si>
  <si>
    <t>266+267</t>
  </si>
  <si>
    <t>Olde Atlanta</t>
  </si>
  <si>
    <t>Total UI of Georgia (water)</t>
  </si>
  <si>
    <t>Total UI of Georgia (sewer)</t>
  </si>
  <si>
    <t>Total UI of Georgia (water avail)</t>
  </si>
  <si>
    <t>Total UI of Georgia (sewer avail)</t>
  </si>
  <si>
    <t>Total UI of Georgia</t>
  </si>
  <si>
    <r>
      <t>WATER SERVICE COMPANY OF GEORGIA INC</t>
    </r>
    <r>
      <rPr>
        <b/>
        <sz val="10"/>
        <rFont val="Bookman"/>
        <family val="1"/>
      </rPr>
      <t xml:space="preserve">  </t>
    </r>
  </si>
  <si>
    <t xml:space="preserve">Crestwood </t>
  </si>
  <si>
    <t xml:space="preserve">Bear Creek </t>
  </si>
  <si>
    <t xml:space="preserve">Kendalwood </t>
  </si>
  <si>
    <t xml:space="preserve">Riverwood </t>
  </si>
  <si>
    <t xml:space="preserve">Shady Grove </t>
  </si>
  <si>
    <t xml:space="preserve">Southlake </t>
  </si>
  <si>
    <t xml:space="preserve">Spencton #1 </t>
  </si>
  <si>
    <t xml:space="preserve">Spencton #2 </t>
  </si>
  <si>
    <t xml:space="preserve">Spencton #3 </t>
  </si>
  <si>
    <t xml:space="preserve">Talloakas </t>
  </si>
  <si>
    <t xml:space="preserve">Vinland </t>
  </si>
  <si>
    <t xml:space="preserve">Holly Springs </t>
  </si>
  <si>
    <t xml:space="preserve">Lake Riverside </t>
  </si>
  <si>
    <t xml:space="preserve">Riverwood Estates </t>
  </si>
  <si>
    <t xml:space="preserve">Worthy Manor </t>
  </si>
  <si>
    <t xml:space="preserve">Big Oak Estates </t>
  </si>
  <si>
    <t xml:space="preserve">Holland Folly 1 </t>
  </si>
  <si>
    <t xml:space="preserve">Windsor </t>
  </si>
  <si>
    <t xml:space="preserve">Holland Folly 2 </t>
  </si>
  <si>
    <t xml:space="preserve">Holland Folly 3 </t>
  </si>
  <si>
    <t xml:space="preserve">Colonial Acres </t>
  </si>
  <si>
    <t xml:space="preserve">Carver </t>
  </si>
  <si>
    <t xml:space="preserve">Lee Villa Estates </t>
  </si>
  <si>
    <t xml:space="preserve">Park Place </t>
  </si>
  <si>
    <t xml:space="preserve">Fairfax Motel </t>
  </si>
  <si>
    <t xml:space="preserve">Shady Acres </t>
  </si>
  <si>
    <t>Shady Acres II</t>
  </si>
  <si>
    <t xml:space="preserve">Green Meadow Estates </t>
  </si>
  <si>
    <t xml:space="preserve">Jamar </t>
  </si>
  <si>
    <t xml:space="preserve">Country West Sect 3 </t>
  </si>
  <si>
    <t xml:space="preserve">Country Circle Road </t>
  </si>
  <si>
    <t>South Lake II</t>
  </si>
  <si>
    <t>Total Water Service Co of GA Inc (water)</t>
  </si>
  <si>
    <t>Total Water Service Co of GA Inc (sewer)</t>
  </si>
  <si>
    <t xml:space="preserve">Total Water Service Co of GA Inc </t>
  </si>
  <si>
    <t>Total Georgia (water)</t>
  </si>
  <si>
    <t>Total Georgia (sewer)</t>
  </si>
  <si>
    <t>Total Georgia (water avail)</t>
  </si>
  <si>
    <t>Total Georgia (sewer avail)</t>
  </si>
  <si>
    <t>Total Georgia</t>
  </si>
  <si>
    <t>Total Georgia Actual Internal Growth Rate =</t>
  </si>
  <si>
    <t>Total Georgia Annual Internal Growth Rate =</t>
  </si>
  <si>
    <t>TENNESSEE</t>
  </si>
  <si>
    <t>TENNESSEE WATER SERVICE, INC.</t>
  </si>
  <si>
    <t>Tennessee - DISTRIBUTION ONLY</t>
  </si>
  <si>
    <t>NORTH CAROLINA</t>
  </si>
  <si>
    <t>CAROLINA WATER SERVICE OF NORTH CAROLINA</t>
  </si>
  <si>
    <t>ASHEVILLE AREA</t>
  </si>
  <si>
    <t>Sherwood Forest</t>
  </si>
  <si>
    <t xml:space="preserve">Woodhaven </t>
  </si>
  <si>
    <t>Wolf Laurel</t>
  </si>
  <si>
    <t>519-1&amp;2</t>
  </si>
  <si>
    <t>Blue Mountain</t>
  </si>
  <si>
    <t xml:space="preserve"> Blue Mountain</t>
  </si>
  <si>
    <t>Bent Creek</t>
  </si>
  <si>
    <t xml:space="preserve">  Mt. Carmel COLLECTION ONLY</t>
  </si>
  <si>
    <t xml:space="preserve">Bear Paw </t>
  </si>
  <si>
    <t xml:space="preserve">  Bear Paw </t>
  </si>
  <si>
    <t>Corolla Light</t>
  </si>
  <si>
    <t xml:space="preserve">  Corolla Light</t>
  </si>
  <si>
    <t xml:space="preserve">Hestron Park </t>
  </si>
  <si>
    <t>Hestron Park</t>
  </si>
  <si>
    <t>Spooners Creek</t>
  </si>
  <si>
    <r>
      <t xml:space="preserve">Pine Knoll Shores </t>
    </r>
    <r>
      <rPr>
        <sz val="8"/>
        <color indexed="10"/>
        <rFont val="Bookman"/>
        <family val="1"/>
      </rPr>
      <t>(sold 09/05)</t>
    </r>
  </si>
  <si>
    <t>Monteray Shores</t>
  </si>
  <si>
    <t>Olde Point</t>
  </si>
  <si>
    <t xml:space="preserve">Brandywine Bay </t>
  </si>
  <si>
    <t xml:space="preserve">  Brandywine Bay </t>
  </si>
  <si>
    <t xml:space="preserve">Belvedere </t>
  </si>
  <si>
    <t xml:space="preserve">  Belvedere </t>
  </si>
  <si>
    <t xml:space="preserve">Nags Head </t>
  </si>
  <si>
    <t>SUGAR MOUNTAIN AREA</t>
  </si>
  <si>
    <t xml:space="preserve">Sugar Mountain </t>
  </si>
  <si>
    <t xml:space="preserve">  Sugar Mountain </t>
  </si>
  <si>
    <t>Hound Ears</t>
  </si>
  <si>
    <t xml:space="preserve">  Hound Ears</t>
  </si>
  <si>
    <t xml:space="preserve">Crestview Estates </t>
  </si>
  <si>
    <t xml:space="preserve">Misty Mountain </t>
  </si>
  <si>
    <t xml:space="preserve">Crystal Mountain </t>
  </si>
  <si>
    <t>Ski Mountain</t>
  </si>
  <si>
    <t>Mt. Mitchell</t>
  </si>
  <si>
    <t>Powder Horn Mtn.</t>
  </si>
  <si>
    <t xml:space="preserve">Chapel Hills </t>
  </si>
  <si>
    <t>WINSTON-SALEM AREA</t>
  </si>
  <si>
    <t>Kynwood Subdiv.</t>
  </si>
  <si>
    <t>Grandview at T-Square</t>
  </si>
  <si>
    <t>Country Club Annex</t>
  </si>
  <si>
    <t>Yorktown DISTRIBUTION ONLY</t>
  </si>
  <si>
    <t xml:space="preserve">High Meadows usage </t>
  </si>
  <si>
    <t xml:space="preserve">  High Meadows flat chge. </t>
  </si>
  <si>
    <t>Abington/Interlaken</t>
  </si>
  <si>
    <t xml:space="preserve"> Abington/Interlaken</t>
  </si>
  <si>
    <t>WHISPERING PINES AREA</t>
  </si>
  <si>
    <t>Ashley Hills</t>
  </si>
  <si>
    <t xml:space="preserve">Willowbrook </t>
  </si>
  <si>
    <t>Vander</t>
  </si>
  <si>
    <t>White Oak</t>
  </si>
  <si>
    <t>524-100</t>
  </si>
  <si>
    <t>Winston Plantation</t>
  </si>
  <si>
    <t>Kings Grant (Ral.)</t>
  </si>
  <si>
    <t>Whispering Pines</t>
  </si>
  <si>
    <t xml:space="preserve">Sherwood Park </t>
  </si>
  <si>
    <t>Carolina Forest usage</t>
  </si>
  <si>
    <t xml:space="preserve">  Carolina Forest availability</t>
  </si>
  <si>
    <t>Woodrun usage</t>
  </si>
  <si>
    <t xml:space="preserve">  Woodrun availability</t>
  </si>
  <si>
    <t xml:space="preserve">Quail Ridge </t>
  </si>
  <si>
    <t xml:space="preserve">Wood Trace </t>
  </si>
  <si>
    <t>CHARLOTTE AREA</t>
  </si>
  <si>
    <t>Saddlewood</t>
  </si>
  <si>
    <t xml:space="preserve">  Saddlewood</t>
  </si>
  <si>
    <t>Zemosa Acres DISTRIBUTION ONLY</t>
  </si>
  <si>
    <t>Forest Brook</t>
  </si>
  <si>
    <t>Kings Grant</t>
  </si>
  <si>
    <t>Steeplechase</t>
  </si>
  <si>
    <t xml:space="preserve">Beechbrook </t>
  </si>
  <si>
    <t>553-053</t>
  </si>
  <si>
    <t>Cabarrus Woods</t>
  </si>
  <si>
    <t>553-535</t>
  </si>
  <si>
    <t xml:space="preserve">   Victoria Park </t>
  </si>
  <si>
    <t>553-532&amp;6</t>
  </si>
  <si>
    <t xml:space="preserve">   Cambridge (Kirkley Glen)</t>
  </si>
  <si>
    <t>553-537</t>
  </si>
  <si>
    <t xml:space="preserve">   Bradford Park (Stonehedge)</t>
  </si>
  <si>
    <t>553-539&amp;0&amp;1</t>
  </si>
  <si>
    <t xml:space="preserve">   Canford Commons</t>
  </si>
  <si>
    <t xml:space="preserve">College Park </t>
  </si>
  <si>
    <t xml:space="preserve">  College Park </t>
  </si>
  <si>
    <t xml:space="preserve">Country Hills </t>
  </si>
  <si>
    <t xml:space="preserve">Harbor House Estates </t>
  </si>
  <si>
    <t>Holly Acres</t>
  </si>
  <si>
    <t>Oakdale Terrace</t>
  </si>
  <si>
    <t xml:space="preserve">Suburban Heights </t>
  </si>
  <si>
    <t>566-662</t>
  </si>
  <si>
    <t>Windsor Chase</t>
  </si>
  <si>
    <t>566-664</t>
  </si>
  <si>
    <t>Williams Crossing</t>
  </si>
  <si>
    <t xml:space="preserve">Trexler Park </t>
  </si>
  <si>
    <t xml:space="preserve">Independent </t>
  </si>
  <si>
    <t>575-900</t>
  </si>
  <si>
    <t>Oak Groves</t>
  </si>
  <si>
    <t>Huntington  Forest</t>
  </si>
  <si>
    <t xml:space="preserve">Eastwood Forest </t>
  </si>
  <si>
    <t>Westwood Forest</t>
  </si>
  <si>
    <t xml:space="preserve">Wildwood Green </t>
  </si>
  <si>
    <t xml:space="preserve">Bahia Bay </t>
  </si>
  <si>
    <t xml:space="preserve">Lamplighter East </t>
  </si>
  <si>
    <t>588-100</t>
  </si>
  <si>
    <t xml:space="preserve">  Lancaster County</t>
  </si>
  <si>
    <t>588-500</t>
  </si>
  <si>
    <t xml:space="preserve">  Bridlestone</t>
  </si>
  <si>
    <t>588-600</t>
  </si>
  <si>
    <t xml:space="preserve">  Glenfinnan</t>
  </si>
  <si>
    <t>588-700</t>
  </si>
  <si>
    <t xml:space="preserve">  Strathmoor</t>
  </si>
  <si>
    <t>588-800</t>
  </si>
  <si>
    <t xml:space="preserve">Lamplighter South </t>
  </si>
  <si>
    <t>588-801</t>
  </si>
  <si>
    <t xml:space="preserve">  Oakland Hills</t>
  </si>
  <si>
    <t>588-810</t>
  </si>
  <si>
    <t xml:space="preserve">  Danby </t>
  </si>
  <si>
    <t>588-814</t>
  </si>
  <si>
    <t xml:space="preserve">  Woodside Falls </t>
  </si>
  <si>
    <t>588-900</t>
  </si>
  <si>
    <t xml:space="preserve">  Winghurst</t>
  </si>
  <si>
    <t xml:space="preserve">Emerald Point </t>
  </si>
  <si>
    <t>Huntwick</t>
  </si>
  <si>
    <t xml:space="preserve">Queens Harbor </t>
  </si>
  <si>
    <t>596-100</t>
  </si>
  <si>
    <t xml:space="preserve">  Pier Point</t>
  </si>
  <si>
    <t xml:space="preserve">Riverwoods  </t>
  </si>
  <si>
    <t xml:space="preserve">For Rdge/Brandywn,So.woods </t>
  </si>
  <si>
    <t xml:space="preserve">Pinnacle Shores </t>
  </si>
  <si>
    <t>Britley</t>
  </si>
  <si>
    <t xml:space="preserve">Waterglyn </t>
  </si>
  <si>
    <t xml:space="preserve">Buffalo Creek </t>
  </si>
  <si>
    <t xml:space="preserve">Stone Hollow  </t>
  </si>
  <si>
    <r>
      <t>The Harbour</t>
    </r>
    <r>
      <rPr>
        <b/>
        <sz val="10"/>
        <rFont val="Bookman"/>
        <family val="1"/>
      </rPr>
      <t xml:space="preserve"> </t>
    </r>
  </si>
  <si>
    <t xml:space="preserve">The Pointe  </t>
  </si>
  <si>
    <t xml:space="preserve">Avensong </t>
  </si>
  <si>
    <r>
      <t>Middlepoint</t>
    </r>
    <r>
      <rPr>
        <b/>
        <sz val="10"/>
        <rFont val="Bookman"/>
        <family val="1"/>
      </rPr>
      <t xml:space="preserve"> </t>
    </r>
  </si>
  <si>
    <t>Lemmond Acres</t>
  </si>
  <si>
    <r>
      <t>Wildlife Bay</t>
    </r>
    <r>
      <rPr>
        <b/>
        <sz val="10"/>
        <rFont val="Bookman"/>
        <family val="1"/>
      </rPr>
      <t xml:space="preserve">  </t>
    </r>
  </si>
  <si>
    <t>868-434</t>
  </si>
  <si>
    <t xml:space="preserve">   Bristol Farms</t>
  </si>
  <si>
    <t>868-538</t>
  </si>
  <si>
    <t xml:space="preserve">   Turtle Rock</t>
  </si>
  <si>
    <t>868-534,544</t>
  </si>
  <si>
    <t xml:space="preserve">   Cambridge Commons/Brawley Farms</t>
  </si>
  <si>
    <t xml:space="preserve">Currituck Club </t>
  </si>
  <si>
    <t xml:space="preserve">Meadow Glen </t>
  </si>
  <si>
    <t xml:space="preserve">Heathfield </t>
  </si>
  <si>
    <t xml:space="preserve">Monterray </t>
  </si>
  <si>
    <t xml:space="preserve">High Vista </t>
  </si>
  <si>
    <t xml:space="preserve">Eag;e Crossing </t>
  </si>
  <si>
    <t>Larkhaven</t>
  </si>
  <si>
    <r>
      <t>Regalwood</t>
    </r>
    <r>
      <rPr>
        <b/>
        <sz val="10"/>
        <rFont val="Bookman"/>
        <family val="1"/>
      </rPr>
      <t xml:space="preserve">  </t>
    </r>
  </si>
  <si>
    <r>
      <t>White Oak Estates</t>
    </r>
    <r>
      <rPr>
        <b/>
        <sz val="10"/>
        <rFont val="Bookman"/>
        <family val="1"/>
      </rPr>
      <t xml:space="preserve">  </t>
    </r>
  </si>
  <si>
    <t>Total CWS of NC - Avail.</t>
  </si>
  <si>
    <t>Total CWS of NC - (water)</t>
  </si>
  <si>
    <t>Total CWS of NC - (sewer)</t>
  </si>
  <si>
    <t>Total CWS of NC</t>
  </si>
  <si>
    <t>CWS SYSTEMS, INC.</t>
  </si>
  <si>
    <t>Fairfield - Mountain</t>
  </si>
  <si>
    <t xml:space="preserve">  Fairfield - Mountain COLLECT. ONLY</t>
  </si>
  <si>
    <t>Fairfield - Sapphire Valley</t>
  </si>
  <si>
    <t xml:space="preserve">  Fairfield - Sapphire Valley</t>
  </si>
  <si>
    <t xml:space="preserve">  Fairfield - Sapphire Avail W</t>
  </si>
  <si>
    <t xml:space="preserve">  Fairfield - Sapphire Avail S </t>
  </si>
  <si>
    <t>Fairfield - Harbour</t>
  </si>
  <si>
    <t xml:space="preserve">  Fairfield - Harbour</t>
  </si>
  <si>
    <t xml:space="preserve">  Fairfield - Harbour Avail. W</t>
  </si>
  <si>
    <t xml:space="preserve">  Fairfield - Harbour Avail. S</t>
  </si>
  <si>
    <t>Forest Hills</t>
  </si>
  <si>
    <t>Heather Glen</t>
  </si>
  <si>
    <t>Country Crossing</t>
  </si>
  <si>
    <t>Oakes Plantation</t>
  </si>
  <si>
    <t>Ransdell Forest</t>
  </si>
  <si>
    <t>Sandy Trail</t>
  </si>
  <si>
    <t>Stewart's Ridge</t>
  </si>
  <si>
    <t>Tuckahoe</t>
  </si>
  <si>
    <t>Wilder's Village</t>
  </si>
  <si>
    <t>819-110</t>
  </si>
  <si>
    <t>Amber Acres</t>
  </si>
  <si>
    <t>819-114</t>
  </si>
  <si>
    <t xml:space="preserve">Amber Acres-Heater </t>
  </si>
  <si>
    <t>819-300</t>
  </si>
  <si>
    <t>Covington Cross</t>
  </si>
  <si>
    <t>819-400</t>
  </si>
  <si>
    <t>Amber Ridge</t>
  </si>
  <si>
    <t>819-500</t>
  </si>
  <si>
    <t xml:space="preserve">Rutledge Landing </t>
  </si>
  <si>
    <t>819-600</t>
  </si>
  <si>
    <t>Bishops Pointe</t>
  </si>
  <si>
    <t>819-900</t>
  </si>
  <si>
    <t>Neuse Woods</t>
  </si>
  <si>
    <t>Jordan Woods</t>
  </si>
  <si>
    <t xml:space="preserve">Windsor Lake </t>
  </si>
  <si>
    <t xml:space="preserve">Treasure Cove </t>
  </si>
  <si>
    <t xml:space="preserve">Hidden Hollow </t>
  </si>
  <si>
    <t>Linsey Pointe</t>
  </si>
  <si>
    <t>Total CWS Systems (water)</t>
  </si>
  <si>
    <t>Total CWS Systems (sewer)</t>
  </si>
  <si>
    <t>Total CWS Systems (water avail)</t>
  </si>
  <si>
    <t>Total CWS Systems (sewer avail)</t>
  </si>
  <si>
    <t>Total CWS Systems</t>
  </si>
  <si>
    <t>ELK RIVER UTILITIES, INC.</t>
  </si>
  <si>
    <t>Elk River Utilities, Inc.</t>
  </si>
  <si>
    <t>CAROLINA TRACE UTILITIES, INC.</t>
  </si>
  <si>
    <t>Carolina Trace</t>
  </si>
  <si>
    <t>TRANSYLVANIA UTILITIES, INC.</t>
  </si>
  <si>
    <t>Transylvania</t>
  </si>
  <si>
    <t xml:space="preserve">Transylvania </t>
  </si>
  <si>
    <t xml:space="preserve">  Transylvania availability W</t>
  </si>
  <si>
    <t xml:space="preserve">  Transylvania availability S </t>
  </si>
  <si>
    <t>WATAUGA VISTA WATER CORPORATION</t>
  </si>
  <si>
    <t>Watauga Vista</t>
  </si>
  <si>
    <t>RIVERPOINTE COMPANY</t>
  </si>
  <si>
    <t>River Pointe</t>
  </si>
  <si>
    <t>BRADFIELD FARMS</t>
  </si>
  <si>
    <t xml:space="preserve">Bradfield Farms </t>
  </si>
  <si>
    <t xml:space="preserve">    Bradfield Farms </t>
  </si>
  <si>
    <t>NERO UTILITY SERVICE INC</t>
  </si>
  <si>
    <t xml:space="preserve">Nero </t>
  </si>
  <si>
    <t xml:space="preserve">    Nero </t>
  </si>
  <si>
    <t>CAROLINA PINES UTILITIES, INC</t>
  </si>
  <si>
    <t>Carolina Pines</t>
  </si>
  <si>
    <t>NORTH TOPSAIL UTILITIES INC</t>
  </si>
  <si>
    <t>920/921</t>
  </si>
  <si>
    <t xml:space="preserve">North Topsail </t>
  </si>
  <si>
    <t>Total North Carolina (avail)</t>
  </si>
  <si>
    <t>Total North Carolina (water)</t>
  </si>
  <si>
    <t>Total North Carolina (sewer)</t>
  </si>
  <si>
    <t xml:space="preserve">Total North Carolina </t>
  </si>
  <si>
    <t>Total North Carolina Actual Internal Growth Rate =</t>
  </si>
  <si>
    <t>Total North Carolina Annual Internal Growth Rate =</t>
  </si>
  <si>
    <t>INFORMATION ONLY</t>
  </si>
  <si>
    <t>CONTRACT:</t>
  </si>
  <si>
    <t>HILLDALE MANOR (4/15/95-5/04 discontinued)</t>
  </si>
  <si>
    <t>Hilldale Manor</t>
  </si>
  <si>
    <t>SALEM CHURCH ROAD UTILITIES</t>
  </si>
  <si>
    <t>Salem Church Road Utilities</t>
  </si>
  <si>
    <t>PEACH ORCHARD (6/96)</t>
  </si>
  <si>
    <t>Peach Orchard (6/96)</t>
  </si>
  <si>
    <t>Maria Park (12/02)</t>
  </si>
  <si>
    <t>HARRCO UTILITIES (2/97)</t>
  </si>
  <si>
    <t>Hardscrabble</t>
  </si>
  <si>
    <t>Stone Creek(discontinued 3/00)</t>
  </si>
  <si>
    <t xml:space="preserve">River Oaks </t>
  </si>
  <si>
    <t>Reuse</t>
  </si>
  <si>
    <t>Reuse (availability)</t>
  </si>
  <si>
    <t>Water Usage</t>
  </si>
  <si>
    <t>Sewer Usage</t>
  </si>
  <si>
    <t xml:space="preserve">  Total</t>
  </si>
  <si>
    <t>chg formula for % column to add proper</t>
  </si>
  <si>
    <t>Availability</t>
  </si>
  <si>
    <t>Sewage Usage</t>
  </si>
  <si>
    <t>ILLINOIS</t>
  </si>
  <si>
    <t>Water Usage(&amp; East Chas.)</t>
  </si>
  <si>
    <t>Availability (Full/Split Lots)</t>
  </si>
  <si>
    <t>Water Usage - DISTRIBUTION ONLY</t>
  </si>
  <si>
    <t>TOTAL SYSTEMS</t>
  </si>
  <si>
    <t>Water Customers</t>
  </si>
  <si>
    <t>Sewer Customers</t>
  </si>
  <si>
    <t>Availability Customers</t>
  </si>
  <si>
    <t>Reuse Customers</t>
  </si>
  <si>
    <t>Reuse Customers (Availability)</t>
  </si>
  <si>
    <t xml:space="preserve">     TOTAL CUSTOMERS</t>
  </si>
  <si>
    <t xml:space="preserve">ACTUAL INTERNAL GROWTH RATE FOR ALL COMPANIES * = </t>
  </si>
  <si>
    <t xml:space="preserve">       ***Water &amp; Sewer only</t>
  </si>
  <si>
    <t xml:space="preserve">ANNUALIZED INTERNAL GROWTH RATE FOR ALL COMPANIES * = </t>
  </si>
  <si>
    <t>Totals by Regions:</t>
  </si>
  <si>
    <t>Florida Region</t>
  </si>
  <si>
    <t>Reuse (Availability)</t>
  </si>
  <si>
    <t>Louisiana Region</t>
  </si>
  <si>
    <t>Midwest Region</t>
  </si>
  <si>
    <t>Mid Atlantic Region</t>
  </si>
  <si>
    <t>North Carolina Region</t>
  </si>
  <si>
    <t>Southeast Region</t>
  </si>
  <si>
    <t>West Region</t>
  </si>
  <si>
    <t>TOTAL SYSTEMS:</t>
  </si>
  <si>
    <t>ACQUISITIONS:</t>
  </si>
  <si>
    <t>SALES:</t>
  </si>
  <si>
    <t>ACQUISITIONS &amp; SALES:</t>
  </si>
  <si>
    <t>TOTAL</t>
  </si>
  <si>
    <t>Adjustments Water Customers</t>
  </si>
  <si>
    <t>Adjustments Sewer Customers</t>
  </si>
  <si>
    <t xml:space="preserve">Availability Customers </t>
  </si>
  <si>
    <t>Total Acq. &amp; Sales Customers</t>
  </si>
  <si>
    <t>Note: adjustment to SFE for Utilities Services of SC 4/03 of 651 (subs 1316, 1320, 1321, 1331, 1333, 1345)</t>
  </si>
  <si>
    <t>Note: adjustment to SFE for Utilities Services of SC 8/03 of 261 (subs 1331, 1341)</t>
  </si>
  <si>
    <t>Note: adjustment to SFE for Utilities Services of SC 9/03 of 30 (subs 1347)</t>
  </si>
  <si>
    <t>Note: adjustment to SFE for Central NV 9/03 of 142 (subs 140, 141, 142)</t>
  </si>
  <si>
    <t>Note Adjustments of Acquisitions/Sales 12/00:</t>
  </si>
  <si>
    <t xml:space="preserve">  Restated:</t>
  </si>
  <si>
    <t xml:space="preserve">  In 10/00 restated Mid County per the commission 12/96 2,943  12/97 3,036  12/98 3,084  12/99 3,099 from 6,268 in 12/99</t>
  </si>
  <si>
    <t xml:space="preserve">  In 8/00 we restated Availibilty Customers to be all counted as 1 as of 12/99 and 6/00 </t>
  </si>
  <si>
    <t xml:space="preserve">  Restated Bermuda Water (6/00) beginning customer count to 4,731</t>
  </si>
  <si>
    <t xml:space="preserve">  Restated Bradfield Farms (6/00) beginning customer count to water 968 and sewer 1,155</t>
  </si>
  <si>
    <t xml:space="preserve">  Restated Montague Water (1/00) beginning customer count to 732 from 852 due to Golf course irrg count</t>
  </si>
  <si>
    <t xml:space="preserve">  Restated Sanlando addition of 370 water and 370 sewer customers in 7/00 due to SFE's</t>
  </si>
  <si>
    <t xml:space="preserve">  Restated Wildlife Bay water only sub - being counted as W&amp;S in error </t>
  </si>
  <si>
    <t xml:space="preserve">  Restated Wis Bar (6/00) beginning customer count to 1,107</t>
  </si>
  <si>
    <t xml:space="preserve">  Restated Wis Bar (6/00) beginning customer count to water 140 and sewer 170</t>
  </si>
  <si>
    <t>CK TOTALS FOR 12/06 VS 12/07</t>
  </si>
  <si>
    <t>CHANGE FORMULA FOR PERCENT CHG</t>
  </si>
  <si>
    <t>6/06 TOTAL CUSTOMERS</t>
  </si>
  <si>
    <t>change for 2nd 6 months</t>
  </si>
  <si>
    <t>12/06 TOTAL CUSTOMERS</t>
  </si>
  <si>
    <t>MINUS 12/31/05 TOTAL CUSTOMERS</t>
  </si>
  <si>
    <t>-</t>
  </si>
  <si>
    <t>column p</t>
  </si>
  <si>
    <t>MINUS 6/30/06 TOTAL CUSTOMERS</t>
  </si>
  <si>
    <t>MINUS INTERNAL GROWTH FOR 6/06</t>
  </si>
  <si>
    <t>MINUS INTERNAL GROWTH FOR 7/06-12/06</t>
  </si>
  <si>
    <t xml:space="preserve">MINUS NEW ACQ </t>
  </si>
  <si>
    <t>MINUS NEW ACQ 12/06</t>
  </si>
  <si>
    <t xml:space="preserve">PLUS SALES </t>
  </si>
  <si>
    <t>+</t>
  </si>
  <si>
    <t>PLUS SALES 12/06</t>
  </si>
  <si>
    <t>DIFFERENCE/CK TOTAL S/B ZERO</t>
  </si>
  <si>
    <t>due to NC Avail rounding</t>
  </si>
  <si>
    <t>1/07-12/07</t>
  </si>
  <si>
    <t>NEW ACQ WATER</t>
  </si>
  <si>
    <t>12/04 TOTAL CUSTOMERS</t>
  </si>
  <si>
    <t>MINUS 12/31/03 TOTAL CUSTOMERS</t>
  </si>
  <si>
    <t>MINUS INTERNAL GROWTH FOR 1/04-12/04</t>
  </si>
  <si>
    <t>MINUS NEW ACQ 1/04-12/04</t>
  </si>
  <si>
    <t>PLUS SALES 1/04-12/04</t>
  </si>
  <si>
    <t>NEW ACQ SEWER</t>
  </si>
  <si>
    <t>NEW ACQ AVAIL - WATER</t>
  </si>
  <si>
    <t>NEW ACQ AVAIL - SEWER</t>
  </si>
  <si>
    <t>TOTAL NEW ACQ</t>
  </si>
  <si>
    <t>SOLD WATER</t>
  </si>
  <si>
    <t>Marboro meadows 201 12/06</t>
  </si>
  <si>
    <t>SOLD SEWER</t>
  </si>
  <si>
    <t>gem lakes</t>
  </si>
  <si>
    <t>SOLD AVAIL - WATER</t>
  </si>
  <si>
    <t>SOLD AVAIL - SEWER</t>
  </si>
  <si>
    <t>TOTAL SOLD</t>
  </si>
</sst>
</file>

<file path=xl/styles.xml><?xml version="1.0" encoding="utf-8"?>
<styleSheet xmlns="http://schemas.openxmlformats.org/spreadsheetml/2006/main">
  <numFmts count="7">
    <numFmt numFmtId="43" formatCode="_(* #,##0.00_);_(* \(#,##0.00\);_(* &quot;-&quot;??_);_(@_)"/>
    <numFmt numFmtId="164" formatCode="#,##0.0"/>
    <numFmt numFmtId="165" formatCode="m\/d\/yy\ \ \ \ h\:mm\ AM/PM"/>
    <numFmt numFmtId="166" formatCode="000"/>
    <numFmt numFmtId="167" formatCode="0.0%"/>
    <numFmt numFmtId="168" formatCode="0.000%"/>
    <numFmt numFmtId="169" formatCode="\ 0."/>
  </numFmts>
  <fonts count="2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</font>
    <font>
      <sz val="11"/>
      <color rgb="FFFF0000"/>
      <name val="Calibri"/>
      <family val="2"/>
    </font>
    <font>
      <b/>
      <sz val="10"/>
      <name val="Arial"/>
      <family val="2"/>
    </font>
    <font>
      <sz val="10"/>
      <name val="Courier"/>
      <family val="3"/>
    </font>
    <font>
      <sz val="10"/>
      <name val="Bookman"/>
      <family val="1"/>
    </font>
    <font>
      <u/>
      <sz val="10"/>
      <name val="Bookman"/>
      <family val="1"/>
    </font>
    <font>
      <b/>
      <sz val="10"/>
      <name val="Courier"/>
      <family val="3"/>
    </font>
    <font>
      <b/>
      <sz val="10"/>
      <name val="Bookman"/>
      <family val="1"/>
    </font>
    <font>
      <u/>
      <sz val="10"/>
      <color indexed="12"/>
      <name val="Bookman"/>
      <family val="1"/>
    </font>
    <font>
      <b/>
      <sz val="10"/>
      <name val="Bookman"/>
      <family val="1"/>
    </font>
    <font>
      <sz val="10"/>
      <color indexed="12"/>
      <name val="Bookman"/>
      <family val="1"/>
    </font>
    <font>
      <b/>
      <u/>
      <sz val="10"/>
      <name val="Bookman"/>
      <family val="1"/>
    </font>
    <font>
      <sz val="10"/>
      <color indexed="10"/>
      <name val="Bookman"/>
      <family val="1"/>
    </font>
    <font>
      <sz val="10"/>
      <name val="Geneva"/>
    </font>
    <font>
      <sz val="8"/>
      <name val="Bookman"/>
      <family val="1"/>
    </font>
    <font>
      <sz val="10"/>
      <color indexed="8"/>
      <name val="Bookman"/>
      <family val="1"/>
    </font>
    <font>
      <b/>
      <sz val="10"/>
      <color indexed="8"/>
      <name val="Bookman"/>
      <family val="1"/>
    </font>
    <font>
      <b/>
      <sz val="10"/>
      <color indexed="10"/>
      <name val="Bookman"/>
      <family val="1"/>
    </font>
    <font>
      <u/>
      <sz val="10"/>
      <color indexed="8"/>
      <name val="Bookman"/>
      <family val="1"/>
    </font>
    <font>
      <sz val="8"/>
      <color indexed="10"/>
      <name val="Bookman"/>
      <family val="1"/>
    </font>
    <font>
      <b/>
      <i/>
      <sz val="10"/>
      <name val="Bookman"/>
      <family val="1"/>
    </font>
    <font>
      <sz val="10"/>
      <color indexed="14"/>
      <name val="Bookman"/>
      <family val="1"/>
    </font>
    <font>
      <u val="double"/>
      <sz val="10"/>
      <name val="Bookman"/>
      <family val="1"/>
    </font>
    <font>
      <i/>
      <u/>
      <sz val="10"/>
      <name val="Bookman"/>
      <family val="1"/>
    </font>
    <font>
      <b/>
      <sz val="8"/>
      <color indexed="81"/>
      <name val="Tahoma"/>
      <family val="2"/>
    </font>
    <font>
      <sz val="8"/>
      <color indexed="81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0"/>
        <bgColor indexed="64"/>
      </patternFill>
    </fill>
  </fills>
  <borders count="20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6" fillId="0" borderId="0"/>
    <xf numFmtId="9" fontId="16" fillId="0" borderId="0" applyFont="0" applyFill="0" applyBorder="0" applyAlignment="0" applyProtection="0"/>
    <xf numFmtId="4" fontId="16" fillId="0" borderId="0" applyFont="0" applyFill="0" applyBorder="0" applyAlignment="0" applyProtection="0"/>
  </cellStyleXfs>
  <cellXfs count="305">
    <xf numFmtId="0" fontId="0" fillId="0" borderId="0" xfId="0"/>
    <xf numFmtId="0" fontId="2" fillId="0" borderId="0" xfId="0" applyFont="1"/>
    <xf numFmtId="43" fontId="2" fillId="0" borderId="0" xfId="1" applyFont="1"/>
    <xf numFmtId="49" fontId="0" fillId="0" borderId="0" xfId="0" applyNumberFormat="1"/>
    <xf numFmtId="43" fontId="0" fillId="0" borderId="0" xfId="1" applyFont="1"/>
    <xf numFmtId="43" fontId="2" fillId="0" borderId="1" xfId="1" applyFont="1" applyBorder="1"/>
    <xf numFmtId="0" fontId="3" fillId="0" borderId="0" xfId="0" applyFont="1" applyBorder="1" applyAlignment="1">
      <alignment horizontal="center"/>
    </xf>
    <xf numFmtId="0" fontId="3" fillId="0" borderId="0" xfId="0" applyFont="1" applyBorder="1"/>
    <xf numFmtId="0" fontId="4" fillId="0" borderId="0" xfId="0" applyFont="1" applyBorder="1" applyAlignment="1">
      <alignment horizontal="center"/>
    </xf>
    <xf numFmtId="4" fontId="0" fillId="0" borderId="0" xfId="0" applyNumberFormat="1"/>
    <xf numFmtId="4" fontId="2" fillId="0" borderId="1" xfId="0" applyNumberFormat="1" applyFont="1" applyBorder="1"/>
    <xf numFmtId="0" fontId="2" fillId="0" borderId="0" xfId="0" applyFont="1" applyFill="1"/>
    <xf numFmtId="43" fontId="2" fillId="0" borderId="0" xfId="1" applyFont="1" applyFill="1"/>
    <xf numFmtId="0" fontId="0" fillId="0" borderId="0" xfId="0" applyFill="1"/>
    <xf numFmtId="43" fontId="0" fillId="0" borderId="0" xfId="1" applyFont="1" applyFill="1"/>
    <xf numFmtId="49" fontId="0" fillId="0" borderId="0" xfId="0" applyNumberFormat="1" applyFill="1"/>
    <xf numFmtId="43" fontId="2" fillId="0" borderId="1" xfId="1" applyFont="1" applyFill="1" applyBorder="1"/>
    <xf numFmtId="4" fontId="0" fillId="0" borderId="1" xfId="0" applyNumberFormat="1" applyBorder="1"/>
    <xf numFmtId="43" fontId="0" fillId="0" borderId="0" xfId="0" applyNumberFormat="1"/>
    <xf numFmtId="43" fontId="0" fillId="0" borderId="1" xfId="1" applyFont="1" applyBorder="1"/>
    <xf numFmtId="0" fontId="2" fillId="0" borderId="0" xfId="0" applyNumberFormat="1" applyFont="1"/>
    <xf numFmtId="0" fontId="0" fillId="0" borderId="0" xfId="0" applyNumberFormat="1"/>
    <xf numFmtId="2" fontId="0" fillId="0" borderId="0" xfId="0" applyNumberFormat="1"/>
    <xf numFmtId="0" fontId="2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4" fontId="0" fillId="2" borderId="0" xfId="0" applyNumberFormat="1" applyFill="1"/>
    <xf numFmtId="0" fontId="0" fillId="2" borderId="0" xfId="0" applyFill="1"/>
    <xf numFmtId="43" fontId="1" fillId="0" borderId="1" xfId="1" applyFont="1" applyBorder="1"/>
    <xf numFmtId="43" fontId="1" fillId="0" borderId="0" xfId="1" applyFont="1"/>
    <xf numFmtId="0" fontId="0" fillId="0" borderId="0" xfId="0" applyFill="1" applyAlignment="1">
      <alignment horizontal="center"/>
    </xf>
    <xf numFmtId="4" fontId="0" fillId="0" borderId="0" xfId="0" applyNumberFormat="1" applyFill="1"/>
    <xf numFmtId="0" fontId="7" fillId="0" borderId="0" xfId="2" applyFont="1" applyFill="1" applyAlignment="1">
      <alignment horizontal="left"/>
    </xf>
    <xf numFmtId="0" fontId="8" fillId="0" borderId="0" xfId="2" applyFont="1" applyFill="1" applyBorder="1" applyAlignment="1">
      <alignment horizontal="left"/>
    </xf>
    <xf numFmtId="0" fontId="7" fillId="0" borderId="0" xfId="2" applyFont="1" applyFill="1" applyBorder="1" applyAlignment="1">
      <alignment horizontal="left"/>
    </xf>
    <xf numFmtId="164" fontId="9" fillId="0" borderId="2" xfId="2" applyNumberFormat="1" applyFont="1" applyFill="1" applyBorder="1" applyAlignment="1">
      <alignment horizontal="center"/>
    </xf>
    <xf numFmtId="0" fontId="7" fillId="0" borderId="3" xfId="2" applyFont="1" applyFill="1" applyBorder="1" applyAlignment="1">
      <alignment horizontal="centerContinuous"/>
    </xf>
    <xf numFmtId="3" fontId="7" fillId="0" borderId="3" xfId="2" applyNumberFormat="1" applyFont="1" applyFill="1" applyBorder="1" applyAlignment="1">
      <alignment horizontal="centerContinuous"/>
    </xf>
    <xf numFmtId="0" fontId="10" fillId="0" borderId="0" xfId="2" applyFont="1" applyFill="1" applyBorder="1" applyAlignment="1">
      <alignment horizontal="center"/>
    </xf>
    <xf numFmtId="164" fontId="6" fillId="3" borderId="0" xfId="2" applyNumberFormat="1" applyFont="1" applyFill="1" applyBorder="1" applyAlignment="1">
      <alignment horizontal="centerContinuous"/>
    </xf>
    <xf numFmtId="3" fontId="7" fillId="0" borderId="0" xfId="2" applyNumberFormat="1" applyFont="1" applyFill="1" applyBorder="1" applyAlignment="1">
      <alignment horizontal="centerContinuous"/>
    </xf>
    <xf numFmtId="164" fontId="6" fillId="0" borderId="0" xfId="2" applyNumberFormat="1" applyFill="1" applyAlignment="1">
      <alignment horizontal="centerContinuous"/>
    </xf>
    <xf numFmtId="164" fontId="7" fillId="0" borderId="0" xfId="2" applyNumberFormat="1" applyFont="1" applyFill="1" applyAlignment="1">
      <alignment horizontal="centerContinuous"/>
    </xf>
    <xf numFmtId="3" fontId="7" fillId="0" borderId="0" xfId="2" applyNumberFormat="1" applyFont="1" applyFill="1" applyAlignment="1">
      <alignment horizontal="center"/>
    </xf>
    <xf numFmtId="0" fontId="7" fillId="0" borderId="0" xfId="2" applyFont="1" applyFill="1"/>
    <xf numFmtId="0" fontId="7" fillId="0" borderId="0" xfId="2" applyFont="1" applyFill="1" applyAlignment="1">
      <alignment horizontal="right"/>
    </xf>
    <xf numFmtId="15" fontId="11" fillId="0" borderId="0" xfId="2" applyNumberFormat="1" applyFont="1" applyFill="1" applyBorder="1" applyAlignment="1">
      <alignment horizontal="center"/>
    </xf>
    <xf numFmtId="0" fontId="7" fillId="0" borderId="0" xfId="2" applyFont="1" applyFill="1" applyAlignment="1">
      <alignment horizontal="centerContinuous"/>
    </xf>
    <xf numFmtId="3" fontId="7" fillId="0" borderId="0" xfId="2" applyNumberFormat="1" applyFont="1" applyFill="1" applyAlignment="1">
      <alignment horizontal="centerContinuous"/>
    </xf>
    <xf numFmtId="164" fontId="6" fillId="0" borderId="0" xfId="2" applyNumberFormat="1" applyFont="1" applyFill="1" applyAlignment="1" applyProtection="1">
      <alignment horizontal="centerContinuous"/>
    </xf>
    <xf numFmtId="164" fontId="7" fillId="3" borderId="0" xfId="2" applyNumberFormat="1" applyFont="1" applyFill="1" applyAlignment="1" applyProtection="1">
      <alignment horizontal="centerContinuous"/>
      <protection locked="0"/>
    </xf>
    <xf numFmtId="3" fontId="7" fillId="0" borderId="0" xfId="2" applyNumberFormat="1" applyFont="1" applyFill="1" applyAlignment="1">
      <alignment horizontal="left"/>
    </xf>
    <xf numFmtId="164" fontId="12" fillId="0" borderId="0" xfId="2" applyNumberFormat="1" applyFont="1" applyFill="1" applyAlignment="1">
      <alignment horizontal="left"/>
    </xf>
    <xf numFmtId="164" fontId="6" fillId="0" borderId="0" xfId="2" applyNumberFormat="1" applyFill="1" applyAlignment="1">
      <alignment horizontal="left"/>
    </xf>
    <xf numFmtId="164" fontId="7" fillId="0" borderId="0" xfId="2" applyNumberFormat="1" applyFont="1" applyFill="1" applyAlignment="1">
      <alignment horizontal="left"/>
    </xf>
    <xf numFmtId="15" fontId="11" fillId="0" borderId="0" xfId="2" applyNumberFormat="1" applyFont="1" applyFill="1" applyBorder="1" applyAlignment="1">
      <alignment horizontal="left"/>
    </xf>
    <xf numFmtId="164" fontId="12" fillId="0" borderId="0" xfId="2" applyNumberFormat="1" applyFont="1" applyFill="1" applyAlignment="1">
      <alignment horizontal="right"/>
    </xf>
    <xf numFmtId="0" fontId="12" fillId="0" borderId="0" xfId="2" applyFont="1" applyFill="1"/>
    <xf numFmtId="3" fontId="12" fillId="0" borderId="0" xfId="2" applyNumberFormat="1" applyFont="1" applyFill="1" applyAlignment="1">
      <alignment horizontal="right"/>
    </xf>
    <xf numFmtId="164" fontId="12" fillId="0" borderId="0" xfId="2" applyNumberFormat="1" applyFont="1" applyFill="1" applyAlignment="1" applyProtection="1">
      <alignment horizontal="right"/>
    </xf>
    <xf numFmtId="164" fontId="12" fillId="3" borderId="0" xfId="2" applyNumberFormat="1" applyFont="1" applyFill="1" applyAlignment="1" applyProtection="1">
      <alignment horizontal="right"/>
      <protection locked="0"/>
    </xf>
    <xf numFmtId="3" fontId="7" fillId="0" borderId="0" xfId="2" applyNumberFormat="1" applyFont="1" applyFill="1" applyAlignment="1">
      <alignment horizontal="right"/>
    </xf>
    <xf numFmtId="0" fontId="7" fillId="0" borderId="0" xfId="2" applyFont="1" applyFill="1" applyAlignment="1">
      <alignment horizontal="center"/>
    </xf>
    <xf numFmtId="0" fontId="13" fillId="3" borderId="0" xfId="2" applyFont="1" applyFill="1" applyAlignment="1">
      <alignment horizontal="center"/>
    </xf>
    <xf numFmtId="22" fontId="7" fillId="0" borderId="0" xfId="2" applyNumberFormat="1" applyFont="1" applyFill="1" applyAlignment="1">
      <alignment horizontal="right"/>
    </xf>
    <xf numFmtId="165" fontId="7" fillId="0" borderId="0" xfId="2" applyNumberFormat="1" applyFont="1" applyFill="1" applyAlignment="1">
      <alignment horizontal="left"/>
    </xf>
    <xf numFmtId="0" fontId="14" fillId="0" borderId="0" xfId="2" applyNumberFormat="1" applyFont="1" applyFill="1" applyAlignment="1">
      <alignment horizontal="right"/>
    </xf>
    <xf numFmtId="0" fontId="14" fillId="0" borderId="0" xfId="2" applyNumberFormat="1" applyFont="1" applyFill="1"/>
    <xf numFmtId="0" fontId="14" fillId="0" borderId="0" xfId="2" applyNumberFormat="1" applyFont="1" applyFill="1" applyAlignment="1" applyProtection="1">
      <alignment horizontal="right"/>
    </xf>
    <xf numFmtId="0" fontId="14" fillId="3" borderId="0" xfId="2" applyNumberFormat="1" applyFont="1" applyFill="1" applyAlignment="1" applyProtection="1">
      <alignment horizontal="right"/>
    </xf>
    <xf numFmtId="0" fontId="8" fillId="0" borderId="0" xfId="2" applyFont="1" applyFill="1" applyAlignment="1">
      <alignment horizontal="right"/>
    </xf>
    <xf numFmtId="0" fontId="7" fillId="0" borderId="0" xfId="2" applyNumberFormat="1" applyFont="1" applyFill="1" applyAlignment="1">
      <alignment horizontal="right"/>
    </xf>
    <xf numFmtId="0" fontId="7" fillId="0" borderId="0" xfId="2" applyNumberFormat="1" applyFont="1" applyFill="1"/>
    <xf numFmtId="0" fontId="7" fillId="0" borderId="0" xfId="2" applyNumberFormat="1" applyFont="1" applyFill="1" applyAlignment="1" applyProtection="1">
      <alignment horizontal="right"/>
    </xf>
    <xf numFmtId="0" fontId="7" fillId="3" borderId="0" xfId="2" applyNumberFormat="1" applyFont="1" applyFill="1" applyAlignment="1" applyProtection="1">
      <alignment horizontal="right"/>
      <protection locked="0"/>
    </xf>
    <xf numFmtId="0" fontId="12" fillId="0" borderId="0" xfId="2" applyFont="1" applyFill="1" applyAlignment="1">
      <alignment horizontal="left"/>
    </xf>
    <xf numFmtId="3" fontId="7" fillId="0" borderId="0" xfId="2" applyNumberFormat="1" applyFont="1" applyFill="1"/>
    <xf numFmtId="0" fontId="7" fillId="0" borderId="0" xfId="2" applyNumberFormat="1" applyFont="1" applyFill="1" applyProtection="1"/>
    <xf numFmtId="0" fontId="7" fillId="3" borderId="0" xfId="2" applyNumberFormat="1" applyFont="1" applyFill="1" applyProtection="1">
      <protection locked="0"/>
    </xf>
    <xf numFmtId="164" fontId="7" fillId="0" borderId="0" xfId="2" applyNumberFormat="1" applyFont="1" applyFill="1"/>
    <xf numFmtId="164" fontId="7" fillId="0" borderId="0" xfId="2" applyNumberFormat="1" applyFont="1" applyFill="1" applyProtection="1"/>
    <xf numFmtId="164" fontId="7" fillId="3" borderId="0" xfId="2" applyNumberFormat="1" applyFont="1" applyFill="1" applyProtection="1">
      <protection locked="0"/>
    </xf>
    <xf numFmtId="164" fontId="7" fillId="0" borderId="0" xfId="2" applyNumberFormat="1" applyFont="1" applyFill="1" applyAlignment="1">
      <alignment horizontal="right"/>
    </xf>
    <xf numFmtId="166" fontId="7" fillId="0" borderId="0" xfId="2" applyNumberFormat="1" applyFont="1" applyFill="1" applyAlignment="1">
      <alignment horizontal="right"/>
    </xf>
    <xf numFmtId="164" fontId="7" fillId="3" borderId="0" xfId="2" applyNumberFormat="1" applyFont="1" applyFill="1"/>
    <xf numFmtId="164" fontId="7" fillId="0" borderId="0" xfId="2" applyNumberFormat="1" applyFont="1" applyFill="1" applyBorder="1"/>
    <xf numFmtId="164" fontId="7" fillId="3" borderId="0" xfId="2" applyNumberFormat="1" applyFont="1" applyFill="1" applyBorder="1"/>
    <xf numFmtId="0" fontId="15" fillId="0" borderId="0" xfId="2" applyFont="1" applyFill="1"/>
    <xf numFmtId="164" fontId="15" fillId="3" borderId="0" xfId="2" applyNumberFormat="1" applyFont="1" applyFill="1"/>
    <xf numFmtId="164" fontId="8" fillId="0" borderId="0" xfId="2" applyNumberFormat="1" applyFont="1" applyFill="1" applyBorder="1"/>
    <xf numFmtId="164" fontId="8" fillId="3" borderId="0" xfId="2" applyNumberFormat="1" applyFont="1" applyFill="1" applyBorder="1"/>
    <xf numFmtId="164" fontId="8" fillId="0" borderId="0" xfId="2" applyNumberFormat="1" applyFont="1" applyFill="1" applyAlignment="1">
      <alignment horizontal="right"/>
    </xf>
    <xf numFmtId="164" fontId="8" fillId="0" borderId="0" xfId="2" applyNumberFormat="1" applyFont="1" applyFill="1" applyBorder="1" applyAlignment="1">
      <alignment horizontal="right"/>
    </xf>
    <xf numFmtId="164" fontId="7" fillId="3" borderId="0" xfId="2" applyNumberFormat="1" applyFont="1" applyFill="1" applyProtection="1"/>
    <xf numFmtId="164" fontId="8" fillId="0" borderId="0" xfId="2" applyNumberFormat="1" applyFont="1" applyFill="1" applyBorder="1" applyProtection="1"/>
    <xf numFmtId="164" fontId="8" fillId="3" borderId="0" xfId="2" applyNumberFormat="1" applyFont="1" applyFill="1" applyBorder="1" applyProtection="1"/>
    <xf numFmtId="164" fontId="7" fillId="0" borderId="0" xfId="2" applyNumberFormat="1" applyFont="1" applyFill="1" applyBorder="1" applyProtection="1"/>
    <xf numFmtId="164" fontId="7" fillId="3" borderId="0" xfId="2" applyNumberFormat="1" applyFont="1" applyFill="1" applyBorder="1" applyProtection="1">
      <protection locked="0"/>
    </xf>
    <xf numFmtId="167" fontId="7" fillId="0" borderId="0" xfId="2" applyNumberFormat="1" applyFont="1" applyFill="1" applyProtection="1">
      <protection locked="0"/>
    </xf>
    <xf numFmtId="167" fontId="7" fillId="0" borderId="0" xfId="2" applyNumberFormat="1" applyFont="1" applyFill="1"/>
    <xf numFmtId="167" fontId="7" fillId="0" borderId="0" xfId="3" applyNumberFormat="1" applyFont="1" applyFill="1" applyBorder="1" applyProtection="1"/>
    <xf numFmtId="167" fontId="7" fillId="3" borderId="0" xfId="2" applyNumberFormat="1" applyFont="1" applyFill="1" applyProtection="1">
      <protection locked="0"/>
    </xf>
    <xf numFmtId="167" fontId="7" fillId="0" borderId="0" xfId="2" applyNumberFormat="1" applyFont="1" applyFill="1" applyAlignment="1">
      <alignment horizontal="left"/>
    </xf>
    <xf numFmtId="167" fontId="6" fillId="0" borderId="0" xfId="2" applyNumberFormat="1" applyFont="1" applyFill="1" applyProtection="1"/>
    <xf numFmtId="0" fontId="17" fillId="0" borderId="0" xfId="2" applyFont="1" applyFill="1" applyAlignment="1">
      <alignment horizontal="left"/>
    </xf>
    <xf numFmtId="0" fontId="17" fillId="0" borderId="0" xfId="2" applyFont="1" applyFill="1"/>
    <xf numFmtId="167" fontId="17" fillId="0" borderId="0" xfId="2" applyNumberFormat="1" applyFont="1" applyFill="1"/>
    <xf numFmtId="167" fontId="7" fillId="0" borderId="0" xfId="3" applyNumberFormat="1" applyFont="1" applyFill="1" applyProtection="1"/>
    <xf numFmtId="167" fontId="17" fillId="3" borderId="0" xfId="2" applyNumberFormat="1" applyFont="1" applyFill="1" applyProtection="1">
      <protection locked="0"/>
    </xf>
    <xf numFmtId="167" fontId="17" fillId="0" borderId="0" xfId="2" applyNumberFormat="1" applyFont="1" applyFill="1" applyAlignment="1">
      <alignment horizontal="left"/>
    </xf>
    <xf numFmtId="164" fontId="17" fillId="0" borderId="0" xfId="2" applyNumberFormat="1" applyFont="1" applyFill="1"/>
    <xf numFmtId="0" fontId="6" fillId="0" borderId="0" xfId="2" applyFill="1"/>
    <xf numFmtId="167" fontId="7" fillId="0" borderId="0" xfId="2" applyNumberFormat="1" applyFont="1" applyFill="1" applyBorder="1"/>
    <xf numFmtId="167" fontId="7" fillId="0" borderId="0" xfId="2" applyNumberFormat="1" applyFont="1" applyFill="1" applyBorder="1" applyProtection="1"/>
    <xf numFmtId="167" fontId="7" fillId="3" borderId="0" xfId="2" applyNumberFormat="1" applyFont="1" applyFill="1" applyBorder="1" applyProtection="1">
      <protection locked="0"/>
    </xf>
    <xf numFmtId="164" fontId="7" fillId="0" borderId="0" xfId="2" applyNumberFormat="1" applyFont="1" applyFill="1" applyBorder="1" applyProtection="1">
      <protection locked="0"/>
    </xf>
    <xf numFmtId="164" fontId="7" fillId="0" borderId="0" xfId="2" applyNumberFormat="1" applyFont="1" applyFill="1" applyBorder="1" applyAlignment="1">
      <alignment horizontal="right"/>
    </xf>
    <xf numFmtId="164" fontId="8" fillId="0" borderId="0" xfId="2" applyNumberFormat="1" applyFont="1" applyFill="1" applyBorder="1" applyProtection="1">
      <protection locked="0"/>
    </xf>
    <xf numFmtId="164" fontId="8" fillId="3" borderId="0" xfId="2" applyNumberFormat="1" applyFont="1" applyFill="1" applyBorder="1" applyProtection="1">
      <protection locked="0"/>
    </xf>
    <xf numFmtId="167" fontId="7" fillId="0" borderId="0" xfId="2" applyNumberFormat="1" applyFont="1" applyFill="1" applyProtection="1"/>
    <xf numFmtId="167" fontId="7" fillId="0" borderId="0" xfId="2" applyNumberFormat="1" applyFont="1" applyFill="1" applyAlignment="1">
      <alignment horizontal="right"/>
    </xf>
    <xf numFmtId="167" fontId="8" fillId="0" borderId="0" xfId="2" applyNumberFormat="1" applyFont="1" applyFill="1" applyBorder="1"/>
    <xf numFmtId="167" fontId="17" fillId="0" borderId="0" xfId="2" applyNumberFormat="1" applyFont="1" applyFill="1" applyProtection="1">
      <protection locked="0"/>
    </xf>
    <xf numFmtId="167" fontId="17" fillId="0" borderId="0" xfId="2" applyNumberFormat="1" applyFont="1" applyFill="1" applyProtection="1"/>
    <xf numFmtId="167" fontId="17" fillId="0" borderId="0" xfId="2" applyNumberFormat="1" applyFont="1" applyFill="1" applyAlignment="1">
      <alignment horizontal="right"/>
    </xf>
    <xf numFmtId="164" fontId="7" fillId="0" borderId="0" xfId="2" applyNumberFormat="1" applyFont="1" applyFill="1" applyProtection="1">
      <protection locked="0"/>
    </xf>
    <xf numFmtId="164" fontId="7" fillId="0" borderId="0" xfId="3" applyNumberFormat="1" applyFont="1" applyFill="1" applyProtection="1"/>
    <xf numFmtId="164" fontId="17" fillId="3" borderId="0" xfId="2" applyNumberFormat="1" applyFont="1" applyFill="1" applyProtection="1">
      <protection locked="0"/>
    </xf>
    <xf numFmtId="164" fontId="17" fillId="0" borderId="0" xfId="2" applyNumberFormat="1" applyFont="1" applyFill="1" applyAlignment="1">
      <alignment horizontal="left"/>
    </xf>
    <xf numFmtId="164" fontId="7" fillId="3" borderId="0" xfId="2" applyNumberFormat="1" applyFont="1" applyFill="1" applyBorder="1" applyProtection="1"/>
    <xf numFmtId="0" fontId="8" fillId="0" borderId="0" xfId="2" applyFont="1" applyFill="1"/>
    <xf numFmtId="164" fontId="8" fillId="0" borderId="0" xfId="2" applyNumberFormat="1" applyFont="1" applyFill="1"/>
    <xf numFmtId="164" fontId="8" fillId="0" borderId="0" xfId="4" applyNumberFormat="1" applyFont="1" applyFill="1" applyBorder="1"/>
    <xf numFmtId="3" fontId="7" fillId="0" borderId="0" xfId="4" applyNumberFormat="1" applyFont="1" applyFill="1"/>
    <xf numFmtId="164" fontId="8" fillId="0" borderId="0" xfId="4" applyNumberFormat="1" applyFont="1" applyFill="1"/>
    <xf numFmtId="164" fontId="8" fillId="3" borderId="0" xfId="4" applyNumberFormat="1" applyFont="1" applyFill="1" applyBorder="1" applyProtection="1">
      <protection locked="0"/>
    </xf>
    <xf numFmtId="164" fontId="7" fillId="0" borderId="0" xfId="4" applyNumberFormat="1" applyFont="1" applyFill="1" applyAlignment="1">
      <alignment horizontal="right"/>
    </xf>
    <xf numFmtId="164" fontId="7" fillId="0" borderId="0" xfId="2" applyNumberFormat="1" applyFont="1" applyFill="1" applyAlignment="1" applyProtection="1">
      <alignment horizontal="right"/>
    </xf>
    <xf numFmtId="164" fontId="7" fillId="3" borderId="0" xfId="2" applyNumberFormat="1" applyFont="1" applyFill="1" applyAlignment="1" applyProtection="1">
      <alignment horizontal="right"/>
      <protection locked="0"/>
    </xf>
    <xf numFmtId="164" fontId="7" fillId="3" borderId="0" xfId="2" applyNumberFormat="1" applyFont="1" applyFill="1" applyAlignment="1">
      <alignment horizontal="right"/>
    </xf>
    <xf numFmtId="164" fontId="7" fillId="0" borderId="0" xfId="4" quotePrefix="1" applyNumberFormat="1" applyFont="1" applyFill="1" applyAlignment="1">
      <alignment horizontal="right"/>
    </xf>
    <xf numFmtId="164" fontId="7" fillId="0" borderId="0" xfId="4" applyNumberFormat="1" applyFont="1" applyFill="1"/>
    <xf numFmtId="164" fontId="7" fillId="4" borderId="0" xfId="4" quotePrefix="1" applyNumberFormat="1" applyFont="1" applyFill="1" applyAlignment="1">
      <alignment horizontal="right"/>
    </xf>
    <xf numFmtId="0" fontId="7" fillId="0" borderId="0" xfId="2" applyFont="1" applyFill="1" applyBorder="1" applyAlignment="1" applyProtection="1">
      <alignment horizontal="left"/>
      <protection locked="0"/>
    </xf>
    <xf numFmtId="0" fontId="7" fillId="0" borderId="0" xfId="2" applyFont="1" applyFill="1" applyAlignment="1" applyProtection="1">
      <alignment horizontal="left"/>
      <protection locked="0"/>
    </xf>
    <xf numFmtId="0" fontId="7" fillId="0" borderId="0" xfId="2" applyFont="1" applyFill="1" applyBorder="1" applyAlignment="1" applyProtection="1">
      <alignment horizontal="right"/>
      <protection locked="0"/>
    </xf>
    <xf numFmtId="0" fontId="7" fillId="0" borderId="0" xfId="2" applyFont="1" applyFill="1" applyBorder="1"/>
    <xf numFmtId="164" fontId="7" fillId="3" borderId="0" xfId="2" applyNumberFormat="1" applyFont="1" applyFill="1" applyBorder="1" applyAlignment="1">
      <alignment horizontal="right"/>
    </xf>
    <xf numFmtId="0" fontId="18" fillId="0" borderId="0" xfId="2" applyFont="1" applyFill="1" applyBorder="1" applyAlignment="1" applyProtection="1">
      <alignment horizontal="left"/>
      <protection locked="0"/>
    </xf>
    <xf numFmtId="0" fontId="18" fillId="0" borderId="0" xfId="2" applyFont="1" applyFill="1" applyAlignment="1" applyProtection="1">
      <alignment horizontal="left"/>
      <protection locked="0"/>
    </xf>
    <xf numFmtId="3" fontId="7" fillId="3" borderId="0" xfId="2" applyNumberFormat="1" applyFont="1" applyFill="1" applyAlignment="1">
      <alignment horizontal="right"/>
    </xf>
    <xf numFmtId="0" fontId="15" fillId="5" borderId="0" xfId="2" applyFont="1" applyFill="1" applyBorder="1" applyAlignment="1" applyProtection="1">
      <alignment horizontal="right"/>
      <protection locked="0"/>
    </xf>
    <xf numFmtId="0" fontId="15" fillId="5" borderId="0" xfId="2" applyFont="1" applyFill="1" applyAlignment="1">
      <alignment horizontal="right"/>
    </xf>
    <xf numFmtId="0" fontId="15" fillId="5" borderId="0" xfId="2" applyFont="1" applyFill="1" applyBorder="1" applyAlignment="1" applyProtection="1">
      <alignment horizontal="left"/>
      <protection locked="0"/>
    </xf>
    <xf numFmtId="0" fontId="15" fillId="5" borderId="0" xfId="2" applyFont="1" applyFill="1" applyAlignment="1" applyProtection="1">
      <alignment horizontal="left"/>
      <protection locked="0"/>
    </xf>
    <xf numFmtId="164" fontId="15" fillId="5" borderId="0" xfId="2" applyNumberFormat="1" applyFont="1" applyFill="1" applyAlignment="1">
      <alignment horizontal="right"/>
    </xf>
    <xf numFmtId="164" fontId="15" fillId="5" borderId="0" xfId="2" applyNumberFormat="1" applyFont="1" applyFill="1"/>
    <xf numFmtId="164" fontId="7" fillId="5" borderId="0" xfId="2" applyNumberFormat="1" applyFont="1" applyFill="1" applyAlignment="1">
      <alignment horizontal="right"/>
    </xf>
    <xf numFmtId="0" fontId="7" fillId="0" borderId="0" xfId="2" applyFont="1" applyFill="1" applyBorder="1" applyAlignment="1">
      <alignment horizontal="right"/>
    </xf>
    <xf numFmtId="164" fontId="8" fillId="3" borderId="0" xfId="2" applyNumberFormat="1" applyFont="1" applyFill="1" applyAlignment="1">
      <alignment horizontal="right"/>
    </xf>
    <xf numFmtId="164" fontId="7" fillId="0" borderId="0" xfId="2" applyNumberFormat="1" applyFont="1" applyFill="1" applyBorder="1" applyAlignment="1">
      <alignment horizontal="left"/>
    </xf>
    <xf numFmtId="0" fontId="18" fillId="0" borderId="0" xfId="2" applyFont="1" applyFill="1"/>
    <xf numFmtId="4" fontId="7" fillId="0" borderId="0" xfId="2" applyNumberFormat="1" applyFont="1" applyFill="1" applyBorder="1"/>
    <xf numFmtId="4" fontId="8" fillId="0" borderId="0" xfId="2" applyNumberFormat="1" applyFont="1" applyFill="1" applyBorder="1"/>
    <xf numFmtId="164" fontId="8" fillId="3" borderId="0" xfId="2" applyNumberFormat="1" applyFont="1" applyFill="1" applyProtection="1"/>
    <xf numFmtId="164" fontId="8" fillId="0" borderId="0" xfId="2" applyNumberFormat="1" applyFont="1" applyFill="1" applyProtection="1"/>
    <xf numFmtId="164" fontId="8" fillId="3" borderId="0" xfId="2" applyNumberFormat="1" applyFont="1" applyFill="1" applyProtection="1">
      <protection locked="0"/>
    </xf>
    <xf numFmtId="168" fontId="7" fillId="0" borderId="0" xfId="2" applyNumberFormat="1" applyFont="1" applyFill="1" applyProtection="1"/>
    <xf numFmtId="4" fontId="7" fillId="0" borderId="0" xfId="4" applyFont="1" applyFill="1"/>
    <xf numFmtId="167" fontId="8" fillId="0" borderId="0" xfId="2" applyNumberFormat="1" applyFont="1" applyFill="1"/>
    <xf numFmtId="167" fontId="8" fillId="0" borderId="0" xfId="2" applyNumberFormat="1" applyFont="1" applyFill="1" applyProtection="1"/>
    <xf numFmtId="167" fontId="8" fillId="3" borderId="0" xfId="2" applyNumberFormat="1" applyFont="1" applyFill="1" applyProtection="1">
      <protection locked="0"/>
    </xf>
    <xf numFmtId="164" fontId="7" fillId="0" borderId="0" xfId="2" applyNumberFormat="1" applyFont="1" applyFill="1" applyBorder="1" applyAlignment="1" applyProtection="1">
      <alignment horizontal="right"/>
    </xf>
    <xf numFmtId="167" fontId="8" fillId="0" borderId="0" xfId="2" applyNumberFormat="1" applyFont="1" applyFill="1" applyBorder="1" applyProtection="1"/>
    <xf numFmtId="167" fontId="8" fillId="3" borderId="0" xfId="2" applyNumberFormat="1" applyFont="1" applyFill="1" applyBorder="1" applyProtection="1">
      <protection locked="0"/>
    </xf>
    <xf numFmtId="167" fontId="6" fillId="0" borderId="0" xfId="2" applyNumberFormat="1" applyFill="1"/>
    <xf numFmtId="167" fontId="6" fillId="3" borderId="0" xfId="2" applyNumberFormat="1" applyFont="1" applyFill="1" applyProtection="1">
      <protection locked="0"/>
    </xf>
    <xf numFmtId="164" fontId="6" fillId="0" borderId="0" xfId="2" applyNumberFormat="1" applyFill="1"/>
    <xf numFmtId="164" fontId="6" fillId="0" borderId="0" xfId="2" applyNumberFormat="1" applyFont="1" applyFill="1" applyProtection="1"/>
    <xf numFmtId="164" fontId="6" fillId="3" borderId="0" xfId="2" applyNumberFormat="1" applyFont="1" applyFill="1" applyProtection="1"/>
    <xf numFmtId="0" fontId="20" fillId="0" borderId="0" xfId="2" applyFont="1" applyFill="1"/>
    <xf numFmtId="164" fontId="17" fillId="0" borderId="0" xfId="2" applyNumberFormat="1" applyFont="1" applyFill="1" applyAlignment="1">
      <alignment horizontal="right"/>
    </xf>
    <xf numFmtId="164" fontId="17" fillId="0" borderId="0" xfId="2" applyNumberFormat="1" applyFont="1" applyFill="1" applyProtection="1">
      <protection locked="0"/>
    </xf>
    <xf numFmtId="164" fontId="17" fillId="0" borderId="0" xfId="2" applyNumberFormat="1" applyFont="1" applyFill="1" applyProtection="1"/>
    <xf numFmtId="167" fontId="17" fillId="3" borderId="0" xfId="3" applyNumberFormat="1" applyFont="1" applyFill="1" applyProtection="1">
      <protection locked="0"/>
    </xf>
    <xf numFmtId="164" fontId="18" fillId="0" borderId="0" xfId="2" applyNumberFormat="1" applyFont="1" applyFill="1" applyBorder="1" applyAlignment="1">
      <alignment horizontal="right"/>
    </xf>
    <xf numFmtId="164" fontId="18" fillId="0" borderId="0" xfId="2" applyNumberFormat="1" applyFont="1" applyFill="1"/>
    <xf numFmtId="164" fontId="18" fillId="0" borderId="0" xfId="2" applyNumberFormat="1" applyFont="1" applyFill="1" applyAlignment="1">
      <alignment horizontal="right"/>
    </xf>
    <xf numFmtId="164" fontId="21" fillId="0" borderId="0" xfId="2" applyNumberFormat="1" applyFont="1" applyFill="1" applyBorder="1" applyAlignment="1">
      <alignment horizontal="right"/>
    </xf>
    <xf numFmtId="164" fontId="21" fillId="0" borderId="0" xfId="2" applyNumberFormat="1" applyFont="1" applyFill="1" applyAlignment="1">
      <alignment horizontal="right"/>
    </xf>
    <xf numFmtId="3" fontId="8" fillId="0" borderId="0" xfId="2" applyNumberFormat="1" applyFont="1" applyFill="1"/>
    <xf numFmtId="164" fontId="8" fillId="3" borderId="0" xfId="2" applyNumberFormat="1" applyFont="1" applyFill="1"/>
    <xf numFmtId="0" fontId="20" fillId="0" borderId="0" xfId="2" applyFont="1" applyFill="1" applyAlignment="1">
      <alignment horizontal="left"/>
    </xf>
    <xf numFmtId="0" fontId="20" fillId="0" borderId="0" xfId="2" applyFont="1" applyFill="1" applyAlignment="1">
      <alignment horizontal="right"/>
    </xf>
    <xf numFmtId="0" fontId="7" fillId="6" borderId="0" xfId="2" applyFont="1" applyFill="1" applyAlignment="1">
      <alignment horizontal="left"/>
    </xf>
    <xf numFmtId="164" fontId="8" fillId="6" borderId="0" xfId="2" applyNumberFormat="1" applyFont="1" applyFill="1"/>
    <xf numFmtId="0" fontId="7" fillId="6" borderId="0" xfId="2" applyFont="1" applyFill="1"/>
    <xf numFmtId="164" fontId="8" fillId="6" borderId="0" xfId="2" applyNumberFormat="1" applyFont="1" applyFill="1" applyAlignment="1">
      <alignment horizontal="right"/>
    </xf>
    <xf numFmtId="164" fontId="7" fillId="6" borderId="0" xfId="2" applyNumberFormat="1" applyFont="1" applyFill="1"/>
    <xf numFmtId="10" fontId="7" fillId="0" borderId="0" xfId="2" applyNumberFormat="1" applyFont="1" applyFill="1" applyProtection="1"/>
    <xf numFmtId="0" fontId="15" fillId="0" borderId="0" xfId="2" applyFont="1" applyFill="1" applyAlignment="1">
      <alignment horizontal="left"/>
    </xf>
    <xf numFmtId="164" fontId="7" fillId="3" borderId="0" xfId="2" applyNumberFormat="1" applyFont="1" applyFill="1" applyAlignment="1">
      <alignment horizontal="left"/>
    </xf>
    <xf numFmtId="0" fontId="8" fillId="0" borderId="0" xfId="2" applyFont="1" applyFill="1" applyBorder="1"/>
    <xf numFmtId="164" fontId="7" fillId="0" borderId="0" xfId="2" applyNumberFormat="1" applyFont="1" applyFill="1" applyAlignment="1">
      <alignment horizontal="center"/>
    </xf>
    <xf numFmtId="164" fontId="13" fillId="0" borderId="0" xfId="2" applyNumberFormat="1" applyFont="1" applyFill="1"/>
    <xf numFmtId="164" fontId="7" fillId="3" borderId="0" xfId="2" applyNumberFormat="1" applyFont="1" applyFill="1" applyBorder="1" applyAlignment="1">
      <alignment horizontal="left"/>
    </xf>
    <xf numFmtId="164" fontId="7" fillId="3" borderId="0" xfId="2" applyNumberFormat="1" applyFont="1" applyFill="1" applyAlignment="1" applyProtection="1">
      <alignment horizontal="right"/>
    </xf>
    <xf numFmtId="164" fontId="8" fillId="0" borderId="0" xfId="2" applyNumberFormat="1" applyFont="1" applyFill="1" applyAlignment="1" applyProtection="1">
      <alignment horizontal="right"/>
    </xf>
    <xf numFmtId="164" fontId="8" fillId="3" borderId="0" xfId="2" applyNumberFormat="1" applyFont="1" applyFill="1" applyAlignment="1" applyProtection="1">
      <alignment horizontal="right"/>
    </xf>
    <xf numFmtId="167" fontId="7" fillId="3" borderId="0" xfId="2" applyNumberFormat="1" applyFont="1" applyFill="1" applyProtection="1"/>
    <xf numFmtId="167" fontId="7" fillId="3" borderId="0" xfId="2" applyNumberFormat="1" applyFont="1" applyFill="1" applyBorder="1" applyProtection="1"/>
    <xf numFmtId="167" fontId="17" fillId="3" borderId="0" xfId="2" applyNumberFormat="1" applyFont="1" applyFill="1" applyProtection="1"/>
    <xf numFmtId="0" fontId="14" fillId="0" borderId="0" xfId="2" applyFont="1" applyFill="1" applyAlignment="1">
      <alignment horizontal="left"/>
    </xf>
    <xf numFmtId="0" fontId="23" fillId="0" borderId="0" xfId="2" applyFont="1" applyFill="1" applyAlignment="1">
      <alignment horizontal="left"/>
    </xf>
    <xf numFmtId="164" fontId="7" fillId="0" borderId="0" xfId="2" applyNumberFormat="1" applyFont="1" applyFill="1" applyAlignment="1" applyProtection="1">
      <alignment horizontal="left"/>
      <protection locked="0"/>
    </xf>
    <xf numFmtId="164" fontId="7" fillId="0" borderId="0" xfId="2" applyNumberFormat="1" applyFont="1" applyFill="1" applyAlignment="1" applyProtection="1">
      <alignment horizontal="left"/>
    </xf>
    <xf numFmtId="164" fontId="7" fillId="3" borderId="0" xfId="2" applyNumberFormat="1" applyFont="1" applyFill="1" applyAlignment="1" applyProtection="1">
      <alignment horizontal="left"/>
      <protection locked="0"/>
    </xf>
    <xf numFmtId="164" fontId="7" fillId="0" borderId="0" xfId="4" applyNumberFormat="1" applyFont="1" applyFill="1" applyBorder="1" applyProtection="1">
      <protection locked="0"/>
    </xf>
    <xf numFmtId="164" fontId="7" fillId="3" borderId="0" xfId="4" applyNumberFormat="1" applyFont="1" applyFill="1" applyBorder="1" applyProtection="1">
      <protection locked="0"/>
    </xf>
    <xf numFmtId="164" fontId="7" fillId="0" borderId="0" xfId="4" applyNumberFormat="1" applyFont="1" applyFill="1" applyAlignment="1" applyProtection="1">
      <alignment horizontal="left"/>
      <protection locked="0"/>
    </xf>
    <xf numFmtId="164" fontId="7" fillId="3" borderId="0" xfId="4" applyNumberFormat="1" applyFont="1" applyFill="1" applyAlignment="1" applyProtection="1">
      <alignment horizontal="left"/>
      <protection locked="0"/>
    </xf>
    <xf numFmtId="166" fontId="7" fillId="0" borderId="0" xfId="2" applyNumberFormat="1" applyFont="1" applyFill="1" applyAlignment="1">
      <alignment horizontal="left"/>
    </xf>
    <xf numFmtId="169" fontId="7" fillId="0" borderId="0" xfId="2" applyNumberFormat="1" applyFont="1" applyFill="1" applyAlignment="1">
      <alignment horizontal="center"/>
    </xf>
    <xf numFmtId="3" fontId="7" fillId="0" borderId="0" xfId="2" applyNumberFormat="1" applyFont="1" applyFill="1" applyBorder="1"/>
    <xf numFmtId="169" fontId="7" fillId="0" borderId="0" xfId="2" applyNumberFormat="1" applyFont="1" applyFill="1" applyAlignment="1">
      <alignment horizontal="right"/>
    </xf>
    <xf numFmtId="3" fontId="8" fillId="0" borderId="0" xfId="2" applyNumberFormat="1" applyFont="1" applyFill="1" applyBorder="1"/>
    <xf numFmtId="10" fontId="7" fillId="0" borderId="0" xfId="3" applyNumberFormat="1" applyFont="1" applyFill="1" applyBorder="1"/>
    <xf numFmtId="0" fontId="24" fillId="0" borderId="0" xfId="2" applyFont="1" applyFill="1"/>
    <xf numFmtId="10" fontId="18" fillId="0" borderId="0" xfId="3" applyNumberFormat="1" applyFont="1" applyFill="1"/>
    <xf numFmtId="3" fontId="18" fillId="0" borderId="0" xfId="2" applyNumberFormat="1" applyFont="1" applyFill="1"/>
    <xf numFmtId="3" fontId="7" fillId="0" borderId="0" xfId="2" applyNumberFormat="1" applyFont="1" applyFill="1" applyBorder="1" applyAlignment="1">
      <alignment horizontal="right"/>
    </xf>
    <xf numFmtId="3" fontId="8" fillId="0" borderId="0" xfId="2" applyNumberFormat="1" applyFont="1" applyFill="1" applyBorder="1" applyAlignment="1">
      <alignment horizontal="right"/>
    </xf>
    <xf numFmtId="10" fontId="21" fillId="0" borderId="0" xfId="3" applyNumberFormat="1" applyFont="1" applyFill="1"/>
    <xf numFmtId="0" fontId="12" fillId="0" borderId="0" xfId="2" applyFont="1" applyFill="1" applyBorder="1" applyAlignment="1">
      <alignment horizontal="left"/>
    </xf>
    <xf numFmtId="164" fontId="25" fillId="0" borderId="0" xfId="2" applyNumberFormat="1" applyFont="1" applyFill="1" applyBorder="1" applyProtection="1"/>
    <xf numFmtId="164" fontId="25" fillId="3" borderId="0" xfId="2" applyNumberFormat="1" applyFont="1" applyFill="1" applyBorder="1" applyProtection="1"/>
    <xf numFmtId="164" fontId="8" fillId="0" borderId="0" xfId="2" applyNumberFormat="1" applyFont="1" applyFill="1" applyBorder="1" applyAlignment="1" applyProtection="1">
      <alignment horizontal="right"/>
    </xf>
    <xf numFmtId="164" fontId="8" fillId="3" borderId="0" xfId="2" applyNumberFormat="1" applyFont="1" applyFill="1" applyBorder="1" applyAlignment="1" applyProtection="1">
      <alignment horizontal="right"/>
      <protection locked="0"/>
    </xf>
    <xf numFmtId="167" fontId="7" fillId="0" borderId="0" xfId="3" applyNumberFormat="1" applyFont="1" applyFill="1" applyAlignment="1">
      <alignment horizontal="right"/>
    </xf>
    <xf numFmtId="167" fontId="7" fillId="3" borderId="0" xfId="2" applyNumberFormat="1" applyFont="1" applyFill="1" applyAlignment="1">
      <alignment horizontal="right"/>
    </xf>
    <xf numFmtId="167" fontId="17" fillId="0" borderId="0" xfId="3" applyNumberFormat="1" applyFont="1" applyFill="1" applyAlignment="1">
      <alignment horizontal="right"/>
    </xf>
    <xf numFmtId="167" fontId="17" fillId="3" borderId="0" xfId="2" applyNumberFormat="1" applyFont="1" applyFill="1" applyAlignment="1">
      <alignment horizontal="right"/>
    </xf>
    <xf numFmtId="0" fontId="17" fillId="0" borderId="0" xfId="2" applyFont="1" applyFill="1" applyBorder="1"/>
    <xf numFmtId="167" fontId="6" fillId="0" borderId="0" xfId="3" applyNumberFormat="1" applyFont="1" applyFill="1" applyBorder="1"/>
    <xf numFmtId="0" fontId="6" fillId="0" borderId="0" xfId="2" applyFill="1" applyBorder="1"/>
    <xf numFmtId="164" fontId="6" fillId="0" borderId="0" xfId="2" applyNumberFormat="1" applyFont="1" applyFill="1" applyBorder="1"/>
    <xf numFmtId="167" fontId="6" fillId="3" borderId="0" xfId="2" applyNumberFormat="1" applyFont="1" applyFill="1" applyBorder="1"/>
    <xf numFmtId="167" fontId="6" fillId="0" borderId="0" xfId="2" applyNumberFormat="1" applyFill="1" applyBorder="1"/>
    <xf numFmtId="164" fontId="6" fillId="0" borderId="0" xfId="2" applyNumberFormat="1" applyFill="1" applyBorder="1"/>
    <xf numFmtId="167" fontId="7" fillId="3" borderId="0" xfId="2" applyNumberFormat="1" applyFont="1" applyFill="1" applyBorder="1"/>
    <xf numFmtId="10" fontId="7" fillId="0" borderId="0" xfId="2" applyNumberFormat="1" applyFont="1" applyFill="1" applyBorder="1"/>
    <xf numFmtId="164" fontId="25" fillId="0" borderId="0" xfId="2" applyNumberFormat="1" applyFont="1" applyFill="1" applyBorder="1"/>
    <xf numFmtId="0" fontId="25" fillId="0" borderId="0" xfId="2" applyFont="1" applyFill="1" applyBorder="1"/>
    <xf numFmtId="3" fontId="25" fillId="0" borderId="0" xfId="2" applyNumberFormat="1" applyFont="1" applyFill="1" applyBorder="1"/>
    <xf numFmtId="164" fontId="25" fillId="3" borderId="0" xfId="2" applyNumberFormat="1" applyFont="1" applyFill="1" applyBorder="1"/>
    <xf numFmtId="164" fontId="26" fillId="0" borderId="0" xfId="2" applyNumberFormat="1" applyFont="1" applyFill="1" applyBorder="1"/>
    <xf numFmtId="0" fontId="8" fillId="0" borderId="0" xfId="2" applyFont="1" applyFill="1" applyAlignment="1">
      <alignment horizontal="left"/>
    </xf>
    <xf numFmtId="17" fontId="7" fillId="0" borderId="4" xfId="2" applyNumberFormat="1" applyFont="1" applyFill="1" applyBorder="1"/>
    <xf numFmtId="164" fontId="7" fillId="3" borderId="4" xfId="2" applyNumberFormat="1" applyFont="1" applyFill="1" applyBorder="1" applyAlignment="1">
      <alignment horizontal="right"/>
    </xf>
    <xf numFmtId="164" fontId="7" fillId="0" borderId="4" xfId="2" applyNumberFormat="1" applyFont="1" applyFill="1" applyBorder="1"/>
    <xf numFmtId="164" fontId="7" fillId="0" borderId="4" xfId="2" applyNumberFormat="1" applyFont="1" applyFill="1" applyBorder="1" applyAlignment="1">
      <alignment horizontal="right"/>
    </xf>
    <xf numFmtId="164" fontId="13" fillId="0" borderId="5" xfId="2" applyNumberFormat="1" applyFont="1" applyFill="1" applyBorder="1"/>
    <xf numFmtId="37" fontId="13" fillId="0" borderId="0" xfId="2" applyNumberFormat="1" applyFont="1" applyFill="1" applyBorder="1"/>
    <xf numFmtId="164" fontId="7" fillId="0" borderId="6" xfId="2" applyNumberFormat="1" applyFont="1" applyFill="1" applyBorder="1"/>
    <xf numFmtId="164" fontId="7" fillId="3" borderId="6" xfId="2" applyNumberFormat="1" applyFont="1" applyFill="1" applyBorder="1"/>
    <xf numFmtId="37" fontId="7" fillId="0" borderId="0" xfId="2" applyNumberFormat="1" applyFont="1" applyFill="1"/>
    <xf numFmtId="164" fontId="13" fillId="0" borderId="0" xfId="2" applyNumberFormat="1" applyFont="1" applyFill="1" applyBorder="1"/>
    <xf numFmtId="164" fontId="13" fillId="0" borderId="6" xfId="2" applyNumberFormat="1" applyFont="1" applyFill="1" applyBorder="1"/>
    <xf numFmtId="164" fontId="7" fillId="0" borderId="7" xfId="2" applyNumberFormat="1" applyFont="1" applyFill="1" applyBorder="1" applyAlignment="1">
      <alignment horizontal="right"/>
    </xf>
    <xf numFmtId="37" fontId="7" fillId="0" borderId="8" xfId="2" applyNumberFormat="1" applyFont="1" applyFill="1" applyBorder="1"/>
    <xf numFmtId="164" fontId="7" fillId="0" borderId="9" xfId="2" applyNumberFormat="1" applyFont="1" applyFill="1" applyBorder="1" applyAlignment="1">
      <alignment horizontal="right"/>
    </xf>
    <xf numFmtId="164" fontId="7" fillId="3" borderId="9" xfId="2" applyNumberFormat="1" applyFont="1" applyFill="1" applyBorder="1" applyAlignment="1">
      <alignment horizontal="right"/>
    </xf>
    <xf numFmtId="164" fontId="7" fillId="0" borderId="8" xfId="2" applyNumberFormat="1" applyFont="1" applyFill="1" applyBorder="1" applyAlignment="1">
      <alignment horizontal="right"/>
    </xf>
    <xf numFmtId="37" fontId="7" fillId="0" borderId="0" xfId="2" applyNumberFormat="1" applyFont="1" applyFill="1" applyBorder="1"/>
    <xf numFmtId="0" fontId="12" fillId="0" borderId="10" xfId="2" applyFont="1" applyFill="1" applyBorder="1"/>
    <xf numFmtId="0" fontId="7" fillId="0" borderId="11" xfId="2" applyFont="1" applyFill="1" applyBorder="1"/>
    <xf numFmtId="164" fontId="7" fillId="0" borderId="12" xfId="2" applyNumberFormat="1" applyFont="1" applyFill="1" applyBorder="1"/>
    <xf numFmtId="164" fontId="12" fillId="0" borderId="0" xfId="2" applyNumberFormat="1" applyFont="1" applyFill="1"/>
    <xf numFmtId="164" fontId="12" fillId="0" borderId="10" xfId="2" applyNumberFormat="1" applyFont="1" applyFill="1" applyBorder="1"/>
    <xf numFmtId="164" fontId="7" fillId="0" borderId="11" xfId="2" applyNumberFormat="1" applyFont="1" applyFill="1" applyBorder="1"/>
    <xf numFmtId="0" fontId="7" fillId="0" borderId="12" xfId="2" applyFont="1" applyFill="1" applyBorder="1"/>
    <xf numFmtId="0" fontId="7" fillId="0" borderId="13" xfId="2" applyFont="1" applyFill="1" applyBorder="1"/>
    <xf numFmtId="164" fontId="7" fillId="0" borderId="14" xfId="2" applyNumberFormat="1" applyFont="1" applyFill="1" applyBorder="1"/>
    <xf numFmtId="164" fontId="7" fillId="0" borderId="13" xfId="4" applyNumberFormat="1" applyFont="1" applyFill="1" applyBorder="1"/>
    <xf numFmtId="0" fontId="7" fillId="0" borderId="14" xfId="2" applyFont="1" applyFill="1" applyBorder="1"/>
    <xf numFmtId="164" fontId="7" fillId="0" borderId="15" xfId="2" applyNumberFormat="1" applyFont="1" applyFill="1" applyBorder="1"/>
    <xf numFmtId="164" fontId="7" fillId="0" borderId="16" xfId="2" applyNumberFormat="1" applyFont="1" applyFill="1" applyBorder="1"/>
    <xf numFmtId="3" fontId="12" fillId="0" borderId="14" xfId="2" applyNumberFormat="1" applyFont="1" applyFill="1" applyBorder="1"/>
    <xf numFmtId="0" fontId="7" fillId="0" borderId="17" xfId="2" applyFont="1" applyFill="1" applyBorder="1"/>
    <xf numFmtId="0" fontId="7" fillId="0" borderId="18" xfId="2" applyFont="1" applyFill="1" applyBorder="1"/>
    <xf numFmtId="164" fontId="7" fillId="0" borderId="19" xfId="2" applyNumberFormat="1" applyFont="1" applyFill="1" applyBorder="1"/>
    <xf numFmtId="164" fontId="7" fillId="0" borderId="17" xfId="4" applyNumberFormat="1" applyFont="1" applyFill="1" applyBorder="1"/>
    <xf numFmtId="164" fontId="7" fillId="0" borderId="18" xfId="2" applyNumberFormat="1" applyFont="1" applyFill="1" applyBorder="1"/>
    <xf numFmtId="3" fontId="12" fillId="0" borderId="19" xfId="2" applyNumberFormat="1" applyFont="1" applyFill="1" applyBorder="1"/>
    <xf numFmtId="0" fontId="12" fillId="0" borderId="13" xfId="2" applyFont="1" applyFill="1" applyBorder="1"/>
    <xf numFmtId="164" fontId="7" fillId="0" borderId="10" xfId="2" applyNumberFormat="1" applyFont="1" applyFill="1" applyBorder="1"/>
    <xf numFmtId="164" fontId="7" fillId="0" borderId="13" xfId="2" applyNumberFormat="1" applyFont="1" applyFill="1" applyBorder="1"/>
    <xf numFmtId="164" fontId="7" fillId="0" borderId="15" xfId="4" applyNumberFormat="1" applyFont="1" applyFill="1" applyBorder="1"/>
    <xf numFmtId="164" fontId="7" fillId="0" borderId="14" xfId="4" applyNumberFormat="1" applyFont="1" applyFill="1" applyBorder="1"/>
    <xf numFmtId="0" fontId="12" fillId="0" borderId="17" xfId="2" applyFont="1" applyFill="1" applyBorder="1"/>
    <xf numFmtId="164" fontId="7" fillId="0" borderId="19" xfId="4" applyNumberFormat="1" applyFont="1" applyFill="1" applyBorder="1"/>
    <xf numFmtId="0" fontId="12" fillId="0" borderId="0" xfId="2" applyFont="1" applyFill="1" applyBorder="1"/>
  </cellXfs>
  <cellStyles count="5">
    <cellStyle name="Comma" xfId="1" builtinId="3"/>
    <cellStyle name="Comma 2" xfId="4"/>
    <cellStyle name="Normal" xfId="0" builtinId="0"/>
    <cellStyle name="Normal 2" xfId="2"/>
    <cellStyle name="Percent 2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ccounting/Financial%20Dept/ACCOUNTING/Allocations/2013/ERC%202013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9570"/>
      <sheetName val="9575"/>
    </sheetNames>
    <sheetDataSet>
      <sheetData sheetId="0"/>
      <sheetData sheetId="1">
        <row r="73">
          <cell r="D73">
            <v>265354.58999999997</v>
          </cell>
          <cell r="E73">
            <v>265433.08999999997</v>
          </cell>
          <cell r="F73">
            <v>265781.39</v>
          </cell>
          <cell r="G73">
            <v>266036.99000000005</v>
          </cell>
          <cell r="H73">
            <v>266244.58999999997</v>
          </cell>
          <cell r="I73">
            <v>266428.38999999996</v>
          </cell>
          <cell r="J73">
            <v>266636.28999999998</v>
          </cell>
          <cell r="K73">
            <v>266946.19</v>
          </cell>
          <cell r="L73">
            <v>267117.38999999996</v>
          </cell>
          <cell r="M73">
            <v>267360.58999999997</v>
          </cell>
          <cell r="N73">
            <v>267866.09000000003</v>
          </cell>
          <cell r="O73">
            <v>268217.69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O1181"/>
  <sheetViews>
    <sheetView showGridLines="0" tabSelected="1" zoomScaleNormal="100" workbookViewId="0">
      <pane xSplit="4" ySplit="8" topLeftCell="E33" activePane="bottomRight" state="frozen"/>
      <selection pane="topRight" activeCell="E1" sqref="E1"/>
      <selection pane="bottomLeft" activeCell="A9" sqref="A9"/>
      <selection pane="bottomRight" activeCell="D10" sqref="D10"/>
    </sheetView>
  </sheetViews>
  <sheetFormatPr defaultColWidth="10.88671875" defaultRowHeight="13.2"/>
  <cols>
    <col min="1" max="1" width="3.88671875" style="35" customWidth="1"/>
    <col min="2" max="2" width="12.6640625" style="47" customWidth="1"/>
    <col min="3" max="3" width="3" style="47" customWidth="1"/>
    <col min="4" max="4" width="35.88671875" style="47" customWidth="1"/>
    <col min="5" max="6" width="2.109375" style="47" customWidth="1"/>
    <col min="7" max="7" width="12.21875" style="82" customWidth="1"/>
    <col min="8" max="9" width="10.88671875" style="47" hidden="1" customWidth="1"/>
    <col min="10" max="10" width="9.88671875" style="83" customWidth="1"/>
    <col min="11" max="11" width="9.6640625" style="84" customWidth="1"/>
    <col min="12" max="13" width="10.88671875" style="47" hidden="1" customWidth="1"/>
    <col min="14" max="14" width="9.33203125" style="47" customWidth="1"/>
    <col min="15" max="15" width="8.44140625" style="82" customWidth="1"/>
    <col min="16" max="17" width="10.88671875" style="82" hidden="1" customWidth="1"/>
    <col min="18" max="18" width="10" style="82" customWidth="1"/>
    <col min="19" max="20" width="10.88671875" style="82" hidden="1" customWidth="1"/>
    <col min="21" max="21" width="8.44140625" style="82" customWidth="1"/>
    <col min="22" max="23" width="0" style="47" hidden="1" customWidth="1"/>
    <col min="24" max="24" width="1.88671875" style="47" bestFit="1" customWidth="1"/>
    <col min="25" max="25" width="12.21875" style="47" customWidth="1"/>
    <col min="26" max="203" width="11.88671875" style="47" customWidth="1"/>
    <col min="204" max="256" width="10.88671875" style="47"/>
    <col min="257" max="257" width="3.88671875" style="47" customWidth="1"/>
    <col min="258" max="258" width="12.6640625" style="47" customWidth="1"/>
    <col min="259" max="259" width="3" style="47" customWidth="1"/>
    <col min="260" max="260" width="35.88671875" style="47" customWidth="1"/>
    <col min="261" max="262" width="2.109375" style="47" customWidth="1"/>
    <col min="263" max="263" width="12.21875" style="47" customWidth="1"/>
    <col min="264" max="265" width="0" style="47" hidden="1" customWidth="1"/>
    <col min="266" max="266" width="9.88671875" style="47" customWidth="1"/>
    <col min="267" max="267" width="9.6640625" style="47" customWidth="1"/>
    <col min="268" max="269" width="0" style="47" hidden="1" customWidth="1"/>
    <col min="270" max="270" width="9.33203125" style="47" customWidth="1"/>
    <col min="271" max="271" width="8.44140625" style="47" customWidth="1"/>
    <col min="272" max="273" width="0" style="47" hidden="1" customWidth="1"/>
    <col min="274" max="274" width="10" style="47" customWidth="1"/>
    <col min="275" max="276" width="0" style="47" hidden="1" customWidth="1"/>
    <col min="277" max="277" width="8.44140625" style="47" customWidth="1"/>
    <col min="278" max="279" width="0" style="47" hidden="1" customWidth="1"/>
    <col min="280" max="280" width="1.88671875" style="47" bestFit="1" customWidth="1"/>
    <col min="281" max="281" width="12.21875" style="47" customWidth="1"/>
    <col min="282" max="459" width="11.88671875" style="47" customWidth="1"/>
    <col min="460" max="512" width="10.88671875" style="47"/>
    <col min="513" max="513" width="3.88671875" style="47" customWidth="1"/>
    <col min="514" max="514" width="12.6640625" style="47" customWidth="1"/>
    <col min="515" max="515" width="3" style="47" customWidth="1"/>
    <col min="516" max="516" width="35.88671875" style="47" customWidth="1"/>
    <col min="517" max="518" width="2.109375" style="47" customWidth="1"/>
    <col min="519" max="519" width="12.21875" style="47" customWidth="1"/>
    <col min="520" max="521" width="0" style="47" hidden="1" customWidth="1"/>
    <col min="522" max="522" width="9.88671875" style="47" customWidth="1"/>
    <col min="523" max="523" width="9.6640625" style="47" customWidth="1"/>
    <col min="524" max="525" width="0" style="47" hidden="1" customWidth="1"/>
    <col min="526" max="526" width="9.33203125" style="47" customWidth="1"/>
    <col min="527" max="527" width="8.44140625" style="47" customWidth="1"/>
    <col min="528" max="529" width="0" style="47" hidden="1" customWidth="1"/>
    <col min="530" max="530" width="10" style="47" customWidth="1"/>
    <col min="531" max="532" width="0" style="47" hidden="1" customWidth="1"/>
    <col min="533" max="533" width="8.44140625" style="47" customWidth="1"/>
    <col min="534" max="535" width="0" style="47" hidden="1" customWidth="1"/>
    <col min="536" max="536" width="1.88671875" style="47" bestFit="1" customWidth="1"/>
    <col min="537" max="537" width="12.21875" style="47" customWidth="1"/>
    <col min="538" max="715" width="11.88671875" style="47" customWidth="1"/>
    <col min="716" max="768" width="10.88671875" style="47"/>
    <col min="769" max="769" width="3.88671875" style="47" customWidth="1"/>
    <col min="770" max="770" width="12.6640625" style="47" customWidth="1"/>
    <col min="771" max="771" width="3" style="47" customWidth="1"/>
    <col min="772" max="772" width="35.88671875" style="47" customWidth="1"/>
    <col min="773" max="774" width="2.109375" style="47" customWidth="1"/>
    <col min="775" max="775" width="12.21875" style="47" customWidth="1"/>
    <col min="776" max="777" width="0" style="47" hidden="1" customWidth="1"/>
    <col min="778" max="778" width="9.88671875" style="47" customWidth="1"/>
    <col min="779" max="779" width="9.6640625" style="47" customWidth="1"/>
    <col min="780" max="781" width="0" style="47" hidden="1" customWidth="1"/>
    <col min="782" max="782" width="9.33203125" style="47" customWidth="1"/>
    <col min="783" max="783" width="8.44140625" style="47" customWidth="1"/>
    <col min="784" max="785" width="0" style="47" hidden="1" customWidth="1"/>
    <col min="786" max="786" width="10" style="47" customWidth="1"/>
    <col min="787" max="788" width="0" style="47" hidden="1" customWidth="1"/>
    <col min="789" max="789" width="8.44140625" style="47" customWidth="1"/>
    <col min="790" max="791" width="0" style="47" hidden="1" customWidth="1"/>
    <col min="792" max="792" width="1.88671875" style="47" bestFit="1" customWidth="1"/>
    <col min="793" max="793" width="12.21875" style="47" customWidth="1"/>
    <col min="794" max="971" width="11.88671875" style="47" customWidth="1"/>
    <col min="972" max="1024" width="10.88671875" style="47"/>
    <col min="1025" max="1025" width="3.88671875" style="47" customWidth="1"/>
    <col min="1026" max="1026" width="12.6640625" style="47" customWidth="1"/>
    <col min="1027" max="1027" width="3" style="47" customWidth="1"/>
    <col min="1028" max="1028" width="35.88671875" style="47" customWidth="1"/>
    <col min="1029" max="1030" width="2.109375" style="47" customWidth="1"/>
    <col min="1031" max="1031" width="12.21875" style="47" customWidth="1"/>
    <col min="1032" max="1033" width="0" style="47" hidden="1" customWidth="1"/>
    <col min="1034" max="1034" width="9.88671875" style="47" customWidth="1"/>
    <col min="1035" max="1035" width="9.6640625" style="47" customWidth="1"/>
    <col min="1036" max="1037" width="0" style="47" hidden="1" customWidth="1"/>
    <col min="1038" max="1038" width="9.33203125" style="47" customWidth="1"/>
    <col min="1039" max="1039" width="8.44140625" style="47" customWidth="1"/>
    <col min="1040" max="1041" width="0" style="47" hidden="1" customWidth="1"/>
    <col min="1042" max="1042" width="10" style="47" customWidth="1"/>
    <col min="1043" max="1044" width="0" style="47" hidden="1" customWidth="1"/>
    <col min="1045" max="1045" width="8.44140625" style="47" customWidth="1"/>
    <col min="1046" max="1047" width="0" style="47" hidden="1" customWidth="1"/>
    <col min="1048" max="1048" width="1.88671875" style="47" bestFit="1" customWidth="1"/>
    <col min="1049" max="1049" width="12.21875" style="47" customWidth="1"/>
    <col min="1050" max="1227" width="11.88671875" style="47" customWidth="1"/>
    <col min="1228" max="1280" width="10.88671875" style="47"/>
    <col min="1281" max="1281" width="3.88671875" style="47" customWidth="1"/>
    <col min="1282" max="1282" width="12.6640625" style="47" customWidth="1"/>
    <col min="1283" max="1283" width="3" style="47" customWidth="1"/>
    <col min="1284" max="1284" width="35.88671875" style="47" customWidth="1"/>
    <col min="1285" max="1286" width="2.109375" style="47" customWidth="1"/>
    <col min="1287" max="1287" width="12.21875" style="47" customWidth="1"/>
    <col min="1288" max="1289" width="0" style="47" hidden="1" customWidth="1"/>
    <col min="1290" max="1290" width="9.88671875" style="47" customWidth="1"/>
    <col min="1291" max="1291" width="9.6640625" style="47" customWidth="1"/>
    <col min="1292" max="1293" width="0" style="47" hidden="1" customWidth="1"/>
    <col min="1294" max="1294" width="9.33203125" style="47" customWidth="1"/>
    <col min="1295" max="1295" width="8.44140625" style="47" customWidth="1"/>
    <col min="1296" max="1297" width="0" style="47" hidden="1" customWidth="1"/>
    <col min="1298" max="1298" width="10" style="47" customWidth="1"/>
    <col min="1299" max="1300" width="0" style="47" hidden="1" customWidth="1"/>
    <col min="1301" max="1301" width="8.44140625" style="47" customWidth="1"/>
    <col min="1302" max="1303" width="0" style="47" hidden="1" customWidth="1"/>
    <col min="1304" max="1304" width="1.88671875" style="47" bestFit="1" customWidth="1"/>
    <col min="1305" max="1305" width="12.21875" style="47" customWidth="1"/>
    <col min="1306" max="1483" width="11.88671875" style="47" customWidth="1"/>
    <col min="1484" max="1536" width="10.88671875" style="47"/>
    <col min="1537" max="1537" width="3.88671875" style="47" customWidth="1"/>
    <col min="1538" max="1538" width="12.6640625" style="47" customWidth="1"/>
    <col min="1539" max="1539" width="3" style="47" customWidth="1"/>
    <col min="1540" max="1540" width="35.88671875" style="47" customWidth="1"/>
    <col min="1541" max="1542" width="2.109375" style="47" customWidth="1"/>
    <col min="1543" max="1543" width="12.21875" style="47" customWidth="1"/>
    <col min="1544" max="1545" width="0" style="47" hidden="1" customWidth="1"/>
    <col min="1546" max="1546" width="9.88671875" style="47" customWidth="1"/>
    <col min="1547" max="1547" width="9.6640625" style="47" customWidth="1"/>
    <col min="1548" max="1549" width="0" style="47" hidden="1" customWidth="1"/>
    <col min="1550" max="1550" width="9.33203125" style="47" customWidth="1"/>
    <col min="1551" max="1551" width="8.44140625" style="47" customWidth="1"/>
    <col min="1552" max="1553" width="0" style="47" hidden="1" customWidth="1"/>
    <col min="1554" max="1554" width="10" style="47" customWidth="1"/>
    <col min="1555" max="1556" width="0" style="47" hidden="1" customWidth="1"/>
    <col min="1557" max="1557" width="8.44140625" style="47" customWidth="1"/>
    <col min="1558" max="1559" width="0" style="47" hidden="1" customWidth="1"/>
    <col min="1560" max="1560" width="1.88671875" style="47" bestFit="1" customWidth="1"/>
    <col min="1561" max="1561" width="12.21875" style="47" customWidth="1"/>
    <col min="1562" max="1739" width="11.88671875" style="47" customWidth="1"/>
    <col min="1740" max="1792" width="10.88671875" style="47"/>
    <col min="1793" max="1793" width="3.88671875" style="47" customWidth="1"/>
    <col min="1794" max="1794" width="12.6640625" style="47" customWidth="1"/>
    <col min="1795" max="1795" width="3" style="47" customWidth="1"/>
    <col min="1796" max="1796" width="35.88671875" style="47" customWidth="1"/>
    <col min="1797" max="1798" width="2.109375" style="47" customWidth="1"/>
    <col min="1799" max="1799" width="12.21875" style="47" customWidth="1"/>
    <col min="1800" max="1801" width="0" style="47" hidden="1" customWidth="1"/>
    <col min="1802" max="1802" width="9.88671875" style="47" customWidth="1"/>
    <col min="1803" max="1803" width="9.6640625" style="47" customWidth="1"/>
    <col min="1804" max="1805" width="0" style="47" hidden="1" customWidth="1"/>
    <col min="1806" max="1806" width="9.33203125" style="47" customWidth="1"/>
    <col min="1807" max="1807" width="8.44140625" style="47" customWidth="1"/>
    <col min="1808" max="1809" width="0" style="47" hidden="1" customWidth="1"/>
    <col min="1810" max="1810" width="10" style="47" customWidth="1"/>
    <col min="1811" max="1812" width="0" style="47" hidden="1" customWidth="1"/>
    <col min="1813" max="1813" width="8.44140625" style="47" customWidth="1"/>
    <col min="1814" max="1815" width="0" style="47" hidden="1" customWidth="1"/>
    <col min="1816" max="1816" width="1.88671875" style="47" bestFit="1" customWidth="1"/>
    <col min="1817" max="1817" width="12.21875" style="47" customWidth="1"/>
    <col min="1818" max="1995" width="11.88671875" style="47" customWidth="1"/>
    <col min="1996" max="2048" width="10.88671875" style="47"/>
    <col min="2049" max="2049" width="3.88671875" style="47" customWidth="1"/>
    <col min="2050" max="2050" width="12.6640625" style="47" customWidth="1"/>
    <col min="2051" max="2051" width="3" style="47" customWidth="1"/>
    <col min="2052" max="2052" width="35.88671875" style="47" customWidth="1"/>
    <col min="2053" max="2054" width="2.109375" style="47" customWidth="1"/>
    <col min="2055" max="2055" width="12.21875" style="47" customWidth="1"/>
    <col min="2056" max="2057" width="0" style="47" hidden="1" customWidth="1"/>
    <col min="2058" max="2058" width="9.88671875" style="47" customWidth="1"/>
    <col min="2059" max="2059" width="9.6640625" style="47" customWidth="1"/>
    <col min="2060" max="2061" width="0" style="47" hidden="1" customWidth="1"/>
    <col min="2062" max="2062" width="9.33203125" style="47" customWidth="1"/>
    <col min="2063" max="2063" width="8.44140625" style="47" customWidth="1"/>
    <col min="2064" max="2065" width="0" style="47" hidden="1" customWidth="1"/>
    <col min="2066" max="2066" width="10" style="47" customWidth="1"/>
    <col min="2067" max="2068" width="0" style="47" hidden="1" customWidth="1"/>
    <col min="2069" max="2069" width="8.44140625" style="47" customWidth="1"/>
    <col min="2070" max="2071" width="0" style="47" hidden="1" customWidth="1"/>
    <col min="2072" max="2072" width="1.88671875" style="47" bestFit="1" customWidth="1"/>
    <col min="2073" max="2073" width="12.21875" style="47" customWidth="1"/>
    <col min="2074" max="2251" width="11.88671875" style="47" customWidth="1"/>
    <col min="2252" max="2304" width="10.88671875" style="47"/>
    <col min="2305" max="2305" width="3.88671875" style="47" customWidth="1"/>
    <col min="2306" max="2306" width="12.6640625" style="47" customWidth="1"/>
    <col min="2307" max="2307" width="3" style="47" customWidth="1"/>
    <col min="2308" max="2308" width="35.88671875" style="47" customWidth="1"/>
    <col min="2309" max="2310" width="2.109375" style="47" customWidth="1"/>
    <col min="2311" max="2311" width="12.21875" style="47" customWidth="1"/>
    <col min="2312" max="2313" width="0" style="47" hidden="1" customWidth="1"/>
    <col min="2314" max="2314" width="9.88671875" style="47" customWidth="1"/>
    <col min="2315" max="2315" width="9.6640625" style="47" customWidth="1"/>
    <col min="2316" max="2317" width="0" style="47" hidden="1" customWidth="1"/>
    <col min="2318" max="2318" width="9.33203125" style="47" customWidth="1"/>
    <col min="2319" max="2319" width="8.44140625" style="47" customWidth="1"/>
    <col min="2320" max="2321" width="0" style="47" hidden="1" customWidth="1"/>
    <col min="2322" max="2322" width="10" style="47" customWidth="1"/>
    <col min="2323" max="2324" width="0" style="47" hidden="1" customWidth="1"/>
    <col min="2325" max="2325" width="8.44140625" style="47" customWidth="1"/>
    <col min="2326" max="2327" width="0" style="47" hidden="1" customWidth="1"/>
    <col min="2328" max="2328" width="1.88671875" style="47" bestFit="1" customWidth="1"/>
    <col min="2329" max="2329" width="12.21875" style="47" customWidth="1"/>
    <col min="2330" max="2507" width="11.88671875" style="47" customWidth="1"/>
    <col min="2508" max="2560" width="10.88671875" style="47"/>
    <col min="2561" max="2561" width="3.88671875" style="47" customWidth="1"/>
    <col min="2562" max="2562" width="12.6640625" style="47" customWidth="1"/>
    <col min="2563" max="2563" width="3" style="47" customWidth="1"/>
    <col min="2564" max="2564" width="35.88671875" style="47" customWidth="1"/>
    <col min="2565" max="2566" width="2.109375" style="47" customWidth="1"/>
    <col min="2567" max="2567" width="12.21875" style="47" customWidth="1"/>
    <col min="2568" max="2569" width="0" style="47" hidden="1" customWidth="1"/>
    <col min="2570" max="2570" width="9.88671875" style="47" customWidth="1"/>
    <col min="2571" max="2571" width="9.6640625" style="47" customWidth="1"/>
    <col min="2572" max="2573" width="0" style="47" hidden="1" customWidth="1"/>
    <col min="2574" max="2574" width="9.33203125" style="47" customWidth="1"/>
    <col min="2575" max="2575" width="8.44140625" style="47" customWidth="1"/>
    <col min="2576" max="2577" width="0" style="47" hidden="1" customWidth="1"/>
    <col min="2578" max="2578" width="10" style="47" customWidth="1"/>
    <col min="2579" max="2580" width="0" style="47" hidden="1" customWidth="1"/>
    <col min="2581" max="2581" width="8.44140625" style="47" customWidth="1"/>
    <col min="2582" max="2583" width="0" style="47" hidden="1" customWidth="1"/>
    <col min="2584" max="2584" width="1.88671875" style="47" bestFit="1" customWidth="1"/>
    <col min="2585" max="2585" width="12.21875" style="47" customWidth="1"/>
    <col min="2586" max="2763" width="11.88671875" style="47" customWidth="1"/>
    <col min="2764" max="2816" width="10.88671875" style="47"/>
    <col min="2817" max="2817" width="3.88671875" style="47" customWidth="1"/>
    <col min="2818" max="2818" width="12.6640625" style="47" customWidth="1"/>
    <col min="2819" max="2819" width="3" style="47" customWidth="1"/>
    <col min="2820" max="2820" width="35.88671875" style="47" customWidth="1"/>
    <col min="2821" max="2822" width="2.109375" style="47" customWidth="1"/>
    <col min="2823" max="2823" width="12.21875" style="47" customWidth="1"/>
    <col min="2824" max="2825" width="0" style="47" hidden="1" customWidth="1"/>
    <col min="2826" max="2826" width="9.88671875" style="47" customWidth="1"/>
    <col min="2827" max="2827" width="9.6640625" style="47" customWidth="1"/>
    <col min="2828" max="2829" width="0" style="47" hidden="1" customWidth="1"/>
    <col min="2830" max="2830" width="9.33203125" style="47" customWidth="1"/>
    <col min="2831" max="2831" width="8.44140625" style="47" customWidth="1"/>
    <col min="2832" max="2833" width="0" style="47" hidden="1" customWidth="1"/>
    <col min="2834" max="2834" width="10" style="47" customWidth="1"/>
    <col min="2835" max="2836" width="0" style="47" hidden="1" customWidth="1"/>
    <col min="2837" max="2837" width="8.44140625" style="47" customWidth="1"/>
    <col min="2838" max="2839" width="0" style="47" hidden="1" customWidth="1"/>
    <col min="2840" max="2840" width="1.88671875" style="47" bestFit="1" customWidth="1"/>
    <col min="2841" max="2841" width="12.21875" style="47" customWidth="1"/>
    <col min="2842" max="3019" width="11.88671875" style="47" customWidth="1"/>
    <col min="3020" max="3072" width="10.88671875" style="47"/>
    <col min="3073" max="3073" width="3.88671875" style="47" customWidth="1"/>
    <col min="3074" max="3074" width="12.6640625" style="47" customWidth="1"/>
    <col min="3075" max="3075" width="3" style="47" customWidth="1"/>
    <col min="3076" max="3076" width="35.88671875" style="47" customWidth="1"/>
    <col min="3077" max="3078" width="2.109375" style="47" customWidth="1"/>
    <col min="3079" max="3079" width="12.21875" style="47" customWidth="1"/>
    <col min="3080" max="3081" width="0" style="47" hidden="1" customWidth="1"/>
    <col min="3082" max="3082" width="9.88671875" style="47" customWidth="1"/>
    <col min="3083" max="3083" width="9.6640625" style="47" customWidth="1"/>
    <col min="3084" max="3085" width="0" style="47" hidden="1" customWidth="1"/>
    <col min="3086" max="3086" width="9.33203125" style="47" customWidth="1"/>
    <col min="3087" max="3087" width="8.44140625" style="47" customWidth="1"/>
    <col min="3088" max="3089" width="0" style="47" hidden="1" customWidth="1"/>
    <col min="3090" max="3090" width="10" style="47" customWidth="1"/>
    <col min="3091" max="3092" width="0" style="47" hidden="1" customWidth="1"/>
    <col min="3093" max="3093" width="8.44140625" style="47" customWidth="1"/>
    <col min="3094" max="3095" width="0" style="47" hidden="1" customWidth="1"/>
    <col min="3096" max="3096" width="1.88671875" style="47" bestFit="1" customWidth="1"/>
    <col min="3097" max="3097" width="12.21875" style="47" customWidth="1"/>
    <col min="3098" max="3275" width="11.88671875" style="47" customWidth="1"/>
    <col min="3276" max="3328" width="10.88671875" style="47"/>
    <col min="3329" max="3329" width="3.88671875" style="47" customWidth="1"/>
    <col min="3330" max="3330" width="12.6640625" style="47" customWidth="1"/>
    <col min="3331" max="3331" width="3" style="47" customWidth="1"/>
    <col min="3332" max="3332" width="35.88671875" style="47" customWidth="1"/>
    <col min="3333" max="3334" width="2.109375" style="47" customWidth="1"/>
    <col min="3335" max="3335" width="12.21875" style="47" customWidth="1"/>
    <col min="3336" max="3337" width="0" style="47" hidden="1" customWidth="1"/>
    <col min="3338" max="3338" width="9.88671875" style="47" customWidth="1"/>
    <col min="3339" max="3339" width="9.6640625" style="47" customWidth="1"/>
    <col min="3340" max="3341" width="0" style="47" hidden="1" customWidth="1"/>
    <col min="3342" max="3342" width="9.33203125" style="47" customWidth="1"/>
    <col min="3343" max="3343" width="8.44140625" style="47" customWidth="1"/>
    <col min="3344" max="3345" width="0" style="47" hidden="1" customWidth="1"/>
    <col min="3346" max="3346" width="10" style="47" customWidth="1"/>
    <col min="3347" max="3348" width="0" style="47" hidden="1" customWidth="1"/>
    <col min="3349" max="3349" width="8.44140625" style="47" customWidth="1"/>
    <col min="3350" max="3351" width="0" style="47" hidden="1" customWidth="1"/>
    <col min="3352" max="3352" width="1.88671875" style="47" bestFit="1" customWidth="1"/>
    <col min="3353" max="3353" width="12.21875" style="47" customWidth="1"/>
    <col min="3354" max="3531" width="11.88671875" style="47" customWidth="1"/>
    <col min="3532" max="3584" width="10.88671875" style="47"/>
    <col min="3585" max="3585" width="3.88671875" style="47" customWidth="1"/>
    <col min="3586" max="3586" width="12.6640625" style="47" customWidth="1"/>
    <col min="3587" max="3587" width="3" style="47" customWidth="1"/>
    <col min="3588" max="3588" width="35.88671875" style="47" customWidth="1"/>
    <col min="3589" max="3590" width="2.109375" style="47" customWidth="1"/>
    <col min="3591" max="3591" width="12.21875" style="47" customWidth="1"/>
    <col min="3592" max="3593" width="0" style="47" hidden="1" customWidth="1"/>
    <col min="3594" max="3594" width="9.88671875" style="47" customWidth="1"/>
    <col min="3595" max="3595" width="9.6640625" style="47" customWidth="1"/>
    <col min="3596" max="3597" width="0" style="47" hidden="1" customWidth="1"/>
    <col min="3598" max="3598" width="9.33203125" style="47" customWidth="1"/>
    <col min="3599" max="3599" width="8.44140625" style="47" customWidth="1"/>
    <col min="3600" max="3601" width="0" style="47" hidden="1" customWidth="1"/>
    <col min="3602" max="3602" width="10" style="47" customWidth="1"/>
    <col min="3603" max="3604" width="0" style="47" hidden="1" customWidth="1"/>
    <col min="3605" max="3605" width="8.44140625" style="47" customWidth="1"/>
    <col min="3606" max="3607" width="0" style="47" hidden="1" customWidth="1"/>
    <col min="3608" max="3608" width="1.88671875" style="47" bestFit="1" customWidth="1"/>
    <col min="3609" max="3609" width="12.21875" style="47" customWidth="1"/>
    <col min="3610" max="3787" width="11.88671875" style="47" customWidth="1"/>
    <col min="3788" max="3840" width="10.88671875" style="47"/>
    <col min="3841" max="3841" width="3.88671875" style="47" customWidth="1"/>
    <col min="3842" max="3842" width="12.6640625" style="47" customWidth="1"/>
    <col min="3843" max="3843" width="3" style="47" customWidth="1"/>
    <col min="3844" max="3844" width="35.88671875" style="47" customWidth="1"/>
    <col min="3845" max="3846" width="2.109375" style="47" customWidth="1"/>
    <col min="3847" max="3847" width="12.21875" style="47" customWidth="1"/>
    <col min="3848" max="3849" width="0" style="47" hidden="1" customWidth="1"/>
    <col min="3850" max="3850" width="9.88671875" style="47" customWidth="1"/>
    <col min="3851" max="3851" width="9.6640625" style="47" customWidth="1"/>
    <col min="3852" max="3853" width="0" style="47" hidden="1" customWidth="1"/>
    <col min="3854" max="3854" width="9.33203125" style="47" customWidth="1"/>
    <col min="3855" max="3855" width="8.44140625" style="47" customWidth="1"/>
    <col min="3856" max="3857" width="0" style="47" hidden="1" customWidth="1"/>
    <col min="3858" max="3858" width="10" style="47" customWidth="1"/>
    <col min="3859" max="3860" width="0" style="47" hidden="1" customWidth="1"/>
    <col min="3861" max="3861" width="8.44140625" style="47" customWidth="1"/>
    <col min="3862" max="3863" width="0" style="47" hidden="1" customWidth="1"/>
    <col min="3864" max="3864" width="1.88671875" style="47" bestFit="1" customWidth="1"/>
    <col min="3865" max="3865" width="12.21875" style="47" customWidth="1"/>
    <col min="3866" max="4043" width="11.88671875" style="47" customWidth="1"/>
    <col min="4044" max="4096" width="10.88671875" style="47"/>
    <col min="4097" max="4097" width="3.88671875" style="47" customWidth="1"/>
    <col min="4098" max="4098" width="12.6640625" style="47" customWidth="1"/>
    <col min="4099" max="4099" width="3" style="47" customWidth="1"/>
    <col min="4100" max="4100" width="35.88671875" style="47" customWidth="1"/>
    <col min="4101" max="4102" width="2.109375" style="47" customWidth="1"/>
    <col min="4103" max="4103" width="12.21875" style="47" customWidth="1"/>
    <col min="4104" max="4105" width="0" style="47" hidden="1" customWidth="1"/>
    <col min="4106" max="4106" width="9.88671875" style="47" customWidth="1"/>
    <col min="4107" max="4107" width="9.6640625" style="47" customWidth="1"/>
    <col min="4108" max="4109" width="0" style="47" hidden="1" customWidth="1"/>
    <col min="4110" max="4110" width="9.33203125" style="47" customWidth="1"/>
    <col min="4111" max="4111" width="8.44140625" style="47" customWidth="1"/>
    <col min="4112" max="4113" width="0" style="47" hidden="1" customWidth="1"/>
    <col min="4114" max="4114" width="10" style="47" customWidth="1"/>
    <col min="4115" max="4116" width="0" style="47" hidden="1" customWidth="1"/>
    <col min="4117" max="4117" width="8.44140625" style="47" customWidth="1"/>
    <col min="4118" max="4119" width="0" style="47" hidden="1" customWidth="1"/>
    <col min="4120" max="4120" width="1.88671875" style="47" bestFit="1" customWidth="1"/>
    <col min="4121" max="4121" width="12.21875" style="47" customWidth="1"/>
    <col min="4122" max="4299" width="11.88671875" style="47" customWidth="1"/>
    <col min="4300" max="4352" width="10.88671875" style="47"/>
    <col min="4353" max="4353" width="3.88671875" style="47" customWidth="1"/>
    <col min="4354" max="4354" width="12.6640625" style="47" customWidth="1"/>
    <col min="4355" max="4355" width="3" style="47" customWidth="1"/>
    <col min="4356" max="4356" width="35.88671875" style="47" customWidth="1"/>
    <col min="4357" max="4358" width="2.109375" style="47" customWidth="1"/>
    <col min="4359" max="4359" width="12.21875" style="47" customWidth="1"/>
    <col min="4360" max="4361" width="0" style="47" hidden="1" customWidth="1"/>
    <col min="4362" max="4362" width="9.88671875" style="47" customWidth="1"/>
    <col min="4363" max="4363" width="9.6640625" style="47" customWidth="1"/>
    <col min="4364" max="4365" width="0" style="47" hidden="1" customWidth="1"/>
    <col min="4366" max="4366" width="9.33203125" style="47" customWidth="1"/>
    <col min="4367" max="4367" width="8.44140625" style="47" customWidth="1"/>
    <col min="4368" max="4369" width="0" style="47" hidden="1" customWidth="1"/>
    <col min="4370" max="4370" width="10" style="47" customWidth="1"/>
    <col min="4371" max="4372" width="0" style="47" hidden="1" customWidth="1"/>
    <col min="4373" max="4373" width="8.44140625" style="47" customWidth="1"/>
    <col min="4374" max="4375" width="0" style="47" hidden="1" customWidth="1"/>
    <col min="4376" max="4376" width="1.88671875" style="47" bestFit="1" customWidth="1"/>
    <col min="4377" max="4377" width="12.21875" style="47" customWidth="1"/>
    <col min="4378" max="4555" width="11.88671875" style="47" customWidth="1"/>
    <col min="4556" max="4608" width="10.88671875" style="47"/>
    <col min="4609" max="4609" width="3.88671875" style="47" customWidth="1"/>
    <col min="4610" max="4610" width="12.6640625" style="47" customWidth="1"/>
    <col min="4611" max="4611" width="3" style="47" customWidth="1"/>
    <col min="4612" max="4612" width="35.88671875" style="47" customWidth="1"/>
    <col min="4613" max="4614" width="2.109375" style="47" customWidth="1"/>
    <col min="4615" max="4615" width="12.21875" style="47" customWidth="1"/>
    <col min="4616" max="4617" width="0" style="47" hidden="1" customWidth="1"/>
    <col min="4618" max="4618" width="9.88671875" style="47" customWidth="1"/>
    <col min="4619" max="4619" width="9.6640625" style="47" customWidth="1"/>
    <col min="4620" max="4621" width="0" style="47" hidden="1" customWidth="1"/>
    <col min="4622" max="4622" width="9.33203125" style="47" customWidth="1"/>
    <col min="4623" max="4623" width="8.44140625" style="47" customWidth="1"/>
    <col min="4624" max="4625" width="0" style="47" hidden="1" customWidth="1"/>
    <col min="4626" max="4626" width="10" style="47" customWidth="1"/>
    <col min="4627" max="4628" width="0" style="47" hidden="1" customWidth="1"/>
    <col min="4629" max="4629" width="8.44140625" style="47" customWidth="1"/>
    <col min="4630" max="4631" width="0" style="47" hidden="1" customWidth="1"/>
    <col min="4632" max="4632" width="1.88671875" style="47" bestFit="1" customWidth="1"/>
    <col min="4633" max="4633" width="12.21875" style="47" customWidth="1"/>
    <col min="4634" max="4811" width="11.88671875" style="47" customWidth="1"/>
    <col min="4812" max="4864" width="10.88671875" style="47"/>
    <col min="4865" max="4865" width="3.88671875" style="47" customWidth="1"/>
    <col min="4866" max="4866" width="12.6640625" style="47" customWidth="1"/>
    <col min="4867" max="4867" width="3" style="47" customWidth="1"/>
    <col min="4868" max="4868" width="35.88671875" style="47" customWidth="1"/>
    <col min="4869" max="4870" width="2.109375" style="47" customWidth="1"/>
    <col min="4871" max="4871" width="12.21875" style="47" customWidth="1"/>
    <col min="4872" max="4873" width="0" style="47" hidden="1" customWidth="1"/>
    <col min="4874" max="4874" width="9.88671875" style="47" customWidth="1"/>
    <col min="4875" max="4875" width="9.6640625" style="47" customWidth="1"/>
    <col min="4876" max="4877" width="0" style="47" hidden="1" customWidth="1"/>
    <col min="4878" max="4878" width="9.33203125" style="47" customWidth="1"/>
    <col min="4879" max="4879" width="8.44140625" style="47" customWidth="1"/>
    <col min="4880" max="4881" width="0" style="47" hidden="1" customWidth="1"/>
    <col min="4882" max="4882" width="10" style="47" customWidth="1"/>
    <col min="4883" max="4884" width="0" style="47" hidden="1" customWidth="1"/>
    <col min="4885" max="4885" width="8.44140625" style="47" customWidth="1"/>
    <col min="4886" max="4887" width="0" style="47" hidden="1" customWidth="1"/>
    <col min="4888" max="4888" width="1.88671875" style="47" bestFit="1" customWidth="1"/>
    <col min="4889" max="4889" width="12.21875" style="47" customWidth="1"/>
    <col min="4890" max="5067" width="11.88671875" style="47" customWidth="1"/>
    <col min="5068" max="5120" width="10.88671875" style="47"/>
    <col min="5121" max="5121" width="3.88671875" style="47" customWidth="1"/>
    <col min="5122" max="5122" width="12.6640625" style="47" customWidth="1"/>
    <col min="5123" max="5123" width="3" style="47" customWidth="1"/>
    <col min="5124" max="5124" width="35.88671875" style="47" customWidth="1"/>
    <col min="5125" max="5126" width="2.109375" style="47" customWidth="1"/>
    <col min="5127" max="5127" width="12.21875" style="47" customWidth="1"/>
    <col min="5128" max="5129" width="0" style="47" hidden="1" customWidth="1"/>
    <col min="5130" max="5130" width="9.88671875" style="47" customWidth="1"/>
    <col min="5131" max="5131" width="9.6640625" style="47" customWidth="1"/>
    <col min="5132" max="5133" width="0" style="47" hidden="1" customWidth="1"/>
    <col min="5134" max="5134" width="9.33203125" style="47" customWidth="1"/>
    <col min="5135" max="5135" width="8.44140625" style="47" customWidth="1"/>
    <col min="5136" max="5137" width="0" style="47" hidden="1" customWidth="1"/>
    <col min="5138" max="5138" width="10" style="47" customWidth="1"/>
    <col min="5139" max="5140" width="0" style="47" hidden="1" customWidth="1"/>
    <col min="5141" max="5141" width="8.44140625" style="47" customWidth="1"/>
    <col min="5142" max="5143" width="0" style="47" hidden="1" customWidth="1"/>
    <col min="5144" max="5144" width="1.88671875" style="47" bestFit="1" customWidth="1"/>
    <col min="5145" max="5145" width="12.21875" style="47" customWidth="1"/>
    <col min="5146" max="5323" width="11.88671875" style="47" customWidth="1"/>
    <col min="5324" max="5376" width="10.88671875" style="47"/>
    <col min="5377" max="5377" width="3.88671875" style="47" customWidth="1"/>
    <col min="5378" max="5378" width="12.6640625" style="47" customWidth="1"/>
    <col min="5379" max="5379" width="3" style="47" customWidth="1"/>
    <col min="5380" max="5380" width="35.88671875" style="47" customWidth="1"/>
    <col min="5381" max="5382" width="2.109375" style="47" customWidth="1"/>
    <col min="5383" max="5383" width="12.21875" style="47" customWidth="1"/>
    <col min="5384" max="5385" width="0" style="47" hidden="1" customWidth="1"/>
    <col min="5386" max="5386" width="9.88671875" style="47" customWidth="1"/>
    <col min="5387" max="5387" width="9.6640625" style="47" customWidth="1"/>
    <col min="5388" max="5389" width="0" style="47" hidden="1" customWidth="1"/>
    <col min="5390" max="5390" width="9.33203125" style="47" customWidth="1"/>
    <col min="5391" max="5391" width="8.44140625" style="47" customWidth="1"/>
    <col min="5392" max="5393" width="0" style="47" hidden="1" customWidth="1"/>
    <col min="5394" max="5394" width="10" style="47" customWidth="1"/>
    <col min="5395" max="5396" width="0" style="47" hidden="1" customWidth="1"/>
    <col min="5397" max="5397" width="8.44140625" style="47" customWidth="1"/>
    <col min="5398" max="5399" width="0" style="47" hidden="1" customWidth="1"/>
    <col min="5400" max="5400" width="1.88671875" style="47" bestFit="1" customWidth="1"/>
    <col min="5401" max="5401" width="12.21875" style="47" customWidth="1"/>
    <col min="5402" max="5579" width="11.88671875" style="47" customWidth="1"/>
    <col min="5580" max="5632" width="10.88671875" style="47"/>
    <col min="5633" max="5633" width="3.88671875" style="47" customWidth="1"/>
    <col min="5634" max="5634" width="12.6640625" style="47" customWidth="1"/>
    <col min="5635" max="5635" width="3" style="47" customWidth="1"/>
    <col min="5636" max="5636" width="35.88671875" style="47" customWidth="1"/>
    <col min="5637" max="5638" width="2.109375" style="47" customWidth="1"/>
    <col min="5639" max="5639" width="12.21875" style="47" customWidth="1"/>
    <col min="5640" max="5641" width="0" style="47" hidden="1" customWidth="1"/>
    <col min="5642" max="5642" width="9.88671875" style="47" customWidth="1"/>
    <col min="5643" max="5643" width="9.6640625" style="47" customWidth="1"/>
    <col min="5644" max="5645" width="0" style="47" hidden="1" customWidth="1"/>
    <col min="5646" max="5646" width="9.33203125" style="47" customWidth="1"/>
    <col min="5647" max="5647" width="8.44140625" style="47" customWidth="1"/>
    <col min="5648" max="5649" width="0" style="47" hidden="1" customWidth="1"/>
    <col min="5650" max="5650" width="10" style="47" customWidth="1"/>
    <col min="5651" max="5652" width="0" style="47" hidden="1" customWidth="1"/>
    <col min="5653" max="5653" width="8.44140625" style="47" customWidth="1"/>
    <col min="5654" max="5655" width="0" style="47" hidden="1" customWidth="1"/>
    <col min="5656" max="5656" width="1.88671875" style="47" bestFit="1" customWidth="1"/>
    <col min="5657" max="5657" width="12.21875" style="47" customWidth="1"/>
    <col min="5658" max="5835" width="11.88671875" style="47" customWidth="1"/>
    <col min="5836" max="5888" width="10.88671875" style="47"/>
    <col min="5889" max="5889" width="3.88671875" style="47" customWidth="1"/>
    <col min="5890" max="5890" width="12.6640625" style="47" customWidth="1"/>
    <col min="5891" max="5891" width="3" style="47" customWidth="1"/>
    <col min="5892" max="5892" width="35.88671875" style="47" customWidth="1"/>
    <col min="5893" max="5894" width="2.109375" style="47" customWidth="1"/>
    <col min="5895" max="5895" width="12.21875" style="47" customWidth="1"/>
    <col min="5896" max="5897" width="0" style="47" hidden="1" customWidth="1"/>
    <col min="5898" max="5898" width="9.88671875" style="47" customWidth="1"/>
    <col min="5899" max="5899" width="9.6640625" style="47" customWidth="1"/>
    <col min="5900" max="5901" width="0" style="47" hidden="1" customWidth="1"/>
    <col min="5902" max="5902" width="9.33203125" style="47" customWidth="1"/>
    <col min="5903" max="5903" width="8.44140625" style="47" customWidth="1"/>
    <col min="5904" max="5905" width="0" style="47" hidden="1" customWidth="1"/>
    <col min="5906" max="5906" width="10" style="47" customWidth="1"/>
    <col min="5907" max="5908" width="0" style="47" hidden="1" customWidth="1"/>
    <col min="5909" max="5909" width="8.44140625" style="47" customWidth="1"/>
    <col min="5910" max="5911" width="0" style="47" hidden="1" customWidth="1"/>
    <col min="5912" max="5912" width="1.88671875" style="47" bestFit="1" customWidth="1"/>
    <col min="5913" max="5913" width="12.21875" style="47" customWidth="1"/>
    <col min="5914" max="6091" width="11.88671875" style="47" customWidth="1"/>
    <col min="6092" max="6144" width="10.88671875" style="47"/>
    <col min="6145" max="6145" width="3.88671875" style="47" customWidth="1"/>
    <col min="6146" max="6146" width="12.6640625" style="47" customWidth="1"/>
    <col min="6147" max="6147" width="3" style="47" customWidth="1"/>
    <col min="6148" max="6148" width="35.88671875" style="47" customWidth="1"/>
    <col min="6149" max="6150" width="2.109375" style="47" customWidth="1"/>
    <col min="6151" max="6151" width="12.21875" style="47" customWidth="1"/>
    <col min="6152" max="6153" width="0" style="47" hidden="1" customWidth="1"/>
    <col min="6154" max="6154" width="9.88671875" style="47" customWidth="1"/>
    <col min="6155" max="6155" width="9.6640625" style="47" customWidth="1"/>
    <col min="6156" max="6157" width="0" style="47" hidden="1" customWidth="1"/>
    <col min="6158" max="6158" width="9.33203125" style="47" customWidth="1"/>
    <col min="6159" max="6159" width="8.44140625" style="47" customWidth="1"/>
    <col min="6160" max="6161" width="0" style="47" hidden="1" customWidth="1"/>
    <col min="6162" max="6162" width="10" style="47" customWidth="1"/>
    <col min="6163" max="6164" width="0" style="47" hidden="1" customWidth="1"/>
    <col min="6165" max="6165" width="8.44140625" style="47" customWidth="1"/>
    <col min="6166" max="6167" width="0" style="47" hidden="1" customWidth="1"/>
    <col min="6168" max="6168" width="1.88671875" style="47" bestFit="1" customWidth="1"/>
    <col min="6169" max="6169" width="12.21875" style="47" customWidth="1"/>
    <col min="6170" max="6347" width="11.88671875" style="47" customWidth="1"/>
    <col min="6348" max="6400" width="10.88671875" style="47"/>
    <col min="6401" max="6401" width="3.88671875" style="47" customWidth="1"/>
    <col min="6402" max="6402" width="12.6640625" style="47" customWidth="1"/>
    <col min="6403" max="6403" width="3" style="47" customWidth="1"/>
    <col min="6404" max="6404" width="35.88671875" style="47" customWidth="1"/>
    <col min="6405" max="6406" width="2.109375" style="47" customWidth="1"/>
    <col min="6407" max="6407" width="12.21875" style="47" customWidth="1"/>
    <col min="6408" max="6409" width="0" style="47" hidden="1" customWidth="1"/>
    <col min="6410" max="6410" width="9.88671875" style="47" customWidth="1"/>
    <col min="6411" max="6411" width="9.6640625" style="47" customWidth="1"/>
    <col min="6412" max="6413" width="0" style="47" hidden="1" customWidth="1"/>
    <col min="6414" max="6414" width="9.33203125" style="47" customWidth="1"/>
    <col min="6415" max="6415" width="8.44140625" style="47" customWidth="1"/>
    <col min="6416" max="6417" width="0" style="47" hidden="1" customWidth="1"/>
    <col min="6418" max="6418" width="10" style="47" customWidth="1"/>
    <col min="6419" max="6420" width="0" style="47" hidden="1" customWidth="1"/>
    <col min="6421" max="6421" width="8.44140625" style="47" customWidth="1"/>
    <col min="6422" max="6423" width="0" style="47" hidden="1" customWidth="1"/>
    <col min="6424" max="6424" width="1.88671875" style="47" bestFit="1" customWidth="1"/>
    <col min="6425" max="6425" width="12.21875" style="47" customWidth="1"/>
    <col min="6426" max="6603" width="11.88671875" style="47" customWidth="1"/>
    <col min="6604" max="6656" width="10.88671875" style="47"/>
    <col min="6657" max="6657" width="3.88671875" style="47" customWidth="1"/>
    <col min="6658" max="6658" width="12.6640625" style="47" customWidth="1"/>
    <col min="6659" max="6659" width="3" style="47" customWidth="1"/>
    <col min="6660" max="6660" width="35.88671875" style="47" customWidth="1"/>
    <col min="6661" max="6662" width="2.109375" style="47" customWidth="1"/>
    <col min="6663" max="6663" width="12.21875" style="47" customWidth="1"/>
    <col min="6664" max="6665" width="0" style="47" hidden="1" customWidth="1"/>
    <col min="6666" max="6666" width="9.88671875" style="47" customWidth="1"/>
    <col min="6667" max="6667" width="9.6640625" style="47" customWidth="1"/>
    <col min="6668" max="6669" width="0" style="47" hidden="1" customWidth="1"/>
    <col min="6670" max="6670" width="9.33203125" style="47" customWidth="1"/>
    <col min="6671" max="6671" width="8.44140625" style="47" customWidth="1"/>
    <col min="6672" max="6673" width="0" style="47" hidden="1" customWidth="1"/>
    <col min="6674" max="6674" width="10" style="47" customWidth="1"/>
    <col min="6675" max="6676" width="0" style="47" hidden="1" customWidth="1"/>
    <col min="6677" max="6677" width="8.44140625" style="47" customWidth="1"/>
    <col min="6678" max="6679" width="0" style="47" hidden="1" customWidth="1"/>
    <col min="6680" max="6680" width="1.88671875" style="47" bestFit="1" customWidth="1"/>
    <col min="6681" max="6681" width="12.21875" style="47" customWidth="1"/>
    <col min="6682" max="6859" width="11.88671875" style="47" customWidth="1"/>
    <col min="6860" max="6912" width="10.88671875" style="47"/>
    <col min="6913" max="6913" width="3.88671875" style="47" customWidth="1"/>
    <col min="6914" max="6914" width="12.6640625" style="47" customWidth="1"/>
    <col min="6915" max="6915" width="3" style="47" customWidth="1"/>
    <col min="6916" max="6916" width="35.88671875" style="47" customWidth="1"/>
    <col min="6917" max="6918" width="2.109375" style="47" customWidth="1"/>
    <col min="6919" max="6919" width="12.21875" style="47" customWidth="1"/>
    <col min="6920" max="6921" width="0" style="47" hidden="1" customWidth="1"/>
    <col min="6922" max="6922" width="9.88671875" style="47" customWidth="1"/>
    <col min="6923" max="6923" width="9.6640625" style="47" customWidth="1"/>
    <col min="6924" max="6925" width="0" style="47" hidden="1" customWidth="1"/>
    <col min="6926" max="6926" width="9.33203125" style="47" customWidth="1"/>
    <col min="6927" max="6927" width="8.44140625" style="47" customWidth="1"/>
    <col min="6928" max="6929" width="0" style="47" hidden="1" customWidth="1"/>
    <col min="6930" max="6930" width="10" style="47" customWidth="1"/>
    <col min="6931" max="6932" width="0" style="47" hidden="1" customWidth="1"/>
    <col min="6933" max="6933" width="8.44140625" style="47" customWidth="1"/>
    <col min="6934" max="6935" width="0" style="47" hidden="1" customWidth="1"/>
    <col min="6936" max="6936" width="1.88671875" style="47" bestFit="1" customWidth="1"/>
    <col min="6937" max="6937" width="12.21875" style="47" customWidth="1"/>
    <col min="6938" max="7115" width="11.88671875" style="47" customWidth="1"/>
    <col min="7116" max="7168" width="10.88671875" style="47"/>
    <col min="7169" max="7169" width="3.88671875" style="47" customWidth="1"/>
    <col min="7170" max="7170" width="12.6640625" style="47" customWidth="1"/>
    <col min="7171" max="7171" width="3" style="47" customWidth="1"/>
    <col min="7172" max="7172" width="35.88671875" style="47" customWidth="1"/>
    <col min="7173" max="7174" width="2.109375" style="47" customWidth="1"/>
    <col min="7175" max="7175" width="12.21875" style="47" customWidth="1"/>
    <col min="7176" max="7177" width="0" style="47" hidden="1" customWidth="1"/>
    <col min="7178" max="7178" width="9.88671875" style="47" customWidth="1"/>
    <col min="7179" max="7179" width="9.6640625" style="47" customWidth="1"/>
    <col min="7180" max="7181" width="0" style="47" hidden="1" customWidth="1"/>
    <col min="7182" max="7182" width="9.33203125" style="47" customWidth="1"/>
    <col min="7183" max="7183" width="8.44140625" style="47" customWidth="1"/>
    <col min="7184" max="7185" width="0" style="47" hidden="1" customWidth="1"/>
    <col min="7186" max="7186" width="10" style="47" customWidth="1"/>
    <col min="7187" max="7188" width="0" style="47" hidden="1" customWidth="1"/>
    <col min="7189" max="7189" width="8.44140625" style="47" customWidth="1"/>
    <col min="7190" max="7191" width="0" style="47" hidden="1" customWidth="1"/>
    <col min="7192" max="7192" width="1.88671875" style="47" bestFit="1" customWidth="1"/>
    <col min="7193" max="7193" width="12.21875" style="47" customWidth="1"/>
    <col min="7194" max="7371" width="11.88671875" style="47" customWidth="1"/>
    <col min="7372" max="7424" width="10.88671875" style="47"/>
    <col min="7425" max="7425" width="3.88671875" style="47" customWidth="1"/>
    <col min="7426" max="7426" width="12.6640625" style="47" customWidth="1"/>
    <col min="7427" max="7427" width="3" style="47" customWidth="1"/>
    <col min="7428" max="7428" width="35.88671875" style="47" customWidth="1"/>
    <col min="7429" max="7430" width="2.109375" style="47" customWidth="1"/>
    <col min="7431" max="7431" width="12.21875" style="47" customWidth="1"/>
    <col min="7432" max="7433" width="0" style="47" hidden="1" customWidth="1"/>
    <col min="7434" max="7434" width="9.88671875" style="47" customWidth="1"/>
    <col min="7435" max="7435" width="9.6640625" style="47" customWidth="1"/>
    <col min="7436" max="7437" width="0" style="47" hidden="1" customWidth="1"/>
    <col min="7438" max="7438" width="9.33203125" style="47" customWidth="1"/>
    <col min="7439" max="7439" width="8.44140625" style="47" customWidth="1"/>
    <col min="7440" max="7441" width="0" style="47" hidden="1" customWidth="1"/>
    <col min="7442" max="7442" width="10" style="47" customWidth="1"/>
    <col min="7443" max="7444" width="0" style="47" hidden="1" customWidth="1"/>
    <col min="7445" max="7445" width="8.44140625" style="47" customWidth="1"/>
    <col min="7446" max="7447" width="0" style="47" hidden="1" customWidth="1"/>
    <col min="7448" max="7448" width="1.88671875" style="47" bestFit="1" customWidth="1"/>
    <col min="7449" max="7449" width="12.21875" style="47" customWidth="1"/>
    <col min="7450" max="7627" width="11.88671875" style="47" customWidth="1"/>
    <col min="7628" max="7680" width="10.88671875" style="47"/>
    <col min="7681" max="7681" width="3.88671875" style="47" customWidth="1"/>
    <col min="7682" max="7682" width="12.6640625" style="47" customWidth="1"/>
    <col min="7683" max="7683" width="3" style="47" customWidth="1"/>
    <col min="7684" max="7684" width="35.88671875" style="47" customWidth="1"/>
    <col min="7685" max="7686" width="2.109375" style="47" customWidth="1"/>
    <col min="7687" max="7687" width="12.21875" style="47" customWidth="1"/>
    <col min="7688" max="7689" width="0" style="47" hidden="1" customWidth="1"/>
    <col min="7690" max="7690" width="9.88671875" style="47" customWidth="1"/>
    <col min="7691" max="7691" width="9.6640625" style="47" customWidth="1"/>
    <col min="7692" max="7693" width="0" style="47" hidden="1" customWidth="1"/>
    <col min="7694" max="7694" width="9.33203125" style="47" customWidth="1"/>
    <col min="7695" max="7695" width="8.44140625" style="47" customWidth="1"/>
    <col min="7696" max="7697" width="0" style="47" hidden="1" customWidth="1"/>
    <col min="7698" max="7698" width="10" style="47" customWidth="1"/>
    <col min="7699" max="7700" width="0" style="47" hidden="1" customWidth="1"/>
    <col min="7701" max="7701" width="8.44140625" style="47" customWidth="1"/>
    <col min="7702" max="7703" width="0" style="47" hidden="1" customWidth="1"/>
    <col min="7704" max="7704" width="1.88671875" style="47" bestFit="1" customWidth="1"/>
    <col min="7705" max="7705" width="12.21875" style="47" customWidth="1"/>
    <col min="7706" max="7883" width="11.88671875" style="47" customWidth="1"/>
    <col min="7884" max="7936" width="10.88671875" style="47"/>
    <col min="7937" max="7937" width="3.88671875" style="47" customWidth="1"/>
    <col min="7938" max="7938" width="12.6640625" style="47" customWidth="1"/>
    <col min="7939" max="7939" width="3" style="47" customWidth="1"/>
    <col min="7940" max="7940" width="35.88671875" style="47" customWidth="1"/>
    <col min="7941" max="7942" width="2.109375" style="47" customWidth="1"/>
    <col min="7943" max="7943" width="12.21875" style="47" customWidth="1"/>
    <col min="7944" max="7945" width="0" style="47" hidden="1" customWidth="1"/>
    <col min="7946" max="7946" width="9.88671875" style="47" customWidth="1"/>
    <col min="7947" max="7947" width="9.6640625" style="47" customWidth="1"/>
    <col min="7948" max="7949" width="0" style="47" hidden="1" customWidth="1"/>
    <col min="7950" max="7950" width="9.33203125" style="47" customWidth="1"/>
    <col min="7951" max="7951" width="8.44140625" style="47" customWidth="1"/>
    <col min="7952" max="7953" width="0" style="47" hidden="1" customWidth="1"/>
    <col min="7954" max="7954" width="10" style="47" customWidth="1"/>
    <col min="7955" max="7956" width="0" style="47" hidden="1" customWidth="1"/>
    <col min="7957" max="7957" width="8.44140625" style="47" customWidth="1"/>
    <col min="7958" max="7959" width="0" style="47" hidden="1" customWidth="1"/>
    <col min="7960" max="7960" width="1.88671875" style="47" bestFit="1" customWidth="1"/>
    <col min="7961" max="7961" width="12.21875" style="47" customWidth="1"/>
    <col min="7962" max="8139" width="11.88671875" style="47" customWidth="1"/>
    <col min="8140" max="8192" width="10.88671875" style="47"/>
    <col min="8193" max="8193" width="3.88671875" style="47" customWidth="1"/>
    <col min="8194" max="8194" width="12.6640625" style="47" customWidth="1"/>
    <col min="8195" max="8195" width="3" style="47" customWidth="1"/>
    <col min="8196" max="8196" width="35.88671875" style="47" customWidth="1"/>
    <col min="8197" max="8198" width="2.109375" style="47" customWidth="1"/>
    <col min="8199" max="8199" width="12.21875" style="47" customWidth="1"/>
    <col min="8200" max="8201" width="0" style="47" hidden="1" customWidth="1"/>
    <col min="8202" max="8202" width="9.88671875" style="47" customWidth="1"/>
    <col min="8203" max="8203" width="9.6640625" style="47" customWidth="1"/>
    <col min="8204" max="8205" width="0" style="47" hidden="1" customWidth="1"/>
    <col min="8206" max="8206" width="9.33203125" style="47" customWidth="1"/>
    <col min="8207" max="8207" width="8.44140625" style="47" customWidth="1"/>
    <col min="8208" max="8209" width="0" style="47" hidden="1" customWidth="1"/>
    <col min="8210" max="8210" width="10" style="47" customWidth="1"/>
    <col min="8211" max="8212" width="0" style="47" hidden="1" customWidth="1"/>
    <col min="8213" max="8213" width="8.44140625" style="47" customWidth="1"/>
    <col min="8214" max="8215" width="0" style="47" hidden="1" customWidth="1"/>
    <col min="8216" max="8216" width="1.88671875" style="47" bestFit="1" customWidth="1"/>
    <col min="8217" max="8217" width="12.21875" style="47" customWidth="1"/>
    <col min="8218" max="8395" width="11.88671875" style="47" customWidth="1"/>
    <col min="8396" max="8448" width="10.88671875" style="47"/>
    <col min="8449" max="8449" width="3.88671875" style="47" customWidth="1"/>
    <col min="8450" max="8450" width="12.6640625" style="47" customWidth="1"/>
    <col min="8451" max="8451" width="3" style="47" customWidth="1"/>
    <col min="8452" max="8452" width="35.88671875" style="47" customWidth="1"/>
    <col min="8453" max="8454" width="2.109375" style="47" customWidth="1"/>
    <col min="8455" max="8455" width="12.21875" style="47" customWidth="1"/>
    <col min="8456" max="8457" width="0" style="47" hidden="1" customWidth="1"/>
    <col min="8458" max="8458" width="9.88671875" style="47" customWidth="1"/>
    <col min="8459" max="8459" width="9.6640625" style="47" customWidth="1"/>
    <col min="8460" max="8461" width="0" style="47" hidden="1" customWidth="1"/>
    <col min="8462" max="8462" width="9.33203125" style="47" customWidth="1"/>
    <col min="8463" max="8463" width="8.44140625" style="47" customWidth="1"/>
    <col min="8464" max="8465" width="0" style="47" hidden="1" customWidth="1"/>
    <col min="8466" max="8466" width="10" style="47" customWidth="1"/>
    <col min="8467" max="8468" width="0" style="47" hidden="1" customWidth="1"/>
    <col min="8469" max="8469" width="8.44140625" style="47" customWidth="1"/>
    <col min="8470" max="8471" width="0" style="47" hidden="1" customWidth="1"/>
    <col min="8472" max="8472" width="1.88671875" style="47" bestFit="1" customWidth="1"/>
    <col min="8473" max="8473" width="12.21875" style="47" customWidth="1"/>
    <col min="8474" max="8651" width="11.88671875" style="47" customWidth="1"/>
    <col min="8652" max="8704" width="10.88671875" style="47"/>
    <col min="8705" max="8705" width="3.88671875" style="47" customWidth="1"/>
    <col min="8706" max="8706" width="12.6640625" style="47" customWidth="1"/>
    <col min="8707" max="8707" width="3" style="47" customWidth="1"/>
    <col min="8708" max="8708" width="35.88671875" style="47" customWidth="1"/>
    <col min="8709" max="8710" width="2.109375" style="47" customWidth="1"/>
    <col min="8711" max="8711" width="12.21875" style="47" customWidth="1"/>
    <col min="8712" max="8713" width="0" style="47" hidden="1" customWidth="1"/>
    <col min="8714" max="8714" width="9.88671875" style="47" customWidth="1"/>
    <col min="8715" max="8715" width="9.6640625" style="47" customWidth="1"/>
    <col min="8716" max="8717" width="0" style="47" hidden="1" customWidth="1"/>
    <col min="8718" max="8718" width="9.33203125" style="47" customWidth="1"/>
    <col min="8719" max="8719" width="8.44140625" style="47" customWidth="1"/>
    <col min="8720" max="8721" width="0" style="47" hidden="1" customWidth="1"/>
    <col min="8722" max="8722" width="10" style="47" customWidth="1"/>
    <col min="8723" max="8724" width="0" style="47" hidden="1" customWidth="1"/>
    <col min="8725" max="8725" width="8.44140625" style="47" customWidth="1"/>
    <col min="8726" max="8727" width="0" style="47" hidden="1" customWidth="1"/>
    <col min="8728" max="8728" width="1.88671875" style="47" bestFit="1" customWidth="1"/>
    <col min="8729" max="8729" width="12.21875" style="47" customWidth="1"/>
    <col min="8730" max="8907" width="11.88671875" style="47" customWidth="1"/>
    <col min="8908" max="8960" width="10.88671875" style="47"/>
    <col min="8961" max="8961" width="3.88671875" style="47" customWidth="1"/>
    <col min="8962" max="8962" width="12.6640625" style="47" customWidth="1"/>
    <col min="8963" max="8963" width="3" style="47" customWidth="1"/>
    <col min="8964" max="8964" width="35.88671875" style="47" customWidth="1"/>
    <col min="8965" max="8966" width="2.109375" style="47" customWidth="1"/>
    <col min="8967" max="8967" width="12.21875" style="47" customWidth="1"/>
    <col min="8968" max="8969" width="0" style="47" hidden="1" customWidth="1"/>
    <col min="8970" max="8970" width="9.88671875" style="47" customWidth="1"/>
    <col min="8971" max="8971" width="9.6640625" style="47" customWidth="1"/>
    <col min="8972" max="8973" width="0" style="47" hidden="1" customWidth="1"/>
    <col min="8974" max="8974" width="9.33203125" style="47" customWidth="1"/>
    <col min="8975" max="8975" width="8.44140625" style="47" customWidth="1"/>
    <col min="8976" max="8977" width="0" style="47" hidden="1" customWidth="1"/>
    <col min="8978" max="8978" width="10" style="47" customWidth="1"/>
    <col min="8979" max="8980" width="0" style="47" hidden="1" customWidth="1"/>
    <col min="8981" max="8981" width="8.44140625" style="47" customWidth="1"/>
    <col min="8982" max="8983" width="0" style="47" hidden="1" customWidth="1"/>
    <col min="8984" max="8984" width="1.88671875" style="47" bestFit="1" customWidth="1"/>
    <col min="8985" max="8985" width="12.21875" style="47" customWidth="1"/>
    <col min="8986" max="9163" width="11.88671875" style="47" customWidth="1"/>
    <col min="9164" max="9216" width="10.88671875" style="47"/>
    <col min="9217" max="9217" width="3.88671875" style="47" customWidth="1"/>
    <col min="9218" max="9218" width="12.6640625" style="47" customWidth="1"/>
    <col min="9219" max="9219" width="3" style="47" customWidth="1"/>
    <col min="9220" max="9220" width="35.88671875" style="47" customWidth="1"/>
    <col min="9221" max="9222" width="2.109375" style="47" customWidth="1"/>
    <col min="9223" max="9223" width="12.21875" style="47" customWidth="1"/>
    <col min="9224" max="9225" width="0" style="47" hidden="1" customWidth="1"/>
    <col min="9226" max="9226" width="9.88671875" style="47" customWidth="1"/>
    <col min="9227" max="9227" width="9.6640625" style="47" customWidth="1"/>
    <col min="9228" max="9229" width="0" style="47" hidden="1" customWidth="1"/>
    <col min="9230" max="9230" width="9.33203125" style="47" customWidth="1"/>
    <col min="9231" max="9231" width="8.44140625" style="47" customWidth="1"/>
    <col min="9232" max="9233" width="0" style="47" hidden="1" customWidth="1"/>
    <col min="9234" max="9234" width="10" style="47" customWidth="1"/>
    <col min="9235" max="9236" width="0" style="47" hidden="1" customWidth="1"/>
    <col min="9237" max="9237" width="8.44140625" style="47" customWidth="1"/>
    <col min="9238" max="9239" width="0" style="47" hidden="1" customWidth="1"/>
    <col min="9240" max="9240" width="1.88671875" style="47" bestFit="1" customWidth="1"/>
    <col min="9241" max="9241" width="12.21875" style="47" customWidth="1"/>
    <col min="9242" max="9419" width="11.88671875" style="47" customWidth="1"/>
    <col min="9420" max="9472" width="10.88671875" style="47"/>
    <col min="9473" max="9473" width="3.88671875" style="47" customWidth="1"/>
    <col min="9474" max="9474" width="12.6640625" style="47" customWidth="1"/>
    <col min="9475" max="9475" width="3" style="47" customWidth="1"/>
    <col min="9476" max="9476" width="35.88671875" style="47" customWidth="1"/>
    <col min="9477" max="9478" width="2.109375" style="47" customWidth="1"/>
    <col min="9479" max="9479" width="12.21875" style="47" customWidth="1"/>
    <col min="9480" max="9481" width="0" style="47" hidden="1" customWidth="1"/>
    <col min="9482" max="9482" width="9.88671875" style="47" customWidth="1"/>
    <col min="9483" max="9483" width="9.6640625" style="47" customWidth="1"/>
    <col min="9484" max="9485" width="0" style="47" hidden="1" customWidth="1"/>
    <col min="9486" max="9486" width="9.33203125" style="47" customWidth="1"/>
    <col min="9487" max="9487" width="8.44140625" style="47" customWidth="1"/>
    <col min="9488" max="9489" width="0" style="47" hidden="1" customWidth="1"/>
    <col min="9490" max="9490" width="10" style="47" customWidth="1"/>
    <col min="9491" max="9492" width="0" style="47" hidden="1" customWidth="1"/>
    <col min="9493" max="9493" width="8.44140625" style="47" customWidth="1"/>
    <col min="9494" max="9495" width="0" style="47" hidden="1" customWidth="1"/>
    <col min="9496" max="9496" width="1.88671875" style="47" bestFit="1" customWidth="1"/>
    <col min="9497" max="9497" width="12.21875" style="47" customWidth="1"/>
    <col min="9498" max="9675" width="11.88671875" style="47" customWidth="1"/>
    <col min="9676" max="9728" width="10.88671875" style="47"/>
    <col min="9729" max="9729" width="3.88671875" style="47" customWidth="1"/>
    <col min="9730" max="9730" width="12.6640625" style="47" customWidth="1"/>
    <col min="9731" max="9731" width="3" style="47" customWidth="1"/>
    <col min="9732" max="9732" width="35.88671875" style="47" customWidth="1"/>
    <col min="9733" max="9734" width="2.109375" style="47" customWidth="1"/>
    <col min="9735" max="9735" width="12.21875" style="47" customWidth="1"/>
    <col min="9736" max="9737" width="0" style="47" hidden="1" customWidth="1"/>
    <col min="9738" max="9738" width="9.88671875" style="47" customWidth="1"/>
    <col min="9739" max="9739" width="9.6640625" style="47" customWidth="1"/>
    <col min="9740" max="9741" width="0" style="47" hidden="1" customWidth="1"/>
    <col min="9742" max="9742" width="9.33203125" style="47" customWidth="1"/>
    <col min="9743" max="9743" width="8.44140625" style="47" customWidth="1"/>
    <col min="9744" max="9745" width="0" style="47" hidden="1" customWidth="1"/>
    <col min="9746" max="9746" width="10" style="47" customWidth="1"/>
    <col min="9747" max="9748" width="0" style="47" hidden="1" customWidth="1"/>
    <col min="9749" max="9749" width="8.44140625" style="47" customWidth="1"/>
    <col min="9750" max="9751" width="0" style="47" hidden="1" customWidth="1"/>
    <col min="9752" max="9752" width="1.88671875" style="47" bestFit="1" customWidth="1"/>
    <col min="9753" max="9753" width="12.21875" style="47" customWidth="1"/>
    <col min="9754" max="9931" width="11.88671875" style="47" customWidth="1"/>
    <col min="9932" max="9984" width="10.88671875" style="47"/>
    <col min="9985" max="9985" width="3.88671875" style="47" customWidth="1"/>
    <col min="9986" max="9986" width="12.6640625" style="47" customWidth="1"/>
    <col min="9987" max="9987" width="3" style="47" customWidth="1"/>
    <col min="9988" max="9988" width="35.88671875" style="47" customWidth="1"/>
    <col min="9989" max="9990" width="2.109375" style="47" customWidth="1"/>
    <col min="9991" max="9991" width="12.21875" style="47" customWidth="1"/>
    <col min="9992" max="9993" width="0" style="47" hidden="1" customWidth="1"/>
    <col min="9994" max="9994" width="9.88671875" style="47" customWidth="1"/>
    <col min="9995" max="9995" width="9.6640625" style="47" customWidth="1"/>
    <col min="9996" max="9997" width="0" style="47" hidden="1" customWidth="1"/>
    <col min="9998" max="9998" width="9.33203125" style="47" customWidth="1"/>
    <col min="9999" max="9999" width="8.44140625" style="47" customWidth="1"/>
    <col min="10000" max="10001" width="0" style="47" hidden="1" customWidth="1"/>
    <col min="10002" max="10002" width="10" style="47" customWidth="1"/>
    <col min="10003" max="10004" width="0" style="47" hidden="1" customWidth="1"/>
    <col min="10005" max="10005" width="8.44140625" style="47" customWidth="1"/>
    <col min="10006" max="10007" width="0" style="47" hidden="1" customWidth="1"/>
    <col min="10008" max="10008" width="1.88671875" style="47" bestFit="1" customWidth="1"/>
    <col min="10009" max="10009" width="12.21875" style="47" customWidth="1"/>
    <col min="10010" max="10187" width="11.88671875" style="47" customWidth="1"/>
    <col min="10188" max="10240" width="10.88671875" style="47"/>
    <col min="10241" max="10241" width="3.88671875" style="47" customWidth="1"/>
    <col min="10242" max="10242" width="12.6640625" style="47" customWidth="1"/>
    <col min="10243" max="10243" width="3" style="47" customWidth="1"/>
    <col min="10244" max="10244" width="35.88671875" style="47" customWidth="1"/>
    <col min="10245" max="10246" width="2.109375" style="47" customWidth="1"/>
    <col min="10247" max="10247" width="12.21875" style="47" customWidth="1"/>
    <col min="10248" max="10249" width="0" style="47" hidden="1" customWidth="1"/>
    <col min="10250" max="10250" width="9.88671875" style="47" customWidth="1"/>
    <col min="10251" max="10251" width="9.6640625" style="47" customWidth="1"/>
    <col min="10252" max="10253" width="0" style="47" hidden="1" customWidth="1"/>
    <col min="10254" max="10254" width="9.33203125" style="47" customWidth="1"/>
    <col min="10255" max="10255" width="8.44140625" style="47" customWidth="1"/>
    <col min="10256" max="10257" width="0" style="47" hidden="1" customWidth="1"/>
    <col min="10258" max="10258" width="10" style="47" customWidth="1"/>
    <col min="10259" max="10260" width="0" style="47" hidden="1" customWidth="1"/>
    <col min="10261" max="10261" width="8.44140625" style="47" customWidth="1"/>
    <col min="10262" max="10263" width="0" style="47" hidden="1" customWidth="1"/>
    <col min="10264" max="10264" width="1.88671875" style="47" bestFit="1" customWidth="1"/>
    <col min="10265" max="10265" width="12.21875" style="47" customWidth="1"/>
    <col min="10266" max="10443" width="11.88671875" style="47" customWidth="1"/>
    <col min="10444" max="10496" width="10.88671875" style="47"/>
    <col min="10497" max="10497" width="3.88671875" style="47" customWidth="1"/>
    <col min="10498" max="10498" width="12.6640625" style="47" customWidth="1"/>
    <col min="10499" max="10499" width="3" style="47" customWidth="1"/>
    <col min="10500" max="10500" width="35.88671875" style="47" customWidth="1"/>
    <col min="10501" max="10502" width="2.109375" style="47" customWidth="1"/>
    <col min="10503" max="10503" width="12.21875" style="47" customWidth="1"/>
    <col min="10504" max="10505" width="0" style="47" hidden="1" customWidth="1"/>
    <col min="10506" max="10506" width="9.88671875" style="47" customWidth="1"/>
    <col min="10507" max="10507" width="9.6640625" style="47" customWidth="1"/>
    <col min="10508" max="10509" width="0" style="47" hidden="1" customWidth="1"/>
    <col min="10510" max="10510" width="9.33203125" style="47" customWidth="1"/>
    <col min="10511" max="10511" width="8.44140625" style="47" customWidth="1"/>
    <col min="10512" max="10513" width="0" style="47" hidden="1" customWidth="1"/>
    <col min="10514" max="10514" width="10" style="47" customWidth="1"/>
    <col min="10515" max="10516" width="0" style="47" hidden="1" customWidth="1"/>
    <col min="10517" max="10517" width="8.44140625" style="47" customWidth="1"/>
    <col min="10518" max="10519" width="0" style="47" hidden="1" customWidth="1"/>
    <col min="10520" max="10520" width="1.88671875" style="47" bestFit="1" customWidth="1"/>
    <col min="10521" max="10521" width="12.21875" style="47" customWidth="1"/>
    <col min="10522" max="10699" width="11.88671875" style="47" customWidth="1"/>
    <col min="10700" max="10752" width="10.88671875" style="47"/>
    <col min="10753" max="10753" width="3.88671875" style="47" customWidth="1"/>
    <col min="10754" max="10754" width="12.6640625" style="47" customWidth="1"/>
    <col min="10755" max="10755" width="3" style="47" customWidth="1"/>
    <col min="10756" max="10756" width="35.88671875" style="47" customWidth="1"/>
    <col min="10757" max="10758" width="2.109375" style="47" customWidth="1"/>
    <col min="10759" max="10759" width="12.21875" style="47" customWidth="1"/>
    <col min="10760" max="10761" width="0" style="47" hidden="1" customWidth="1"/>
    <col min="10762" max="10762" width="9.88671875" style="47" customWidth="1"/>
    <col min="10763" max="10763" width="9.6640625" style="47" customWidth="1"/>
    <col min="10764" max="10765" width="0" style="47" hidden="1" customWidth="1"/>
    <col min="10766" max="10766" width="9.33203125" style="47" customWidth="1"/>
    <col min="10767" max="10767" width="8.44140625" style="47" customWidth="1"/>
    <col min="10768" max="10769" width="0" style="47" hidden="1" customWidth="1"/>
    <col min="10770" max="10770" width="10" style="47" customWidth="1"/>
    <col min="10771" max="10772" width="0" style="47" hidden="1" customWidth="1"/>
    <col min="10773" max="10773" width="8.44140625" style="47" customWidth="1"/>
    <col min="10774" max="10775" width="0" style="47" hidden="1" customWidth="1"/>
    <col min="10776" max="10776" width="1.88671875" style="47" bestFit="1" customWidth="1"/>
    <col min="10777" max="10777" width="12.21875" style="47" customWidth="1"/>
    <col min="10778" max="10955" width="11.88671875" style="47" customWidth="1"/>
    <col min="10956" max="11008" width="10.88671875" style="47"/>
    <col min="11009" max="11009" width="3.88671875" style="47" customWidth="1"/>
    <col min="11010" max="11010" width="12.6640625" style="47" customWidth="1"/>
    <col min="11011" max="11011" width="3" style="47" customWidth="1"/>
    <col min="11012" max="11012" width="35.88671875" style="47" customWidth="1"/>
    <col min="11013" max="11014" width="2.109375" style="47" customWidth="1"/>
    <col min="11015" max="11015" width="12.21875" style="47" customWidth="1"/>
    <col min="11016" max="11017" width="0" style="47" hidden="1" customWidth="1"/>
    <col min="11018" max="11018" width="9.88671875" style="47" customWidth="1"/>
    <col min="11019" max="11019" width="9.6640625" style="47" customWidth="1"/>
    <col min="11020" max="11021" width="0" style="47" hidden="1" customWidth="1"/>
    <col min="11022" max="11022" width="9.33203125" style="47" customWidth="1"/>
    <col min="11023" max="11023" width="8.44140625" style="47" customWidth="1"/>
    <col min="11024" max="11025" width="0" style="47" hidden="1" customWidth="1"/>
    <col min="11026" max="11026" width="10" style="47" customWidth="1"/>
    <col min="11027" max="11028" width="0" style="47" hidden="1" customWidth="1"/>
    <col min="11029" max="11029" width="8.44140625" style="47" customWidth="1"/>
    <col min="11030" max="11031" width="0" style="47" hidden="1" customWidth="1"/>
    <col min="11032" max="11032" width="1.88671875" style="47" bestFit="1" customWidth="1"/>
    <col min="11033" max="11033" width="12.21875" style="47" customWidth="1"/>
    <col min="11034" max="11211" width="11.88671875" style="47" customWidth="1"/>
    <col min="11212" max="11264" width="10.88671875" style="47"/>
    <col min="11265" max="11265" width="3.88671875" style="47" customWidth="1"/>
    <col min="11266" max="11266" width="12.6640625" style="47" customWidth="1"/>
    <col min="11267" max="11267" width="3" style="47" customWidth="1"/>
    <col min="11268" max="11268" width="35.88671875" style="47" customWidth="1"/>
    <col min="11269" max="11270" width="2.109375" style="47" customWidth="1"/>
    <col min="11271" max="11271" width="12.21875" style="47" customWidth="1"/>
    <col min="11272" max="11273" width="0" style="47" hidden="1" customWidth="1"/>
    <col min="11274" max="11274" width="9.88671875" style="47" customWidth="1"/>
    <col min="11275" max="11275" width="9.6640625" style="47" customWidth="1"/>
    <col min="11276" max="11277" width="0" style="47" hidden="1" customWidth="1"/>
    <col min="11278" max="11278" width="9.33203125" style="47" customWidth="1"/>
    <col min="11279" max="11279" width="8.44140625" style="47" customWidth="1"/>
    <col min="11280" max="11281" width="0" style="47" hidden="1" customWidth="1"/>
    <col min="11282" max="11282" width="10" style="47" customWidth="1"/>
    <col min="11283" max="11284" width="0" style="47" hidden="1" customWidth="1"/>
    <col min="11285" max="11285" width="8.44140625" style="47" customWidth="1"/>
    <col min="11286" max="11287" width="0" style="47" hidden="1" customWidth="1"/>
    <col min="11288" max="11288" width="1.88671875" style="47" bestFit="1" customWidth="1"/>
    <col min="11289" max="11289" width="12.21875" style="47" customWidth="1"/>
    <col min="11290" max="11467" width="11.88671875" style="47" customWidth="1"/>
    <col min="11468" max="11520" width="10.88671875" style="47"/>
    <col min="11521" max="11521" width="3.88671875" style="47" customWidth="1"/>
    <col min="11522" max="11522" width="12.6640625" style="47" customWidth="1"/>
    <col min="11523" max="11523" width="3" style="47" customWidth="1"/>
    <col min="11524" max="11524" width="35.88671875" style="47" customWidth="1"/>
    <col min="11525" max="11526" width="2.109375" style="47" customWidth="1"/>
    <col min="11527" max="11527" width="12.21875" style="47" customWidth="1"/>
    <col min="11528" max="11529" width="0" style="47" hidden="1" customWidth="1"/>
    <col min="11530" max="11530" width="9.88671875" style="47" customWidth="1"/>
    <col min="11531" max="11531" width="9.6640625" style="47" customWidth="1"/>
    <col min="11532" max="11533" width="0" style="47" hidden="1" customWidth="1"/>
    <col min="11534" max="11534" width="9.33203125" style="47" customWidth="1"/>
    <col min="11535" max="11535" width="8.44140625" style="47" customWidth="1"/>
    <col min="11536" max="11537" width="0" style="47" hidden="1" customWidth="1"/>
    <col min="11538" max="11538" width="10" style="47" customWidth="1"/>
    <col min="11539" max="11540" width="0" style="47" hidden="1" customWidth="1"/>
    <col min="11541" max="11541" width="8.44140625" style="47" customWidth="1"/>
    <col min="11542" max="11543" width="0" style="47" hidden="1" customWidth="1"/>
    <col min="11544" max="11544" width="1.88671875" style="47" bestFit="1" customWidth="1"/>
    <col min="11545" max="11545" width="12.21875" style="47" customWidth="1"/>
    <col min="11546" max="11723" width="11.88671875" style="47" customWidth="1"/>
    <col min="11724" max="11776" width="10.88671875" style="47"/>
    <col min="11777" max="11777" width="3.88671875" style="47" customWidth="1"/>
    <col min="11778" max="11778" width="12.6640625" style="47" customWidth="1"/>
    <col min="11779" max="11779" width="3" style="47" customWidth="1"/>
    <col min="11780" max="11780" width="35.88671875" style="47" customWidth="1"/>
    <col min="11781" max="11782" width="2.109375" style="47" customWidth="1"/>
    <col min="11783" max="11783" width="12.21875" style="47" customWidth="1"/>
    <col min="11784" max="11785" width="0" style="47" hidden="1" customWidth="1"/>
    <col min="11786" max="11786" width="9.88671875" style="47" customWidth="1"/>
    <col min="11787" max="11787" width="9.6640625" style="47" customWidth="1"/>
    <col min="11788" max="11789" width="0" style="47" hidden="1" customWidth="1"/>
    <col min="11790" max="11790" width="9.33203125" style="47" customWidth="1"/>
    <col min="11791" max="11791" width="8.44140625" style="47" customWidth="1"/>
    <col min="11792" max="11793" width="0" style="47" hidden="1" customWidth="1"/>
    <col min="11794" max="11794" width="10" style="47" customWidth="1"/>
    <col min="11795" max="11796" width="0" style="47" hidden="1" customWidth="1"/>
    <col min="11797" max="11797" width="8.44140625" style="47" customWidth="1"/>
    <col min="11798" max="11799" width="0" style="47" hidden="1" customWidth="1"/>
    <col min="11800" max="11800" width="1.88671875" style="47" bestFit="1" customWidth="1"/>
    <col min="11801" max="11801" width="12.21875" style="47" customWidth="1"/>
    <col min="11802" max="11979" width="11.88671875" style="47" customWidth="1"/>
    <col min="11980" max="12032" width="10.88671875" style="47"/>
    <col min="12033" max="12033" width="3.88671875" style="47" customWidth="1"/>
    <col min="12034" max="12034" width="12.6640625" style="47" customWidth="1"/>
    <col min="12035" max="12035" width="3" style="47" customWidth="1"/>
    <col min="12036" max="12036" width="35.88671875" style="47" customWidth="1"/>
    <col min="12037" max="12038" width="2.109375" style="47" customWidth="1"/>
    <col min="12039" max="12039" width="12.21875" style="47" customWidth="1"/>
    <col min="12040" max="12041" width="0" style="47" hidden="1" customWidth="1"/>
    <col min="12042" max="12042" width="9.88671875" style="47" customWidth="1"/>
    <col min="12043" max="12043" width="9.6640625" style="47" customWidth="1"/>
    <col min="12044" max="12045" width="0" style="47" hidden="1" customWidth="1"/>
    <col min="12046" max="12046" width="9.33203125" style="47" customWidth="1"/>
    <col min="12047" max="12047" width="8.44140625" style="47" customWidth="1"/>
    <col min="12048" max="12049" width="0" style="47" hidden="1" customWidth="1"/>
    <col min="12050" max="12050" width="10" style="47" customWidth="1"/>
    <col min="12051" max="12052" width="0" style="47" hidden="1" customWidth="1"/>
    <col min="12053" max="12053" width="8.44140625" style="47" customWidth="1"/>
    <col min="12054" max="12055" width="0" style="47" hidden="1" customWidth="1"/>
    <col min="12056" max="12056" width="1.88671875" style="47" bestFit="1" customWidth="1"/>
    <col min="12057" max="12057" width="12.21875" style="47" customWidth="1"/>
    <col min="12058" max="12235" width="11.88671875" style="47" customWidth="1"/>
    <col min="12236" max="12288" width="10.88671875" style="47"/>
    <col min="12289" max="12289" width="3.88671875" style="47" customWidth="1"/>
    <col min="12290" max="12290" width="12.6640625" style="47" customWidth="1"/>
    <col min="12291" max="12291" width="3" style="47" customWidth="1"/>
    <col min="12292" max="12292" width="35.88671875" style="47" customWidth="1"/>
    <col min="12293" max="12294" width="2.109375" style="47" customWidth="1"/>
    <col min="12295" max="12295" width="12.21875" style="47" customWidth="1"/>
    <col min="12296" max="12297" width="0" style="47" hidden="1" customWidth="1"/>
    <col min="12298" max="12298" width="9.88671875" style="47" customWidth="1"/>
    <col min="12299" max="12299" width="9.6640625" style="47" customWidth="1"/>
    <col min="12300" max="12301" width="0" style="47" hidden="1" customWidth="1"/>
    <col min="12302" max="12302" width="9.33203125" style="47" customWidth="1"/>
    <col min="12303" max="12303" width="8.44140625" style="47" customWidth="1"/>
    <col min="12304" max="12305" width="0" style="47" hidden="1" customWidth="1"/>
    <col min="12306" max="12306" width="10" style="47" customWidth="1"/>
    <col min="12307" max="12308" width="0" style="47" hidden="1" customWidth="1"/>
    <col min="12309" max="12309" width="8.44140625" style="47" customWidth="1"/>
    <col min="12310" max="12311" width="0" style="47" hidden="1" customWidth="1"/>
    <col min="12312" max="12312" width="1.88671875" style="47" bestFit="1" customWidth="1"/>
    <col min="12313" max="12313" width="12.21875" style="47" customWidth="1"/>
    <col min="12314" max="12491" width="11.88671875" style="47" customWidth="1"/>
    <col min="12492" max="12544" width="10.88671875" style="47"/>
    <col min="12545" max="12545" width="3.88671875" style="47" customWidth="1"/>
    <col min="12546" max="12546" width="12.6640625" style="47" customWidth="1"/>
    <col min="12547" max="12547" width="3" style="47" customWidth="1"/>
    <col min="12548" max="12548" width="35.88671875" style="47" customWidth="1"/>
    <col min="12549" max="12550" width="2.109375" style="47" customWidth="1"/>
    <col min="12551" max="12551" width="12.21875" style="47" customWidth="1"/>
    <col min="12552" max="12553" width="0" style="47" hidden="1" customWidth="1"/>
    <col min="12554" max="12554" width="9.88671875" style="47" customWidth="1"/>
    <col min="12555" max="12555" width="9.6640625" style="47" customWidth="1"/>
    <col min="12556" max="12557" width="0" style="47" hidden="1" customWidth="1"/>
    <col min="12558" max="12558" width="9.33203125" style="47" customWidth="1"/>
    <col min="12559" max="12559" width="8.44140625" style="47" customWidth="1"/>
    <col min="12560" max="12561" width="0" style="47" hidden="1" customWidth="1"/>
    <col min="12562" max="12562" width="10" style="47" customWidth="1"/>
    <col min="12563" max="12564" width="0" style="47" hidden="1" customWidth="1"/>
    <col min="12565" max="12565" width="8.44140625" style="47" customWidth="1"/>
    <col min="12566" max="12567" width="0" style="47" hidden="1" customWidth="1"/>
    <col min="12568" max="12568" width="1.88671875" style="47" bestFit="1" customWidth="1"/>
    <col min="12569" max="12569" width="12.21875" style="47" customWidth="1"/>
    <col min="12570" max="12747" width="11.88671875" style="47" customWidth="1"/>
    <col min="12748" max="12800" width="10.88671875" style="47"/>
    <col min="12801" max="12801" width="3.88671875" style="47" customWidth="1"/>
    <col min="12802" max="12802" width="12.6640625" style="47" customWidth="1"/>
    <col min="12803" max="12803" width="3" style="47" customWidth="1"/>
    <col min="12804" max="12804" width="35.88671875" style="47" customWidth="1"/>
    <col min="12805" max="12806" width="2.109375" style="47" customWidth="1"/>
    <col min="12807" max="12807" width="12.21875" style="47" customWidth="1"/>
    <col min="12808" max="12809" width="0" style="47" hidden="1" customWidth="1"/>
    <col min="12810" max="12810" width="9.88671875" style="47" customWidth="1"/>
    <col min="12811" max="12811" width="9.6640625" style="47" customWidth="1"/>
    <col min="12812" max="12813" width="0" style="47" hidden="1" customWidth="1"/>
    <col min="12814" max="12814" width="9.33203125" style="47" customWidth="1"/>
    <col min="12815" max="12815" width="8.44140625" style="47" customWidth="1"/>
    <col min="12816" max="12817" width="0" style="47" hidden="1" customWidth="1"/>
    <col min="12818" max="12818" width="10" style="47" customWidth="1"/>
    <col min="12819" max="12820" width="0" style="47" hidden="1" customWidth="1"/>
    <col min="12821" max="12821" width="8.44140625" style="47" customWidth="1"/>
    <col min="12822" max="12823" width="0" style="47" hidden="1" customWidth="1"/>
    <col min="12824" max="12824" width="1.88671875" style="47" bestFit="1" customWidth="1"/>
    <col min="12825" max="12825" width="12.21875" style="47" customWidth="1"/>
    <col min="12826" max="13003" width="11.88671875" style="47" customWidth="1"/>
    <col min="13004" max="13056" width="10.88671875" style="47"/>
    <col min="13057" max="13057" width="3.88671875" style="47" customWidth="1"/>
    <col min="13058" max="13058" width="12.6640625" style="47" customWidth="1"/>
    <col min="13059" max="13059" width="3" style="47" customWidth="1"/>
    <col min="13060" max="13060" width="35.88671875" style="47" customWidth="1"/>
    <col min="13061" max="13062" width="2.109375" style="47" customWidth="1"/>
    <col min="13063" max="13063" width="12.21875" style="47" customWidth="1"/>
    <col min="13064" max="13065" width="0" style="47" hidden="1" customWidth="1"/>
    <col min="13066" max="13066" width="9.88671875" style="47" customWidth="1"/>
    <col min="13067" max="13067" width="9.6640625" style="47" customWidth="1"/>
    <col min="13068" max="13069" width="0" style="47" hidden="1" customWidth="1"/>
    <col min="13070" max="13070" width="9.33203125" style="47" customWidth="1"/>
    <col min="13071" max="13071" width="8.44140625" style="47" customWidth="1"/>
    <col min="13072" max="13073" width="0" style="47" hidden="1" customWidth="1"/>
    <col min="13074" max="13074" width="10" style="47" customWidth="1"/>
    <col min="13075" max="13076" width="0" style="47" hidden="1" customWidth="1"/>
    <col min="13077" max="13077" width="8.44140625" style="47" customWidth="1"/>
    <col min="13078" max="13079" width="0" style="47" hidden="1" customWidth="1"/>
    <col min="13080" max="13080" width="1.88671875" style="47" bestFit="1" customWidth="1"/>
    <col min="13081" max="13081" width="12.21875" style="47" customWidth="1"/>
    <col min="13082" max="13259" width="11.88671875" style="47" customWidth="1"/>
    <col min="13260" max="13312" width="10.88671875" style="47"/>
    <col min="13313" max="13313" width="3.88671875" style="47" customWidth="1"/>
    <col min="13314" max="13314" width="12.6640625" style="47" customWidth="1"/>
    <col min="13315" max="13315" width="3" style="47" customWidth="1"/>
    <col min="13316" max="13316" width="35.88671875" style="47" customWidth="1"/>
    <col min="13317" max="13318" width="2.109375" style="47" customWidth="1"/>
    <col min="13319" max="13319" width="12.21875" style="47" customWidth="1"/>
    <col min="13320" max="13321" width="0" style="47" hidden="1" customWidth="1"/>
    <col min="13322" max="13322" width="9.88671875" style="47" customWidth="1"/>
    <col min="13323" max="13323" width="9.6640625" style="47" customWidth="1"/>
    <col min="13324" max="13325" width="0" style="47" hidden="1" customWidth="1"/>
    <col min="13326" max="13326" width="9.33203125" style="47" customWidth="1"/>
    <col min="13327" max="13327" width="8.44140625" style="47" customWidth="1"/>
    <col min="13328" max="13329" width="0" style="47" hidden="1" customWidth="1"/>
    <col min="13330" max="13330" width="10" style="47" customWidth="1"/>
    <col min="13331" max="13332" width="0" style="47" hidden="1" customWidth="1"/>
    <col min="13333" max="13333" width="8.44140625" style="47" customWidth="1"/>
    <col min="13334" max="13335" width="0" style="47" hidden="1" customWidth="1"/>
    <col min="13336" max="13336" width="1.88671875" style="47" bestFit="1" customWidth="1"/>
    <col min="13337" max="13337" width="12.21875" style="47" customWidth="1"/>
    <col min="13338" max="13515" width="11.88671875" style="47" customWidth="1"/>
    <col min="13516" max="13568" width="10.88671875" style="47"/>
    <col min="13569" max="13569" width="3.88671875" style="47" customWidth="1"/>
    <col min="13570" max="13570" width="12.6640625" style="47" customWidth="1"/>
    <col min="13571" max="13571" width="3" style="47" customWidth="1"/>
    <col min="13572" max="13572" width="35.88671875" style="47" customWidth="1"/>
    <col min="13573" max="13574" width="2.109375" style="47" customWidth="1"/>
    <col min="13575" max="13575" width="12.21875" style="47" customWidth="1"/>
    <col min="13576" max="13577" width="0" style="47" hidden="1" customWidth="1"/>
    <col min="13578" max="13578" width="9.88671875" style="47" customWidth="1"/>
    <col min="13579" max="13579" width="9.6640625" style="47" customWidth="1"/>
    <col min="13580" max="13581" width="0" style="47" hidden="1" customWidth="1"/>
    <col min="13582" max="13582" width="9.33203125" style="47" customWidth="1"/>
    <col min="13583" max="13583" width="8.44140625" style="47" customWidth="1"/>
    <col min="13584" max="13585" width="0" style="47" hidden="1" customWidth="1"/>
    <col min="13586" max="13586" width="10" style="47" customWidth="1"/>
    <col min="13587" max="13588" width="0" style="47" hidden="1" customWidth="1"/>
    <col min="13589" max="13589" width="8.44140625" style="47" customWidth="1"/>
    <col min="13590" max="13591" width="0" style="47" hidden="1" customWidth="1"/>
    <col min="13592" max="13592" width="1.88671875" style="47" bestFit="1" customWidth="1"/>
    <col min="13593" max="13593" width="12.21875" style="47" customWidth="1"/>
    <col min="13594" max="13771" width="11.88671875" style="47" customWidth="1"/>
    <col min="13772" max="13824" width="10.88671875" style="47"/>
    <col min="13825" max="13825" width="3.88671875" style="47" customWidth="1"/>
    <col min="13826" max="13826" width="12.6640625" style="47" customWidth="1"/>
    <col min="13827" max="13827" width="3" style="47" customWidth="1"/>
    <col min="13828" max="13828" width="35.88671875" style="47" customWidth="1"/>
    <col min="13829" max="13830" width="2.109375" style="47" customWidth="1"/>
    <col min="13831" max="13831" width="12.21875" style="47" customWidth="1"/>
    <col min="13832" max="13833" width="0" style="47" hidden="1" customWidth="1"/>
    <col min="13834" max="13834" width="9.88671875" style="47" customWidth="1"/>
    <col min="13835" max="13835" width="9.6640625" style="47" customWidth="1"/>
    <col min="13836" max="13837" width="0" style="47" hidden="1" customWidth="1"/>
    <col min="13838" max="13838" width="9.33203125" style="47" customWidth="1"/>
    <col min="13839" max="13839" width="8.44140625" style="47" customWidth="1"/>
    <col min="13840" max="13841" width="0" style="47" hidden="1" customWidth="1"/>
    <col min="13842" max="13842" width="10" style="47" customWidth="1"/>
    <col min="13843" max="13844" width="0" style="47" hidden="1" customWidth="1"/>
    <col min="13845" max="13845" width="8.44140625" style="47" customWidth="1"/>
    <col min="13846" max="13847" width="0" style="47" hidden="1" customWidth="1"/>
    <col min="13848" max="13848" width="1.88671875" style="47" bestFit="1" customWidth="1"/>
    <col min="13849" max="13849" width="12.21875" style="47" customWidth="1"/>
    <col min="13850" max="14027" width="11.88671875" style="47" customWidth="1"/>
    <col min="14028" max="14080" width="10.88671875" style="47"/>
    <col min="14081" max="14081" width="3.88671875" style="47" customWidth="1"/>
    <col min="14082" max="14082" width="12.6640625" style="47" customWidth="1"/>
    <col min="14083" max="14083" width="3" style="47" customWidth="1"/>
    <col min="14084" max="14084" width="35.88671875" style="47" customWidth="1"/>
    <col min="14085" max="14086" width="2.109375" style="47" customWidth="1"/>
    <col min="14087" max="14087" width="12.21875" style="47" customWidth="1"/>
    <col min="14088" max="14089" width="0" style="47" hidden="1" customWidth="1"/>
    <col min="14090" max="14090" width="9.88671875" style="47" customWidth="1"/>
    <col min="14091" max="14091" width="9.6640625" style="47" customWidth="1"/>
    <col min="14092" max="14093" width="0" style="47" hidden="1" customWidth="1"/>
    <col min="14094" max="14094" width="9.33203125" style="47" customWidth="1"/>
    <col min="14095" max="14095" width="8.44140625" style="47" customWidth="1"/>
    <col min="14096" max="14097" width="0" style="47" hidden="1" customWidth="1"/>
    <col min="14098" max="14098" width="10" style="47" customWidth="1"/>
    <col min="14099" max="14100" width="0" style="47" hidden="1" customWidth="1"/>
    <col min="14101" max="14101" width="8.44140625" style="47" customWidth="1"/>
    <col min="14102" max="14103" width="0" style="47" hidden="1" customWidth="1"/>
    <col min="14104" max="14104" width="1.88671875" style="47" bestFit="1" customWidth="1"/>
    <col min="14105" max="14105" width="12.21875" style="47" customWidth="1"/>
    <col min="14106" max="14283" width="11.88671875" style="47" customWidth="1"/>
    <col min="14284" max="14336" width="10.88671875" style="47"/>
    <col min="14337" max="14337" width="3.88671875" style="47" customWidth="1"/>
    <col min="14338" max="14338" width="12.6640625" style="47" customWidth="1"/>
    <col min="14339" max="14339" width="3" style="47" customWidth="1"/>
    <col min="14340" max="14340" width="35.88671875" style="47" customWidth="1"/>
    <col min="14341" max="14342" width="2.109375" style="47" customWidth="1"/>
    <col min="14343" max="14343" width="12.21875" style="47" customWidth="1"/>
    <col min="14344" max="14345" width="0" style="47" hidden="1" customWidth="1"/>
    <col min="14346" max="14346" width="9.88671875" style="47" customWidth="1"/>
    <col min="14347" max="14347" width="9.6640625" style="47" customWidth="1"/>
    <col min="14348" max="14349" width="0" style="47" hidden="1" customWidth="1"/>
    <col min="14350" max="14350" width="9.33203125" style="47" customWidth="1"/>
    <col min="14351" max="14351" width="8.44140625" style="47" customWidth="1"/>
    <col min="14352" max="14353" width="0" style="47" hidden="1" customWidth="1"/>
    <col min="14354" max="14354" width="10" style="47" customWidth="1"/>
    <col min="14355" max="14356" width="0" style="47" hidden="1" customWidth="1"/>
    <col min="14357" max="14357" width="8.44140625" style="47" customWidth="1"/>
    <col min="14358" max="14359" width="0" style="47" hidden="1" customWidth="1"/>
    <col min="14360" max="14360" width="1.88671875" style="47" bestFit="1" customWidth="1"/>
    <col min="14361" max="14361" width="12.21875" style="47" customWidth="1"/>
    <col min="14362" max="14539" width="11.88671875" style="47" customWidth="1"/>
    <col min="14540" max="14592" width="10.88671875" style="47"/>
    <col min="14593" max="14593" width="3.88671875" style="47" customWidth="1"/>
    <col min="14594" max="14594" width="12.6640625" style="47" customWidth="1"/>
    <col min="14595" max="14595" width="3" style="47" customWidth="1"/>
    <col min="14596" max="14596" width="35.88671875" style="47" customWidth="1"/>
    <col min="14597" max="14598" width="2.109375" style="47" customWidth="1"/>
    <col min="14599" max="14599" width="12.21875" style="47" customWidth="1"/>
    <col min="14600" max="14601" width="0" style="47" hidden="1" customWidth="1"/>
    <col min="14602" max="14602" width="9.88671875" style="47" customWidth="1"/>
    <col min="14603" max="14603" width="9.6640625" style="47" customWidth="1"/>
    <col min="14604" max="14605" width="0" style="47" hidden="1" customWidth="1"/>
    <col min="14606" max="14606" width="9.33203125" style="47" customWidth="1"/>
    <col min="14607" max="14607" width="8.44140625" style="47" customWidth="1"/>
    <col min="14608" max="14609" width="0" style="47" hidden="1" customWidth="1"/>
    <col min="14610" max="14610" width="10" style="47" customWidth="1"/>
    <col min="14611" max="14612" width="0" style="47" hidden="1" customWidth="1"/>
    <col min="14613" max="14613" width="8.44140625" style="47" customWidth="1"/>
    <col min="14614" max="14615" width="0" style="47" hidden="1" customWidth="1"/>
    <col min="14616" max="14616" width="1.88671875" style="47" bestFit="1" customWidth="1"/>
    <col min="14617" max="14617" width="12.21875" style="47" customWidth="1"/>
    <col min="14618" max="14795" width="11.88671875" style="47" customWidth="1"/>
    <col min="14796" max="14848" width="10.88671875" style="47"/>
    <col min="14849" max="14849" width="3.88671875" style="47" customWidth="1"/>
    <col min="14850" max="14850" width="12.6640625" style="47" customWidth="1"/>
    <col min="14851" max="14851" width="3" style="47" customWidth="1"/>
    <col min="14852" max="14852" width="35.88671875" style="47" customWidth="1"/>
    <col min="14853" max="14854" width="2.109375" style="47" customWidth="1"/>
    <col min="14855" max="14855" width="12.21875" style="47" customWidth="1"/>
    <col min="14856" max="14857" width="0" style="47" hidden="1" customWidth="1"/>
    <col min="14858" max="14858" width="9.88671875" style="47" customWidth="1"/>
    <col min="14859" max="14859" width="9.6640625" style="47" customWidth="1"/>
    <col min="14860" max="14861" width="0" style="47" hidden="1" customWidth="1"/>
    <col min="14862" max="14862" width="9.33203125" style="47" customWidth="1"/>
    <col min="14863" max="14863" width="8.44140625" style="47" customWidth="1"/>
    <col min="14864" max="14865" width="0" style="47" hidden="1" customWidth="1"/>
    <col min="14866" max="14866" width="10" style="47" customWidth="1"/>
    <col min="14867" max="14868" width="0" style="47" hidden="1" customWidth="1"/>
    <col min="14869" max="14869" width="8.44140625" style="47" customWidth="1"/>
    <col min="14870" max="14871" width="0" style="47" hidden="1" customWidth="1"/>
    <col min="14872" max="14872" width="1.88671875" style="47" bestFit="1" customWidth="1"/>
    <col min="14873" max="14873" width="12.21875" style="47" customWidth="1"/>
    <col min="14874" max="15051" width="11.88671875" style="47" customWidth="1"/>
    <col min="15052" max="15104" width="10.88671875" style="47"/>
    <col min="15105" max="15105" width="3.88671875" style="47" customWidth="1"/>
    <col min="15106" max="15106" width="12.6640625" style="47" customWidth="1"/>
    <col min="15107" max="15107" width="3" style="47" customWidth="1"/>
    <col min="15108" max="15108" width="35.88671875" style="47" customWidth="1"/>
    <col min="15109" max="15110" width="2.109375" style="47" customWidth="1"/>
    <col min="15111" max="15111" width="12.21875" style="47" customWidth="1"/>
    <col min="15112" max="15113" width="0" style="47" hidden="1" customWidth="1"/>
    <col min="15114" max="15114" width="9.88671875" style="47" customWidth="1"/>
    <col min="15115" max="15115" width="9.6640625" style="47" customWidth="1"/>
    <col min="15116" max="15117" width="0" style="47" hidden="1" customWidth="1"/>
    <col min="15118" max="15118" width="9.33203125" style="47" customWidth="1"/>
    <col min="15119" max="15119" width="8.44140625" style="47" customWidth="1"/>
    <col min="15120" max="15121" width="0" style="47" hidden="1" customWidth="1"/>
    <col min="15122" max="15122" width="10" style="47" customWidth="1"/>
    <col min="15123" max="15124" width="0" style="47" hidden="1" customWidth="1"/>
    <col min="15125" max="15125" width="8.44140625" style="47" customWidth="1"/>
    <col min="15126" max="15127" width="0" style="47" hidden="1" customWidth="1"/>
    <col min="15128" max="15128" width="1.88671875" style="47" bestFit="1" customWidth="1"/>
    <col min="15129" max="15129" width="12.21875" style="47" customWidth="1"/>
    <col min="15130" max="15307" width="11.88671875" style="47" customWidth="1"/>
    <col min="15308" max="15360" width="10.88671875" style="47"/>
    <col min="15361" max="15361" width="3.88671875" style="47" customWidth="1"/>
    <col min="15362" max="15362" width="12.6640625" style="47" customWidth="1"/>
    <col min="15363" max="15363" width="3" style="47" customWidth="1"/>
    <col min="15364" max="15364" width="35.88671875" style="47" customWidth="1"/>
    <col min="15365" max="15366" width="2.109375" style="47" customWidth="1"/>
    <col min="15367" max="15367" width="12.21875" style="47" customWidth="1"/>
    <col min="15368" max="15369" width="0" style="47" hidden="1" customWidth="1"/>
    <col min="15370" max="15370" width="9.88671875" style="47" customWidth="1"/>
    <col min="15371" max="15371" width="9.6640625" style="47" customWidth="1"/>
    <col min="15372" max="15373" width="0" style="47" hidden="1" customWidth="1"/>
    <col min="15374" max="15374" width="9.33203125" style="47" customWidth="1"/>
    <col min="15375" max="15375" width="8.44140625" style="47" customWidth="1"/>
    <col min="15376" max="15377" width="0" style="47" hidden="1" customWidth="1"/>
    <col min="15378" max="15378" width="10" style="47" customWidth="1"/>
    <col min="15379" max="15380" width="0" style="47" hidden="1" customWidth="1"/>
    <col min="15381" max="15381" width="8.44140625" style="47" customWidth="1"/>
    <col min="15382" max="15383" width="0" style="47" hidden="1" customWidth="1"/>
    <col min="15384" max="15384" width="1.88671875" style="47" bestFit="1" customWidth="1"/>
    <col min="15385" max="15385" width="12.21875" style="47" customWidth="1"/>
    <col min="15386" max="15563" width="11.88671875" style="47" customWidth="1"/>
    <col min="15564" max="15616" width="10.88671875" style="47"/>
    <col min="15617" max="15617" width="3.88671875" style="47" customWidth="1"/>
    <col min="15618" max="15618" width="12.6640625" style="47" customWidth="1"/>
    <col min="15619" max="15619" width="3" style="47" customWidth="1"/>
    <col min="15620" max="15620" width="35.88671875" style="47" customWidth="1"/>
    <col min="15621" max="15622" width="2.109375" style="47" customWidth="1"/>
    <col min="15623" max="15623" width="12.21875" style="47" customWidth="1"/>
    <col min="15624" max="15625" width="0" style="47" hidden="1" customWidth="1"/>
    <col min="15626" max="15626" width="9.88671875" style="47" customWidth="1"/>
    <col min="15627" max="15627" width="9.6640625" style="47" customWidth="1"/>
    <col min="15628" max="15629" width="0" style="47" hidden="1" customWidth="1"/>
    <col min="15630" max="15630" width="9.33203125" style="47" customWidth="1"/>
    <col min="15631" max="15631" width="8.44140625" style="47" customWidth="1"/>
    <col min="15632" max="15633" width="0" style="47" hidden="1" customWidth="1"/>
    <col min="15634" max="15634" width="10" style="47" customWidth="1"/>
    <col min="15635" max="15636" width="0" style="47" hidden="1" customWidth="1"/>
    <col min="15637" max="15637" width="8.44140625" style="47" customWidth="1"/>
    <col min="15638" max="15639" width="0" style="47" hidden="1" customWidth="1"/>
    <col min="15640" max="15640" width="1.88671875" style="47" bestFit="1" customWidth="1"/>
    <col min="15641" max="15641" width="12.21875" style="47" customWidth="1"/>
    <col min="15642" max="15819" width="11.88671875" style="47" customWidth="1"/>
    <col min="15820" max="15872" width="10.88671875" style="47"/>
    <col min="15873" max="15873" width="3.88671875" style="47" customWidth="1"/>
    <col min="15874" max="15874" width="12.6640625" style="47" customWidth="1"/>
    <col min="15875" max="15875" width="3" style="47" customWidth="1"/>
    <col min="15876" max="15876" width="35.88671875" style="47" customWidth="1"/>
    <col min="15877" max="15878" width="2.109375" style="47" customWidth="1"/>
    <col min="15879" max="15879" width="12.21875" style="47" customWidth="1"/>
    <col min="15880" max="15881" width="0" style="47" hidden="1" customWidth="1"/>
    <col min="15882" max="15882" width="9.88671875" style="47" customWidth="1"/>
    <col min="15883" max="15883" width="9.6640625" style="47" customWidth="1"/>
    <col min="15884" max="15885" width="0" style="47" hidden="1" customWidth="1"/>
    <col min="15886" max="15886" width="9.33203125" style="47" customWidth="1"/>
    <col min="15887" max="15887" width="8.44140625" style="47" customWidth="1"/>
    <col min="15888" max="15889" width="0" style="47" hidden="1" customWidth="1"/>
    <col min="15890" max="15890" width="10" style="47" customWidth="1"/>
    <col min="15891" max="15892" width="0" style="47" hidden="1" customWidth="1"/>
    <col min="15893" max="15893" width="8.44140625" style="47" customWidth="1"/>
    <col min="15894" max="15895" width="0" style="47" hidden="1" customWidth="1"/>
    <col min="15896" max="15896" width="1.88671875" style="47" bestFit="1" customWidth="1"/>
    <col min="15897" max="15897" width="12.21875" style="47" customWidth="1"/>
    <col min="15898" max="16075" width="11.88671875" style="47" customWidth="1"/>
    <col min="16076" max="16128" width="10.88671875" style="47"/>
    <col min="16129" max="16129" width="3.88671875" style="47" customWidth="1"/>
    <col min="16130" max="16130" width="12.6640625" style="47" customWidth="1"/>
    <col min="16131" max="16131" width="3" style="47" customWidth="1"/>
    <col min="16132" max="16132" width="35.88671875" style="47" customWidth="1"/>
    <col min="16133" max="16134" width="2.109375" style="47" customWidth="1"/>
    <col min="16135" max="16135" width="12.21875" style="47" customWidth="1"/>
    <col min="16136" max="16137" width="0" style="47" hidden="1" customWidth="1"/>
    <col min="16138" max="16138" width="9.88671875" style="47" customWidth="1"/>
    <col min="16139" max="16139" width="9.6640625" style="47" customWidth="1"/>
    <col min="16140" max="16141" width="0" style="47" hidden="1" customWidth="1"/>
    <col min="16142" max="16142" width="9.33203125" style="47" customWidth="1"/>
    <col min="16143" max="16143" width="8.44140625" style="47" customWidth="1"/>
    <col min="16144" max="16145" width="0" style="47" hidden="1" customWidth="1"/>
    <col min="16146" max="16146" width="10" style="47" customWidth="1"/>
    <col min="16147" max="16148" width="0" style="47" hidden="1" customWidth="1"/>
    <col min="16149" max="16149" width="8.44140625" style="47" customWidth="1"/>
    <col min="16150" max="16151" width="0" style="47" hidden="1" customWidth="1"/>
    <col min="16152" max="16152" width="1.88671875" style="47" bestFit="1" customWidth="1"/>
    <col min="16153" max="16153" width="12.21875" style="47" customWidth="1"/>
    <col min="16154" max="16331" width="11.88671875" style="47" customWidth="1"/>
    <col min="16332" max="16384" width="10.88671875" style="47"/>
  </cols>
  <sheetData>
    <row r="1" spans="1:25" ht="13.8" thickBot="1">
      <c r="B1" s="36" t="s">
        <v>721</v>
      </c>
      <c r="C1" s="37"/>
      <c r="D1" s="37"/>
      <c r="E1" s="37"/>
      <c r="F1" s="37"/>
      <c r="G1" s="38" t="s">
        <v>722</v>
      </c>
      <c r="H1" s="39"/>
      <c r="I1" s="40"/>
      <c r="J1" s="41" t="s">
        <v>723</v>
      </c>
      <c r="K1" s="42"/>
      <c r="L1" s="43"/>
      <c r="M1" s="43"/>
      <c r="N1" s="43"/>
      <c r="O1" s="44"/>
      <c r="P1" s="45"/>
      <c r="Q1" s="45"/>
      <c r="R1" s="45"/>
      <c r="S1" s="45"/>
      <c r="T1" s="45"/>
      <c r="U1" s="45"/>
      <c r="V1" s="46"/>
      <c r="W1" s="46"/>
      <c r="X1" s="46"/>
    </row>
    <row r="2" spans="1:25">
      <c r="B2" s="35"/>
      <c r="C2" s="48"/>
      <c r="D2" s="49"/>
      <c r="E2" s="35"/>
      <c r="F2" s="35"/>
      <c r="G2" s="45"/>
      <c r="H2" s="50"/>
      <c r="I2" s="51"/>
      <c r="J2" s="52"/>
      <c r="K2" s="53"/>
      <c r="L2" s="54"/>
      <c r="M2" s="54"/>
      <c r="N2" s="54"/>
      <c r="O2" s="55" t="str">
        <f>"     ----INTERNAL GROWTH ERC----"</f>
        <v xml:space="preserve">     ----INTERNAL GROWTH ERC----</v>
      </c>
      <c r="P2" s="45"/>
      <c r="Q2" s="45"/>
      <c r="R2" s="56"/>
      <c r="S2" s="57"/>
      <c r="T2" s="57"/>
      <c r="U2" s="57"/>
      <c r="V2" s="46"/>
      <c r="W2" s="46"/>
      <c r="X2" s="46"/>
    </row>
    <row r="3" spans="1:25">
      <c r="A3" s="36" t="s">
        <v>724</v>
      </c>
      <c r="B3" s="35"/>
      <c r="C3" s="48"/>
      <c r="D3" s="58" t="s">
        <v>725</v>
      </c>
      <c r="E3" s="35"/>
      <c r="F3" s="35"/>
      <c r="G3" s="59" t="s">
        <v>726</v>
      </c>
      <c r="H3" s="60"/>
      <c r="I3" s="61"/>
      <c r="J3" s="62" t="s">
        <v>727</v>
      </c>
      <c r="K3" s="63" t="s">
        <v>728</v>
      </c>
      <c r="L3" s="61"/>
      <c r="M3" s="61"/>
      <c r="N3" s="61"/>
      <c r="O3" s="59" t="s">
        <v>729</v>
      </c>
      <c r="P3" s="59"/>
      <c r="Q3" s="59"/>
      <c r="R3" s="59" t="s">
        <v>730</v>
      </c>
      <c r="S3" s="59"/>
      <c r="T3" s="59"/>
      <c r="U3" s="59"/>
      <c r="V3" s="64"/>
      <c r="W3" s="64"/>
      <c r="X3" s="64"/>
      <c r="Y3" s="65"/>
    </row>
    <row r="4" spans="1:25">
      <c r="A4" s="66">
        <v>12</v>
      </c>
      <c r="C4" s="48"/>
      <c r="D4" s="35"/>
      <c r="E4" s="64"/>
      <c r="F4" s="64"/>
      <c r="G4" s="59" t="s">
        <v>722</v>
      </c>
      <c r="H4" s="60"/>
      <c r="I4" s="61"/>
      <c r="J4" s="62" t="s">
        <v>722</v>
      </c>
      <c r="K4" s="63" t="s">
        <v>722</v>
      </c>
      <c r="L4" s="61"/>
      <c r="M4" s="61"/>
      <c r="N4" s="61"/>
      <c r="O4" s="59" t="s">
        <v>731</v>
      </c>
      <c r="P4" s="59"/>
      <c r="Q4" s="59"/>
      <c r="R4" s="59" t="s">
        <v>731</v>
      </c>
      <c r="S4" s="59"/>
      <c r="T4" s="59"/>
      <c r="U4" s="59"/>
      <c r="V4" s="64"/>
      <c r="W4" s="64"/>
      <c r="X4" s="64"/>
    </row>
    <row r="5" spans="1:25">
      <c r="B5" s="67"/>
      <c r="C5" s="48"/>
      <c r="D5" s="68">
        <f ca="1">NOW()</f>
        <v>41691.407832523146</v>
      </c>
      <c r="E5" s="68"/>
      <c r="F5" s="68"/>
      <c r="G5" s="69">
        <v>2006</v>
      </c>
      <c r="H5" s="70"/>
      <c r="I5" s="69"/>
      <c r="J5" s="71">
        <v>2007</v>
      </c>
      <c r="K5" s="72">
        <f>J5</f>
        <v>2007</v>
      </c>
      <c r="L5" s="69"/>
      <c r="M5" s="69"/>
      <c r="N5" s="69"/>
      <c r="O5" s="69" t="str">
        <f>J3</f>
        <v>June</v>
      </c>
      <c r="P5" s="69"/>
      <c r="Q5" s="69"/>
      <c r="R5" s="69" t="s">
        <v>726</v>
      </c>
      <c r="S5" s="69"/>
      <c r="T5" s="69"/>
      <c r="U5" s="69">
        <f>K5</f>
        <v>2007</v>
      </c>
      <c r="V5" s="73"/>
      <c r="W5" s="73"/>
      <c r="X5" s="73"/>
    </row>
    <row r="6" spans="1:25" ht="5.0999999999999996" customHeight="1">
      <c r="B6" s="48"/>
      <c r="C6" s="48"/>
      <c r="E6" s="64"/>
      <c r="F6" s="64"/>
      <c r="G6" s="74"/>
      <c r="H6" s="75"/>
      <c r="I6" s="74"/>
      <c r="J6" s="76"/>
      <c r="K6" s="77"/>
      <c r="L6" s="74"/>
      <c r="M6" s="74"/>
      <c r="N6" s="74"/>
      <c r="O6" s="74"/>
      <c r="P6" s="74"/>
      <c r="Q6" s="74"/>
      <c r="R6" s="74"/>
      <c r="S6" s="74"/>
      <c r="T6" s="74"/>
      <c r="U6" s="74"/>
      <c r="V6" s="64"/>
      <c r="W6" s="64"/>
      <c r="X6" s="64"/>
    </row>
    <row r="7" spans="1:25">
      <c r="B7" s="78" t="s">
        <v>732</v>
      </c>
      <c r="C7" s="35"/>
      <c r="E7" s="79"/>
      <c r="F7" s="79"/>
      <c r="G7" s="75"/>
      <c r="H7" s="75"/>
      <c r="I7" s="75"/>
      <c r="J7" s="80"/>
      <c r="K7" s="81"/>
      <c r="L7" s="75"/>
      <c r="M7" s="75"/>
      <c r="N7" s="75"/>
      <c r="O7" s="74"/>
      <c r="P7" s="74"/>
      <c r="Q7" s="74"/>
      <c r="R7" s="75"/>
      <c r="S7" s="74"/>
      <c r="T7" s="74"/>
      <c r="U7" s="75"/>
      <c r="V7" s="64"/>
      <c r="W7" s="64"/>
      <c r="X7" s="64"/>
    </row>
    <row r="8" spans="1:25">
      <c r="B8" s="35" t="s">
        <v>733</v>
      </c>
      <c r="C8" s="35"/>
      <c r="E8" s="79"/>
      <c r="F8" s="79"/>
      <c r="I8" s="79"/>
      <c r="L8" s="79"/>
      <c r="M8" s="79"/>
      <c r="N8" s="79"/>
      <c r="O8" s="85"/>
      <c r="P8" s="85"/>
      <c r="Q8" s="85"/>
      <c r="S8" s="85"/>
      <c r="T8" s="85"/>
      <c r="V8" s="64"/>
      <c r="W8" s="64"/>
      <c r="X8" s="64"/>
    </row>
    <row r="9" spans="1:25">
      <c r="A9" s="35">
        <v>1</v>
      </c>
      <c r="B9" s="86">
        <v>14</v>
      </c>
      <c r="C9" s="48"/>
      <c r="D9" s="35" t="s">
        <v>734</v>
      </c>
      <c r="E9" s="35" t="s">
        <v>735</v>
      </c>
      <c r="F9" s="35"/>
      <c r="G9" s="82">
        <v>218</v>
      </c>
      <c r="H9" s="47">
        <f t="shared" ref="H9:H52" si="0">IF($E9="",0,$G9)</f>
        <v>218</v>
      </c>
      <c r="I9" s="47">
        <f t="shared" ref="I9:I52" si="1">IF($F9="",0,$G9)</f>
        <v>0</v>
      </c>
      <c r="J9" s="82">
        <v>219</v>
      </c>
      <c r="K9" s="87">
        <v>219</v>
      </c>
      <c r="L9" s="47">
        <f t="shared" ref="L9:L52" si="2">IF($E9="",0,K9)</f>
        <v>219</v>
      </c>
      <c r="M9" s="47">
        <f t="shared" ref="M9:M52" si="3">IF($F9="",0,K9)</f>
        <v>0</v>
      </c>
      <c r="O9" s="85">
        <f t="shared" ref="O9:O35" si="4">IF(J9&gt;0,J9-G9,0)</f>
        <v>1</v>
      </c>
      <c r="P9" s="82">
        <f t="shared" ref="P9:P52" si="5">IF($E9="",0,O9)</f>
        <v>1</v>
      </c>
      <c r="Q9" s="82">
        <f t="shared" ref="Q9:Q52" si="6">IF($F9="",0,O9)</f>
        <v>0</v>
      </c>
      <c r="R9" s="85">
        <f>IF(K9&gt;0,K9-J9,0)</f>
        <v>0</v>
      </c>
      <c r="S9" s="82">
        <f t="shared" ref="S9:S52" si="7">IF($E9="",0,R9)</f>
        <v>0</v>
      </c>
      <c r="T9" s="82">
        <f t="shared" ref="T9:T52" si="8">IF($F9="",0,R9)</f>
        <v>0</v>
      </c>
      <c r="U9" s="85">
        <f t="shared" ref="U9:U35" si="9">IF(K9&gt;0,O9+R9,O9)</f>
        <v>1</v>
      </c>
      <c r="V9" s="47">
        <f t="shared" ref="V9:V52" si="10">IF($E9="",0,U9)</f>
        <v>1</v>
      </c>
      <c r="W9" s="47">
        <f t="shared" ref="W9:W52" si="11">IF($F9="",0,U9)</f>
        <v>0</v>
      </c>
    </row>
    <row r="10" spans="1:25">
      <c r="A10" s="35">
        <v>2</v>
      </c>
      <c r="B10" s="86">
        <v>14</v>
      </c>
      <c r="C10" s="48"/>
      <c r="D10" s="35" t="s">
        <v>734</v>
      </c>
      <c r="E10" s="35"/>
      <c r="F10" s="35" t="s">
        <v>736</v>
      </c>
      <c r="G10" s="82">
        <v>217</v>
      </c>
      <c r="H10" s="47">
        <f t="shared" si="0"/>
        <v>0</v>
      </c>
      <c r="I10" s="47">
        <f t="shared" si="1"/>
        <v>217</v>
      </c>
      <c r="J10" s="82">
        <v>218</v>
      </c>
      <c r="K10" s="87">
        <v>218</v>
      </c>
      <c r="L10" s="47">
        <f t="shared" si="2"/>
        <v>0</v>
      </c>
      <c r="M10" s="47">
        <f t="shared" si="3"/>
        <v>218</v>
      </c>
      <c r="O10" s="85">
        <f t="shared" si="4"/>
        <v>1</v>
      </c>
      <c r="P10" s="82">
        <f t="shared" si="5"/>
        <v>0</v>
      </c>
      <c r="Q10" s="82">
        <f t="shared" si="6"/>
        <v>1</v>
      </c>
      <c r="R10" s="85">
        <f>IF(K10&gt;0,K10-J10,0)</f>
        <v>0</v>
      </c>
      <c r="S10" s="82">
        <f t="shared" si="7"/>
        <v>0</v>
      </c>
      <c r="T10" s="82">
        <f t="shared" si="8"/>
        <v>0</v>
      </c>
      <c r="U10" s="85">
        <f t="shared" si="9"/>
        <v>1</v>
      </c>
      <c r="V10" s="47">
        <f t="shared" si="10"/>
        <v>0</v>
      </c>
      <c r="W10" s="47">
        <f t="shared" si="11"/>
        <v>1</v>
      </c>
    </row>
    <row r="11" spans="1:25">
      <c r="A11" s="35">
        <v>3</v>
      </c>
      <c r="B11" s="86">
        <v>18</v>
      </c>
      <c r="C11" s="48"/>
      <c r="D11" s="35" t="s">
        <v>737</v>
      </c>
      <c r="E11" s="35" t="s">
        <v>735</v>
      </c>
      <c r="F11" s="35"/>
      <c r="G11" s="82">
        <v>53</v>
      </c>
      <c r="H11" s="47">
        <f t="shared" si="0"/>
        <v>53</v>
      </c>
      <c r="I11" s="47">
        <f t="shared" si="1"/>
        <v>0</v>
      </c>
      <c r="J11" s="82">
        <v>53</v>
      </c>
      <c r="K11" s="87">
        <v>53</v>
      </c>
      <c r="L11" s="47">
        <f t="shared" si="2"/>
        <v>53</v>
      </c>
      <c r="M11" s="47">
        <f t="shared" si="3"/>
        <v>0</v>
      </c>
      <c r="O11" s="85">
        <f t="shared" si="4"/>
        <v>0</v>
      </c>
      <c r="P11" s="82">
        <f t="shared" si="5"/>
        <v>0</v>
      </c>
      <c r="Q11" s="82">
        <f t="shared" si="6"/>
        <v>0</v>
      </c>
      <c r="R11" s="85">
        <f>IF(K11&gt;0,K11-J11,0)</f>
        <v>0</v>
      </c>
      <c r="S11" s="82">
        <f t="shared" si="7"/>
        <v>0</v>
      </c>
      <c r="T11" s="82">
        <f t="shared" si="8"/>
        <v>0</v>
      </c>
      <c r="U11" s="85">
        <f t="shared" si="9"/>
        <v>0</v>
      </c>
      <c r="V11" s="47">
        <f t="shared" si="10"/>
        <v>0</v>
      </c>
      <c r="W11" s="47">
        <f t="shared" si="11"/>
        <v>0</v>
      </c>
    </row>
    <row r="12" spans="1:25">
      <c r="A12" s="35">
        <v>4</v>
      </c>
      <c r="B12" s="86">
        <v>22</v>
      </c>
      <c r="C12" s="48"/>
      <c r="D12" s="35" t="s">
        <v>738</v>
      </c>
      <c r="E12" s="35" t="s">
        <v>735</v>
      </c>
      <c r="F12" s="35"/>
      <c r="G12" s="82">
        <v>258.60000000000002</v>
      </c>
      <c r="H12" s="47">
        <f t="shared" si="0"/>
        <v>258.60000000000002</v>
      </c>
      <c r="I12" s="47">
        <f t="shared" si="1"/>
        <v>0</v>
      </c>
      <c r="J12" s="82">
        <v>258.60000000000002</v>
      </c>
      <c r="K12" s="87">
        <v>258.60000000000002</v>
      </c>
      <c r="L12" s="47">
        <f t="shared" si="2"/>
        <v>258.60000000000002</v>
      </c>
      <c r="M12" s="47">
        <f t="shared" si="3"/>
        <v>0</v>
      </c>
      <c r="O12" s="85">
        <f t="shared" si="4"/>
        <v>0</v>
      </c>
      <c r="P12" s="82">
        <f t="shared" si="5"/>
        <v>0</v>
      </c>
      <c r="Q12" s="82">
        <f t="shared" si="6"/>
        <v>0</v>
      </c>
      <c r="R12" s="85">
        <f>IF(K12&gt;0,K12-J12,0)</f>
        <v>0</v>
      </c>
      <c r="S12" s="82">
        <f t="shared" si="7"/>
        <v>0</v>
      </c>
      <c r="T12" s="82">
        <f t="shared" si="8"/>
        <v>0</v>
      </c>
      <c r="U12" s="85">
        <f t="shared" si="9"/>
        <v>0</v>
      </c>
      <c r="V12" s="47">
        <f t="shared" si="10"/>
        <v>0</v>
      </c>
      <c r="W12" s="47">
        <f t="shared" si="11"/>
        <v>0</v>
      </c>
    </row>
    <row r="13" spans="1:25">
      <c r="A13" s="35">
        <v>5</v>
      </c>
      <c r="B13" s="86">
        <v>25</v>
      </c>
      <c r="C13" s="48"/>
      <c r="D13" s="35" t="s">
        <v>739</v>
      </c>
      <c r="E13" s="35" t="s">
        <v>735</v>
      </c>
      <c r="F13" s="35"/>
      <c r="G13" s="88">
        <v>247</v>
      </c>
      <c r="H13" s="47">
        <f t="shared" si="0"/>
        <v>247</v>
      </c>
      <c r="I13" s="47">
        <f t="shared" si="1"/>
        <v>0</v>
      </c>
      <c r="J13" s="88">
        <v>247</v>
      </c>
      <c r="K13" s="89">
        <v>247</v>
      </c>
      <c r="L13" s="47">
        <f t="shared" si="2"/>
        <v>247</v>
      </c>
      <c r="M13" s="47">
        <f t="shared" si="3"/>
        <v>0</v>
      </c>
      <c r="N13" s="90"/>
      <c r="O13" s="85">
        <f t="shared" si="4"/>
        <v>0</v>
      </c>
      <c r="P13" s="82">
        <f t="shared" si="5"/>
        <v>0</v>
      </c>
      <c r="Q13" s="82">
        <f t="shared" si="6"/>
        <v>0</v>
      </c>
      <c r="R13" s="85">
        <f>IF(K13&gt;0,K13-J13,0)-0</f>
        <v>0</v>
      </c>
      <c r="S13" s="82">
        <f t="shared" si="7"/>
        <v>0</v>
      </c>
      <c r="T13" s="82">
        <f t="shared" si="8"/>
        <v>0</v>
      </c>
      <c r="U13" s="85">
        <f t="shared" si="9"/>
        <v>0</v>
      </c>
      <c r="V13" s="47">
        <f t="shared" si="10"/>
        <v>0</v>
      </c>
      <c r="W13" s="47">
        <f t="shared" si="11"/>
        <v>0</v>
      </c>
    </row>
    <row r="14" spans="1:25">
      <c r="A14" s="35">
        <v>6</v>
      </c>
      <c r="B14" s="86">
        <v>26</v>
      </c>
      <c r="C14" s="48"/>
      <c r="D14" s="35" t="s">
        <v>740</v>
      </c>
      <c r="E14" s="35" t="s">
        <v>735</v>
      </c>
      <c r="F14" s="35"/>
      <c r="G14" s="88">
        <v>362.9</v>
      </c>
      <c r="H14" s="47">
        <f t="shared" si="0"/>
        <v>362.9</v>
      </c>
      <c r="I14" s="47">
        <f t="shared" si="1"/>
        <v>0</v>
      </c>
      <c r="J14" s="88">
        <v>362.9</v>
      </c>
      <c r="K14" s="89">
        <v>362.9</v>
      </c>
      <c r="L14" s="47">
        <f t="shared" si="2"/>
        <v>362.9</v>
      </c>
      <c r="M14" s="47">
        <f t="shared" si="3"/>
        <v>0</v>
      </c>
      <c r="O14" s="85">
        <f t="shared" si="4"/>
        <v>0</v>
      </c>
      <c r="P14" s="82">
        <f t="shared" si="5"/>
        <v>0</v>
      </c>
      <c r="Q14" s="82">
        <f t="shared" si="6"/>
        <v>0</v>
      </c>
      <c r="R14" s="85">
        <f>IF(K14&gt;0,K14-J14,0)</f>
        <v>0</v>
      </c>
      <c r="S14" s="82">
        <f t="shared" si="7"/>
        <v>0</v>
      </c>
      <c r="T14" s="82">
        <f t="shared" si="8"/>
        <v>0</v>
      </c>
      <c r="U14" s="85">
        <f t="shared" si="9"/>
        <v>0</v>
      </c>
      <c r="V14" s="47">
        <f t="shared" si="10"/>
        <v>0</v>
      </c>
      <c r="W14" s="47">
        <f t="shared" si="11"/>
        <v>0</v>
      </c>
    </row>
    <row r="15" spans="1:25">
      <c r="A15" s="35">
        <v>7</v>
      </c>
      <c r="B15" s="86">
        <v>27</v>
      </c>
      <c r="C15" s="48"/>
      <c r="D15" s="35" t="s">
        <v>741</v>
      </c>
      <c r="E15" s="35" t="s">
        <v>735</v>
      </c>
      <c r="F15" s="35"/>
      <c r="G15" s="88">
        <v>432.6</v>
      </c>
      <c r="H15" s="47">
        <f t="shared" si="0"/>
        <v>432.6</v>
      </c>
      <c r="I15" s="47">
        <f t="shared" si="1"/>
        <v>0</v>
      </c>
      <c r="J15" s="88">
        <v>453.6</v>
      </c>
      <c r="K15" s="89">
        <v>476.4</v>
      </c>
      <c r="L15" s="47">
        <f t="shared" si="2"/>
        <v>476.4</v>
      </c>
      <c r="M15" s="47">
        <f t="shared" si="3"/>
        <v>0</v>
      </c>
      <c r="O15" s="85">
        <f t="shared" si="4"/>
        <v>21</v>
      </c>
      <c r="P15" s="82">
        <f t="shared" si="5"/>
        <v>21</v>
      </c>
      <c r="Q15" s="82">
        <f t="shared" si="6"/>
        <v>0</v>
      </c>
      <c r="R15" s="85">
        <f>IF(K15&gt;0,K15-J15,0)-0</f>
        <v>22.799999999999955</v>
      </c>
      <c r="S15" s="82">
        <f t="shared" si="7"/>
        <v>22.799999999999955</v>
      </c>
      <c r="T15" s="82">
        <f t="shared" si="8"/>
        <v>0</v>
      </c>
      <c r="U15" s="85">
        <f t="shared" si="9"/>
        <v>43.799999999999955</v>
      </c>
      <c r="V15" s="47">
        <f t="shared" si="10"/>
        <v>43.799999999999955</v>
      </c>
      <c r="W15" s="47">
        <f t="shared" si="11"/>
        <v>0</v>
      </c>
    </row>
    <row r="16" spans="1:25">
      <c r="A16" s="35">
        <v>8</v>
      </c>
      <c r="B16" s="86">
        <v>27</v>
      </c>
      <c r="C16" s="48"/>
      <c r="D16" s="35" t="s">
        <v>742</v>
      </c>
      <c r="E16" s="35"/>
      <c r="F16" s="35" t="s">
        <v>736</v>
      </c>
      <c r="G16" s="88">
        <v>421.8</v>
      </c>
      <c r="H16" s="47">
        <f t="shared" si="0"/>
        <v>0</v>
      </c>
      <c r="I16" s="47">
        <f t="shared" si="1"/>
        <v>421.8</v>
      </c>
      <c r="J16" s="88">
        <v>442.8</v>
      </c>
      <c r="K16" s="89">
        <v>454.6</v>
      </c>
      <c r="L16" s="47">
        <f t="shared" si="2"/>
        <v>0</v>
      </c>
      <c r="M16" s="47">
        <f t="shared" si="3"/>
        <v>454.6</v>
      </c>
      <c r="O16" s="85">
        <f t="shared" si="4"/>
        <v>21</v>
      </c>
      <c r="P16" s="82">
        <f t="shared" si="5"/>
        <v>0</v>
      </c>
      <c r="Q16" s="82">
        <f t="shared" si="6"/>
        <v>21</v>
      </c>
      <c r="R16" s="85">
        <f>IF(K16&gt;0,K16-J16,0)-0</f>
        <v>11.800000000000011</v>
      </c>
      <c r="S16" s="82">
        <f t="shared" si="7"/>
        <v>0</v>
      </c>
      <c r="T16" s="82">
        <f t="shared" si="8"/>
        <v>11.800000000000011</v>
      </c>
      <c r="U16" s="85">
        <f t="shared" si="9"/>
        <v>32.800000000000011</v>
      </c>
      <c r="V16" s="47">
        <f t="shared" si="10"/>
        <v>0</v>
      </c>
      <c r="W16" s="47">
        <f t="shared" si="11"/>
        <v>32.800000000000011</v>
      </c>
    </row>
    <row r="17" spans="1:23">
      <c r="A17" s="35">
        <v>9</v>
      </c>
      <c r="B17" s="86">
        <v>34</v>
      </c>
      <c r="C17" s="48"/>
      <c r="D17" s="35" t="s">
        <v>743</v>
      </c>
      <c r="E17" s="35" t="s">
        <v>735</v>
      </c>
      <c r="F17" s="35"/>
      <c r="G17" s="82">
        <v>118.4</v>
      </c>
      <c r="H17" s="47">
        <f t="shared" si="0"/>
        <v>118.4</v>
      </c>
      <c r="I17" s="47">
        <f t="shared" si="1"/>
        <v>0</v>
      </c>
      <c r="J17" s="82">
        <v>118.4</v>
      </c>
      <c r="K17" s="87">
        <v>118.4</v>
      </c>
      <c r="L17" s="47">
        <f t="shared" si="2"/>
        <v>118.4</v>
      </c>
      <c r="M17" s="47">
        <f t="shared" si="3"/>
        <v>0</v>
      </c>
      <c r="O17" s="85">
        <f t="shared" si="4"/>
        <v>0</v>
      </c>
      <c r="P17" s="82">
        <f t="shared" si="5"/>
        <v>0</v>
      </c>
      <c r="Q17" s="82">
        <f t="shared" si="6"/>
        <v>0</v>
      </c>
      <c r="R17" s="85">
        <f t="shared" ref="R17:R35" si="12">IF(K17&gt;0,K17-J17,0)</f>
        <v>0</v>
      </c>
      <c r="S17" s="82">
        <f t="shared" si="7"/>
        <v>0</v>
      </c>
      <c r="T17" s="82">
        <f t="shared" si="8"/>
        <v>0</v>
      </c>
      <c r="U17" s="85">
        <f t="shared" si="9"/>
        <v>0</v>
      </c>
      <c r="V17" s="47">
        <f t="shared" si="10"/>
        <v>0</v>
      </c>
      <c r="W17" s="47">
        <f t="shared" si="11"/>
        <v>0</v>
      </c>
    </row>
    <row r="18" spans="1:23">
      <c r="A18" s="35">
        <v>10</v>
      </c>
      <c r="B18" s="86">
        <v>38</v>
      </c>
      <c r="C18" s="48"/>
      <c r="D18" s="35" t="s">
        <v>744</v>
      </c>
      <c r="E18" s="35" t="s">
        <v>735</v>
      </c>
      <c r="F18" s="35"/>
      <c r="G18" s="82">
        <v>84.5</v>
      </c>
      <c r="H18" s="47">
        <f t="shared" si="0"/>
        <v>84.5</v>
      </c>
      <c r="I18" s="47">
        <f t="shared" si="1"/>
        <v>0</v>
      </c>
      <c r="J18" s="82">
        <v>84.5</v>
      </c>
      <c r="K18" s="87">
        <v>85.5</v>
      </c>
      <c r="L18" s="47">
        <f t="shared" si="2"/>
        <v>85.5</v>
      </c>
      <c r="M18" s="47">
        <f t="shared" si="3"/>
        <v>0</v>
      </c>
      <c r="O18" s="85">
        <f t="shared" si="4"/>
        <v>0</v>
      </c>
      <c r="P18" s="82">
        <f t="shared" si="5"/>
        <v>0</v>
      </c>
      <c r="Q18" s="82">
        <f t="shared" si="6"/>
        <v>0</v>
      </c>
      <c r="R18" s="85">
        <f t="shared" si="12"/>
        <v>1</v>
      </c>
      <c r="S18" s="82">
        <f t="shared" si="7"/>
        <v>1</v>
      </c>
      <c r="T18" s="82">
        <f t="shared" si="8"/>
        <v>0</v>
      </c>
      <c r="U18" s="85">
        <f t="shared" si="9"/>
        <v>1</v>
      </c>
      <c r="V18" s="47">
        <f t="shared" si="10"/>
        <v>1</v>
      </c>
      <c r="W18" s="47">
        <f t="shared" si="11"/>
        <v>0</v>
      </c>
    </row>
    <row r="19" spans="1:23">
      <c r="A19" s="35">
        <v>11</v>
      </c>
      <c r="B19" s="86">
        <v>42</v>
      </c>
      <c r="C19" s="48"/>
      <c r="D19" s="35" t="s">
        <v>745</v>
      </c>
      <c r="E19" s="35" t="s">
        <v>735</v>
      </c>
      <c r="F19" s="35"/>
      <c r="G19" s="82">
        <v>382</v>
      </c>
      <c r="H19" s="47">
        <f t="shared" si="0"/>
        <v>382</v>
      </c>
      <c r="I19" s="47">
        <f t="shared" si="1"/>
        <v>0</v>
      </c>
      <c r="J19" s="82">
        <v>382</v>
      </c>
      <c r="K19" s="87">
        <v>382</v>
      </c>
      <c r="L19" s="47">
        <f t="shared" si="2"/>
        <v>382</v>
      </c>
      <c r="M19" s="47">
        <f t="shared" si="3"/>
        <v>0</v>
      </c>
      <c r="O19" s="85">
        <f t="shared" si="4"/>
        <v>0</v>
      </c>
      <c r="P19" s="82">
        <f t="shared" si="5"/>
        <v>0</v>
      </c>
      <c r="Q19" s="82">
        <f t="shared" si="6"/>
        <v>0</v>
      </c>
      <c r="R19" s="85">
        <f t="shared" si="12"/>
        <v>0</v>
      </c>
      <c r="S19" s="82">
        <f t="shared" si="7"/>
        <v>0</v>
      </c>
      <c r="T19" s="82">
        <f t="shared" si="8"/>
        <v>0</v>
      </c>
      <c r="U19" s="85">
        <f t="shared" si="9"/>
        <v>0</v>
      </c>
      <c r="V19" s="47">
        <f t="shared" si="10"/>
        <v>0</v>
      </c>
      <c r="W19" s="47">
        <f t="shared" si="11"/>
        <v>0</v>
      </c>
    </row>
    <row r="20" spans="1:23">
      <c r="A20" s="35">
        <v>12</v>
      </c>
      <c r="B20" s="86">
        <v>42</v>
      </c>
      <c r="C20" s="48"/>
      <c r="D20" s="35" t="s">
        <v>745</v>
      </c>
      <c r="E20" s="35"/>
      <c r="F20" s="35" t="s">
        <v>736</v>
      </c>
      <c r="G20" s="82">
        <v>374</v>
      </c>
      <c r="H20" s="47">
        <f t="shared" si="0"/>
        <v>0</v>
      </c>
      <c r="I20" s="47">
        <f t="shared" si="1"/>
        <v>374</v>
      </c>
      <c r="J20" s="82">
        <v>374</v>
      </c>
      <c r="K20" s="87">
        <v>374</v>
      </c>
      <c r="L20" s="47">
        <f t="shared" si="2"/>
        <v>0</v>
      </c>
      <c r="M20" s="47">
        <f t="shared" si="3"/>
        <v>374</v>
      </c>
      <c r="O20" s="85">
        <f t="shared" si="4"/>
        <v>0</v>
      </c>
      <c r="P20" s="82">
        <f t="shared" si="5"/>
        <v>0</v>
      </c>
      <c r="Q20" s="82">
        <f t="shared" si="6"/>
        <v>0</v>
      </c>
      <c r="R20" s="85">
        <f t="shared" si="12"/>
        <v>0</v>
      </c>
      <c r="S20" s="82">
        <f t="shared" si="7"/>
        <v>0</v>
      </c>
      <c r="T20" s="82">
        <f t="shared" si="8"/>
        <v>0</v>
      </c>
      <c r="U20" s="85">
        <f t="shared" si="9"/>
        <v>0</v>
      </c>
      <c r="V20" s="47">
        <f t="shared" si="10"/>
        <v>0</v>
      </c>
      <c r="W20" s="47">
        <f t="shared" si="11"/>
        <v>0</v>
      </c>
    </row>
    <row r="21" spans="1:23">
      <c r="A21" s="35">
        <v>13</v>
      </c>
      <c r="B21" s="86">
        <v>46</v>
      </c>
      <c r="C21" s="48"/>
      <c r="D21" s="35" t="s">
        <v>746</v>
      </c>
      <c r="E21" s="35" t="s">
        <v>735</v>
      </c>
      <c r="F21" s="35"/>
      <c r="G21" s="82">
        <v>2188.9</v>
      </c>
      <c r="H21" s="47">
        <f t="shared" si="0"/>
        <v>2188.9</v>
      </c>
      <c r="I21" s="47">
        <f t="shared" si="1"/>
        <v>0</v>
      </c>
      <c r="J21" s="82">
        <v>2217.9</v>
      </c>
      <c r="K21" s="87">
        <v>2230.9</v>
      </c>
      <c r="L21" s="47">
        <f t="shared" si="2"/>
        <v>2230.9</v>
      </c>
      <c r="M21" s="47">
        <f t="shared" si="3"/>
        <v>0</v>
      </c>
      <c r="O21" s="85">
        <f t="shared" si="4"/>
        <v>29</v>
      </c>
      <c r="P21" s="82">
        <f t="shared" si="5"/>
        <v>29</v>
      </c>
      <c r="Q21" s="82">
        <f t="shared" si="6"/>
        <v>0</v>
      </c>
      <c r="R21" s="85">
        <f t="shared" si="12"/>
        <v>13</v>
      </c>
      <c r="S21" s="82">
        <f t="shared" si="7"/>
        <v>13</v>
      </c>
      <c r="T21" s="82">
        <f t="shared" si="8"/>
        <v>0</v>
      </c>
      <c r="U21" s="85">
        <f t="shared" si="9"/>
        <v>42</v>
      </c>
      <c r="V21" s="47">
        <f t="shared" si="10"/>
        <v>42</v>
      </c>
      <c r="W21" s="47">
        <f t="shared" si="11"/>
        <v>0</v>
      </c>
    </row>
    <row r="22" spans="1:23">
      <c r="A22" s="35">
        <v>14</v>
      </c>
      <c r="B22" s="86">
        <v>46</v>
      </c>
      <c r="C22" s="48"/>
      <c r="D22" s="35" t="s">
        <v>747</v>
      </c>
      <c r="E22" s="79"/>
      <c r="F22" s="79" t="s">
        <v>736</v>
      </c>
      <c r="G22" s="82">
        <v>820.2</v>
      </c>
      <c r="H22" s="47">
        <f t="shared" si="0"/>
        <v>0</v>
      </c>
      <c r="I22" s="47">
        <f t="shared" si="1"/>
        <v>820.2</v>
      </c>
      <c r="J22" s="82">
        <v>824.2</v>
      </c>
      <c r="K22" s="87">
        <v>824.2</v>
      </c>
      <c r="L22" s="47">
        <f t="shared" si="2"/>
        <v>0</v>
      </c>
      <c r="M22" s="47">
        <f t="shared" si="3"/>
        <v>824.2</v>
      </c>
      <c r="O22" s="85">
        <f t="shared" si="4"/>
        <v>4</v>
      </c>
      <c r="P22" s="82">
        <f t="shared" si="5"/>
        <v>0</v>
      </c>
      <c r="Q22" s="82">
        <f t="shared" si="6"/>
        <v>4</v>
      </c>
      <c r="R22" s="85">
        <f t="shared" si="12"/>
        <v>0</v>
      </c>
      <c r="S22" s="82">
        <f t="shared" si="7"/>
        <v>0</v>
      </c>
      <c r="T22" s="82">
        <f t="shared" si="8"/>
        <v>0</v>
      </c>
      <c r="U22" s="85">
        <f t="shared" si="9"/>
        <v>4</v>
      </c>
      <c r="V22" s="47">
        <f t="shared" si="10"/>
        <v>0</v>
      </c>
      <c r="W22" s="47">
        <f t="shared" si="11"/>
        <v>4</v>
      </c>
    </row>
    <row r="23" spans="1:23">
      <c r="A23" s="35">
        <v>15</v>
      </c>
      <c r="B23" s="86">
        <v>48</v>
      </c>
      <c r="C23" s="48"/>
      <c r="D23" s="35" t="s">
        <v>748</v>
      </c>
      <c r="E23" s="35" t="s">
        <v>735</v>
      </c>
      <c r="F23" s="35"/>
      <c r="G23" s="82">
        <v>323</v>
      </c>
      <c r="H23" s="47">
        <f t="shared" si="0"/>
        <v>323</v>
      </c>
      <c r="I23" s="47">
        <f t="shared" si="1"/>
        <v>0</v>
      </c>
      <c r="J23" s="82">
        <v>323</v>
      </c>
      <c r="K23" s="87">
        <v>323</v>
      </c>
      <c r="L23" s="47">
        <f t="shared" si="2"/>
        <v>323</v>
      </c>
      <c r="M23" s="47">
        <f t="shared" si="3"/>
        <v>0</v>
      </c>
      <c r="O23" s="85">
        <f t="shared" si="4"/>
        <v>0</v>
      </c>
      <c r="P23" s="82">
        <f t="shared" si="5"/>
        <v>0</v>
      </c>
      <c r="Q23" s="82">
        <f t="shared" si="6"/>
        <v>0</v>
      </c>
      <c r="R23" s="85">
        <f t="shared" si="12"/>
        <v>0</v>
      </c>
      <c r="S23" s="82">
        <f t="shared" si="7"/>
        <v>0</v>
      </c>
      <c r="T23" s="82">
        <f t="shared" si="8"/>
        <v>0</v>
      </c>
      <c r="U23" s="85">
        <f t="shared" si="9"/>
        <v>0</v>
      </c>
      <c r="V23" s="47">
        <f t="shared" si="10"/>
        <v>0</v>
      </c>
      <c r="W23" s="47">
        <f t="shared" si="11"/>
        <v>0</v>
      </c>
    </row>
    <row r="24" spans="1:23">
      <c r="A24" s="35">
        <v>16</v>
      </c>
      <c r="B24" s="86">
        <v>48</v>
      </c>
      <c r="C24" s="48"/>
      <c r="D24" s="35" t="s">
        <v>749</v>
      </c>
      <c r="E24" s="35"/>
      <c r="F24" s="35" t="s">
        <v>736</v>
      </c>
      <c r="G24" s="82">
        <v>319</v>
      </c>
      <c r="H24" s="47">
        <f t="shared" si="0"/>
        <v>0</v>
      </c>
      <c r="I24" s="47">
        <f t="shared" si="1"/>
        <v>319</v>
      </c>
      <c r="J24" s="82">
        <v>319</v>
      </c>
      <c r="K24" s="87">
        <v>319</v>
      </c>
      <c r="L24" s="47">
        <f t="shared" si="2"/>
        <v>0</v>
      </c>
      <c r="M24" s="47">
        <f t="shared" si="3"/>
        <v>319</v>
      </c>
      <c r="O24" s="85">
        <f t="shared" si="4"/>
        <v>0</v>
      </c>
      <c r="P24" s="82">
        <f t="shared" si="5"/>
        <v>0</v>
      </c>
      <c r="Q24" s="82">
        <f t="shared" si="6"/>
        <v>0</v>
      </c>
      <c r="R24" s="85">
        <f t="shared" si="12"/>
        <v>0</v>
      </c>
      <c r="S24" s="82">
        <f t="shared" si="7"/>
        <v>0</v>
      </c>
      <c r="T24" s="82">
        <f t="shared" si="8"/>
        <v>0</v>
      </c>
      <c r="U24" s="85">
        <f t="shared" si="9"/>
        <v>0</v>
      </c>
      <c r="V24" s="47">
        <f t="shared" si="10"/>
        <v>0</v>
      </c>
      <c r="W24" s="47">
        <f t="shared" si="11"/>
        <v>0</v>
      </c>
    </row>
    <row r="25" spans="1:23">
      <c r="A25" s="35">
        <v>17</v>
      </c>
      <c r="B25" s="86">
        <v>49</v>
      </c>
      <c r="C25" s="48"/>
      <c r="D25" s="35" t="s">
        <v>750</v>
      </c>
      <c r="E25" s="35" t="s">
        <v>735</v>
      </c>
      <c r="F25" s="35"/>
      <c r="G25" s="82">
        <v>362</v>
      </c>
      <c r="H25" s="47">
        <f t="shared" si="0"/>
        <v>362</v>
      </c>
      <c r="I25" s="47">
        <f t="shared" si="1"/>
        <v>0</v>
      </c>
      <c r="J25" s="82">
        <v>362</v>
      </c>
      <c r="K25" s="87">
        <v>362</v>
      </c>
      <c r="L25" s="47">
        <f t="shared" si="2"/>
        <v>362</v>
      </c>
      <c r="M25" s="47">
        <f t="shared" si="3"/>
        <v>0</v>
      </c>
      <c r="O25" s="85">
        <f t="shared" si="4"/>
        <v>0</v>
      </c>
      <c r="P25" s="82">
        <f t="shared" si="5"/>
        <v>0</v>
      </c>
      <c r="Q25" s="82">
        <f t="shared" si="6"/>
        <v>0</v>
      </c>
      <c r="R25" s="85">
        <f t="shared" si="12"/>
        <v>0</v>
      </c>
      <c r="S25" s="82">
        <f t="shared" si="7"/>
        <v>0</v>
      </c>
      <c r="T25" s="82">
        <f t="shared" si="8"/>
        <v>0</v>
      </c>
      <c r="U25" s="85">
        <f t="shared" si="9"/>
        <v>0</v>
      </c>
      <c r="V25" s="47">
        <f t="shared" si="10"/>
        <v>0</v>
      </c>
      <c r="W25" s="47">
        <f t="shared" si="11"/>
        <v>0</v>
      </c>
    </row>
    <row r="26" spans="1:23">
      <c r="A26" s="35">
        <v>18</v>
      </c>
      <c r="B26" s="86">
        <v>50</v>
      </c>
      <c r="C26" s="48"/>
      <c r="D26" s="35" t="s">
        <v>751</v>
      </c>
      <c r="E26" s="35" t="s">
        <v>735</v>
      </c>
      <c r="F26" s="35"/>
      <c r="G26" s="82">
        <v>355</v>
      </c>
      <c r="H26" s="47">
        <f t="shared" si="0"/>
        <v>355</v>
      </c>
      <c r="I26" s="47">
        <f t="shared" si="1"/>
        <v>0</v>
      </c>
      <c r="J26" s="82">
        <v>355</v>
      </c>
      <c r="K26" s="87">
        <v>355</v>
      </c>
      <c r="L26" s="47">
        <f t="shared" si="2"/>
        <v>355</v>
      </c>
      <c r="M26" s="47">
        <f t="shared" si="3"/>
        <v>0</v>
      </c>
      <c r="O26" s="85">
        <f t="shared" si="4"/>
        <v>0</v>
      </c>
      <c r="P26" s="82">
        <f t="shared" si="5"/>
        <v>0</v>
      </c>
      <c r="Q26" s="82">
        <f t="shared" si="6"/>
        <v>0</v>
      </c>
      <c r="R26" s="85">
        <f t="shared" si="12"/>
        <v>0</v>
      </c>
      <c r="S26" s="82">
        <f t="shared" si="7"/>
        <v>0</v>
      </c>
      <c r="T26" s="82">
        <f t="shared" si="8"/>
        <v>0</v>
      </c>
      <c r="U26" s="85">
        <f t="shared" si="9"/>
        <v>0</v>
      </c>
      <c r="V26" s="47">
        <f t="shared" si="10"/>
        <v>0</v>
      </c>
      <c r="W26" s="47">
        <f t="shared" si="11"/>
        <v>0</v>
      </c>
    </row>
    <row r="27" spans="1:23">
      <c r="A27" s="35">
        <v>19</v>
      </c>
      <c r="B27" s="86">
        <v>66</v>
      </c>
      <c r="C27" s="48"/>
      <c r="D27" s="37" t="s">
        <v>752</v>
      </c>
      <c r="E27" s="35" t="s">
        <v>735</v>
      </c>
      <c r="F27" s="35"/>
      <c r="G27" s="82">
        <v>172</v>
      </c>
      <c r="H27" s="47">
        <f t="shared" si="0"/>
        <v>172</v>
      </c>
      <c r="I27" s="47">
        <f t="shared" si="1"/>
        <v>0</v>
      </c>
      <c r="J27" s="82">
        <v>172</v>
      </c>
      <c r="K27" s="87">
        <v>172</v>
      </c>
      <c r="L27" s="47">
        <f t="shared" si="2"/>
        <v>172</v>
      </c>
      <c r="M27" s="47">
        <f t="shared" si="3"/>
        <v>0</v>
      </c>
      <c r="O27" s="85">
        <f t="shared" si="4"/>
        <v>0</v>
      </c>
      <c r="P27" s="82">
        <f t="shared" si="5"/>
        <v>0</v>
      </c>
      <c r="Q27" s="82">
        <f t="shared" si="6"/>
        <v>0</v>
      </c>
      <c r="R27" s="85">
        <f t="shared" si="12"/>
        <v>0</v>
      </c>
      <c r="S27" s="82">
        <f t="shared" si="7"/>
        <v>0</v>
      </c>
      <c r="T27" s="82">
        <f t="shared" si="8"/>
        <v>0</v>
      </c>
      <c r="U27" s="85">
        <f t="shared" si="9"/>
        <v>0</v>
      </c>
      <c r="V27" s="47">
        <f t="shared" si="10"/>
        <v>0</v>
      </c>
      <c r="W27" s="47">
        <f t="shared" si="11"/>
        <v>0</v>
      </c>
    </row>
    <row r="28" spans="1:23">
      <c r="A28" s="35">
        <v>20</v>
      </c>
      <c r="B28" s="86">
        <v>66</v>
      </c>
      <c r="C28" s="48"/>
      <c r="D28" s="37" t="s">
        <v>753</v>
      </c>
      <c r="E28" s="35"/>
      <c r="F28" s="35" t="s">
        <v>736</v>
      </c>
      <c r="G28" s="82">
        <v>185</v>
      </c>
      <c r="H28" s="47">
        <f t="shared" si="0"/>
        <v>0</v>
      </c>
      <c r="I28" s="47">
        <f t="shared" si="1"/>
        <v>185</v>
      </c>
      <c r="J28" s="82">
        <v>185</v>
      </c>
      <c r="K28" s="87">
        <v>185</v>
      </c>
      <c r="L28" s="47">
        <f t="shared" si="2"/>
        <v>0</v>
      </c>
      <c r="M28" s="47">
        <f t="shared" si="3"/>
        <v>185</v>
      </c>
      <c r="O28" s="85">
        <f t="shared" si="4"/>
        <v>0</v>
      </c>
      <c r="P28" s="82">
        <f t="shared" si="5"/>
        <v>0</v>
      </c>
      <c r="Q28" s="82">
        <f t="shared" si="6"/>
        <v>0</v>
      </c>
      <c r="R28" s="85">
        <f t="shared" si="12"/>
        <v>0</v>
      </c>
      <c r="S28" s="82">
        <f t="shared" si="7"/>
        <v>0</v>
      </c>
      <c r="T28" s="82">
        <f t="shared" si="8"/>
        <v>0</v>
      </c>
      <c r="U28" s="85">
        <f t="shared" si="9"/>
        <v>0</v>
      </c>
      <c r="V28" s="47">
        <f t="shared" si="10"/>
        <v>0</v>
      </c>
      <c r="W28" s="47">
        <f t="shared" si="11"/>
        <v>0</v>
      </c>
    </row>
    <row r="29" spans="1:23">
      <c r="A29" s="35">
        <v>21</v>
      </c>
      <c r="B29" s="86">
        <v>70</v>
      </c>
      <c r="C29" s="48"/>
      <c r="D29" s="37" t="s">
        <v>754</v>
      </c>
      <c r="E29" s="35" t="s">
        <v>735</v>
      </c>
      <c r="F29" s="35"/>
      <c r="G29" s="82">
        <v>295</v>
      </c>
      <c r="H29" s="47">
        <f t="shared" si="0"/>
        <v>295</v>
      </c>
      <c r="I29" s="47">
        <f t="shared" si="1"/>
        <v>0</v>
      </c>
      <c r="J29" s="82">
        <v>295</v>
      </c>
      <c r="K29" s="87">
        <v>295</v>
      </c>
      <c r="L29" s="47">
        <f t="shared" si="2"/>
        <v>295</v>
      </c>
      <c r="M29" s="47">
        <f t="shared" si="3"/>
        <v>0</v>
      </c>
      <c r="O29" s="85">
        <f t="shared" si="4"/>
        <v>0</v>
      </c>
      <c r="P29" s="82">
        <f t="shared" si="5"/>
        <v>0</v>
      </c>
      <c r="Q29" s="82">
        <f t="shared" si="6"/>
        <v>0</v>
      </c>
      <c r="R29" s="85">
        <f t="shared" si="12"/>
        <v>0</v>
      </c>
      <c r="S29" s="82">
        <f t="shared" si="7"/>
        <v>0</v>
      </c>
      <c r="T29" s="82">
        <f t="shared" si="8"/>
        <v>0</v>
      </c>
      <c r="U29" s="85">
        <f t="shared" si="9"/>
        <v>0</v>
      </c>
      <c r="V29" s="47">
        <f t="shared" si="10"/>
        <v>0</v>
      </c>
      <c r="W29" s="47">
        <f t="shared" si="11"/>
        <v>0</v>
      </c>
    </row>
    <row r="30" spans="1:23">
      <c r="A30" s="35">
        <v>22</v>
      </c>
      <c r="B30" s="86">
        <v>78</v>
      </c>
      <c r="C30" s="48"/>
      <c r="D30" s="35" t="s">
        <v>755</v>
      </c>
      <c r="E30" s="35" t="s">
        <v>735</v>
      </c>
      <c r="F30" s="35"/>
      <c r="G30" s="82">
        <v>196</v>
      </c>
      <c r="H30" s="47">
        <f t="shared" si="0"/>
        <v>196</v>
      </c>
      <c r="I30" s="47">
        <f t="shared" si="1"/>
        <v>0</v>
      </c>
      <c r="J30" s="82">
        <v>196</v>
      </c>
      <c r="K30" s="87">
        <v>196</v>
      </c>
      <c r="L30" s="47">
        <f t="shared" si="2"/>
        <v>196</v>
      </c>
      <c r="M30" s="47">
        <f t="shared" si="3"/>
        <v>0</v>
      </c>
      <c r="O30" s="85">
        <f t="shared" si="4"/>
        <v>0</v>
      </c>
      <c r="P30" s="82">
        <f t="shared" si="5"/>
        <v>0</v>
      </c>
      <c r="Q30" s="82">
        <f t="shared" si="6"/>
        <v>0</v>
      </c>
      <c r="R30" s="85">
        <f t="shared" si="12"/>
        <v>0</v>
      </c>
      <c r="S30" s="82">
        <f t="shared" si="7"/>
        <v>0</v>
      </c>
      <c r="T30" s="82">
        <f t="shared" si="8"/>
        <v>0</v>
      </c>
      <c r="U30" s="85">
        <f t="shared" si="9"/>
        <v>0</v>
      </c>
      <c r="V30" s="47">
        <f t="shared" si="10"/>
        <v>0</v>
      </c>
      <c r="W30" s="47">
        <f t="shared" si="11"/>
        <v>0</v>
      </c>
    </row>
    <row r="31" spans="1:23">
      <c r="A31" s="35">
        <v>23</v>
      </c>
      <c r="B31" s="86">
        <v>82</v>
      </c>
      <c r="C31" s="48"/>
      <c r="D31" s="35" t="s">
        <v>756</v>
      </c>
      <c r="E31" s="35" t="s">
        <v>735</v>
      </c>
      <c r="F31" s="35"/>
      <c r="G31" s="82">
        <v>71</v>
      </c>
      <c r="H31" s="47">
        <f t="shared" si="0"/>
        <v>71</v>
      </c>
      <c r="I31" s="47">
        <f t="shared" si="1"/>
        <v>0</v>
      </c>
      <c r="J31" s="82">
        <v>71</v>
      </c>
      <c r="K31" s="87">
        <v>71</v>
      </c>
      <c r="L31" s="47">
        <f t="shared" si="2"/>
        <v>71</v>
      </c>
      <c r="M31" s="47">
        <f t="shared" si="3"/>
        <v>0</v>
      </c>
      <c r="O31" s="85">
        <f t="shared" si="4"/>
        <v>0</v>
      </c>
      <c r="P31" s="82">
        <f t="shared" si="5"/>
        <v>0</v>
      </c>
      <c r="Q31" s="82">
        <f t="shared" si="6"/>
        <v>0</v>
      </c>
      <c r="R31" s="85">
        <f t="shared" si="12"/>
        <v>0</v>
      </c>
      <c r="S31" s="82">
        <f t="shared" si="7"/>
        <v>0</v>
      </c>
      <c r="T31" s="82">
        <f t="shared" si="8"/>
        <v>0</v>
      </c>
      <c r="U31" s="85">
        <f t="shared" si="9"/>
        <v>0</v>
      </c>
      <c r="V31" s="47">
        <f t="shared" si="10"/>
        <v>0</v>
      </c>
      <c r="W31" s="47">
        <f t="shared" si="11"/>
        <v>0</v>
      </c>
    </row>
    <row r="32" spans="1:23">
      <c r="A32" s="35">
        <v>24</v>
      </c>
      <c r="B32" s="86">
        <v>86</v>
      </c>
      <c r="C32" s="48"/>
      <c r="D32" s="35" t="s">
        <v>757</v>
      </c>
      <c r="E32" s="35" t="s">
        <v>735</v>
      </c>
      <c r="F32" s="35"/>
      <c r="G32" s="82">
        <v>221</v>
      </c>
      <c r="H32" s="47">
        <f t="shared" si="0"/>
        <v>221</v>
      </c>
      <c r="I32" s="47">
        <f t="shared" si="1"/>
        <v>0</v>
      </c>
      <c r="J32" s="82">
        <v>221</v>
      </c>
      <c r="K32" s="87">
        <v>221</v>
      </c>
      <c r="L32" s="47">
        <f t="shared" si="2"/>
        <v>221</v>
      </c>
      <c r="M32" s="47">
        <f t="shared" si="3"/>
        <v>0</v>
      </c>
      <c r="O32" s="85">
        <f t="shared" si="4"/>
        <v>0</v>
      </c>
      <c r="P32" s="82">
        <f t="shared" si="5"/>
        <v>0</v>
      </c>
      <c r="Q32" s="82">
        <f t="shared" si="6"/>
        <v>0</v>
      </c>
      <c r="R32" s="85">
        <f t="shared" si="12"/>
        <v>0</v>
      </c>
      <c r="S32" s="82">
        <f t="shared" si="7"/>
        <v>0</v>
      </c>
      <c r="T32" s="82">
        <f t="shared" si="8"/>
        <v>0</v>
      </c>
      <c r="U32" s="85">
        <f t="shared" si="9"/>
        <v>0</v>
      </c>
      <c r="V32" s="47">
        <f t="shared" si="10"/>
        <v>0</v>
      </c>
      <c r="W32" s="47">
        <f t="shared" si="11"/>
        <v>0</v>
      </c>
    </row>
    <row r="33" spans="1:23">
      <c r="A33" s="35">
        <v>25</v>
      </c>
      <c r="B33" s="86" t="s">
        <v>758</v>
      </c>
      <c r="C33" s="48"/>
      <c r="D33" s="35" t="s">
        <v>759</v>
      </c>
      <c r="E33" s="35" t="s">
        <v>735</v>
      </c>
      <c r="F33" s="35"/>
      <c r="G33" s="82">
        <v>2363.5</v>
      </c>
      <c r="H33" s="47">
        <f t="shared" si="0"/>
        <v>2363.5</v>
      </c>
      <c r="I33" s="47">
        <f t="shared" si="1"/>
        <v>0</v>
      </c>
      <c r="J33" s="82">
        <v>2365.5</v>
      </c>
      <c r="K33" s="87">
        <v>2366.5</v>
      </c>
      <c r="L33" s="47">
        <f t="shared" si="2"/>
        <v>2366.5</v>
      </c>
      <c r="M33" s="47">
        <f t="shared" si="3"/>
        <v>0</v>
      </c>
      <c r="O33" s="85">
        <f t="shared" si="4"/>
        <v>2</v>
      </c>
      <c r="P33" s="82">
        <f t="shared" si="5"/>
        <v>2</v>
      </c>
      <c r="Q33" s="82">
        <f t="shared" si="6"/>
        <v>0</v>
      </c>
      <c r="R33" s="85">
        <f t="shared" si="12"/>
        <v>1</v>
      </c>
      <c r="S33" s="82">
        <f t="shared" si="7"/>
        <v>1</v>
      </c>
      <c r="T33" s="82">
        <f t="shared" si="8"/>
        <v>0</v>
      </c>
      <c r="U33" s="85">
        <f t="shared" si="9"/>
        <v>3</v>
      </c>
      <c r="V33" s="47">
        <f t="shared" si="10"/>
        <v>3</v>
      </c>
      <c r="W33" s="47">
        <f t="shared" si="11"/>
        <v>0</v>
      </c>
    </row>
    <row r="34" spans="1:23">
      <c r="A34" s="35">
        <v>26</v>
      </c>
      <c r="B34" s="86">
        <v>96</v>
      </c>
      <c r="C34" s="48"/>
      <c r="D34" s="35" t="s">
        <v>760</v>
      </c>
      <c r="E34" s="35"/>
      <c r="F34" s="35" t="s">
        <v>736</v>
      </c>
      <c r="G34" s="82">
        <v>477.2</v>
      </c>
      <c r="H34" s="47">
        <f t="shared" si="0"/>
        <v>0</v>
      </c>
      <c r="I34" s="47">
        <f t="shared" si="1"/>
        <v>477.2</v>
      </c>
      <c r="J34" s="82">
        <v>477.2</v>
      </c>
      <c r="K34" s="87">
        <v>477.2</v>
      </c>
      <c r="L34" s="47">
        <f t="shared" si="2"/>
        <v>0</v>
      </c>
      <c r="M34" s="47">
        <f t="shared" si="3"/>
        <v>477.2</v>
      </c>
      <c r="O34" s="85">
        <f t="shared" si="4"/>
        <v>0</v>
      </c>
      <c r="P34" s="82">
        <f t="shared" si="5"/>
        <v>0</v>
      </c>
      <c r="Q34" s="82">
        <f t="shared" si="6"/>
        <v>0</v>
      </c>
      <c r="R34" s="85">
        <f t="shared" si="12"/>
        <v>0</v>
      </c>
      <c r="S34" s="82">
        <f t="shared" si="7"/>
        <v>0</v>
      </c>
      <c r="T34" s="82">
        <f t="shared" si="8"/>
        <v>0</v>
      </c>
      <c r="U34" s="85">
        <f t="shared" si="9"/>
        <v>0</v>
      </c>
      <c r="V34" s="47">
        <f t="shared" si="10"/>
        <v>0</v>
      </c>
      <c r="W34" s="47">
        <f t="shared" si="11"/>
        <v>0</v>
      </c>
    </row>
    <row r="35" spans="1:23">
      <c r="A35" s="35">
        <v>27</v>
      </c>
      <c r="B35" s="86">
        <v>98</v>
      </c>
      <c r="C35" s="48"/>
      <c r="D35" s="35" t="s">
        <v>761</v>
      </c>
      <c r="E35" s="35"/>
      <c r="F35" s="35" t="s">
        <v>736</v>
      </c>
      <c r="G35" s="82">
        <v>132</v>
      </c>
      <c r="H35" s="47">
        <f t="shared" si="0"/>
        <v>0</v>
      </c>
      <c r="I35" s="47">
        <f t="shared" si="1"/>
        <v>132</v>
      </c>
      <c r="J35" s="82">
        <v>132</v>
      </c>
      <c r="K35" s="87">
        <v>132</v>
      </c>
      <c r="L35" s="47">
        <f t="shared" si="2"/>
        <v>0</v>
      </c>
      <c r="M35" s="47">
        <f t="shared" si="3"/>
        <v>132</v>
      </c>
      <c r="O35" s="85">
        <f t="shared" si="4"/>
        <v>0</v>
      </c>
      <c r="P35" s="82">
        <f t="shared" si="5"/>
        <v>0</v>
      </c>
      <c r="Q35" s="82">
        <f t="shared" si="6"/>
        <v>0</v>
      </c>
      <c r="R35" s="85">
        <f t="shared" si="12"/>
        <v>0</v>
      </c>
      <c r="S35" s="82">
        <f t="shared" si="7"/>
        <v>0</v>
      </c>
      <c r="T35" s="82">
        <f t="shared" si="8"/>
        <v>0</v>
      </c>
      <c r="U35" s="85">
        <f t="shared" si="9"/>
        <v>0</v>
      </c>
      <c r="V35" s="47">
        <f t="shared" si="10"/>
        <v>0</v>
      </c>
      <c r="W35" s="47">
        <f t="shared" si="11"/>
        <v>0</v>
      </c>
    </row>
    <row r="36" spans="1:23">
      <c r="A36" s="35">
        <v>28</v>
      </c>
      <c r="B36" s="35" t="s">
        <v>762</v>
      </c>
      <c r="C36" s="35"/>
      <c r="D36" s="35"/>
      <c r="E36" s="35"/>
      <c r="F36" s="35"/>
      <c r="H36" s="47">
        <f t="shared" si="0"/>
        <v>0</v>
      </c>
      <c r="I36" s="47">
        <f t="shared" si="1"/>
        <v>0</v>
      </c>
      <c r="J36" s="82"/>
      <c r="K36" s="87"/>
      <c r="L36" s="47">
        <f t="shared" si="2"/>
        <v>0</v>
      </c>
      <c r="M36" s="47">
        <f t="shared" si="3"/>
        <v>0</v>
      </c>
      <c r="O36" s="85"/>
      <c r="P36" s="82">
        <f t="shared" si="5"/>
        <v>0</v>
      </c>
      <c r="Q36" s="82">
        <f t="shared" si="6"/>
        <v>0</v>
      </c>
      <c r="R36" s="85"/>
      <c r="S36" s="82">
        <f t="shared" si="7"/>
        <v>0</v>
      </c>
      <c r="T36" s="82">
        <f t="shared" si="8"/>
        <v>0</v>
      </c>
      <c r="U36" s="85"/>
      <c r="V36" s="47">
        <f t="shared" si="10"/>
        <v>0</v>
      </c>
      <c r="W36" s="47">
        <f t="shared" si="11"/>
        <v>0</v>
      </c>
    </row>
    <row r="37" spans="1:23">
      <c r="A37" s="35">
        <v>29</v>
      </c>
      <c r="B37" s="86">
        <v>11</v>
      </c>
      <c r="C37" s="48"/>
      <c r="D37" s="35" t="s">
        <v>763</v>
      </c>
      <c r="E37" s="35" t="s">
        <v>735</v>
      </c>
      <c r="F37" s="35"/>
      <c r="G37" s="82">
        <v>903</v>
      </c>
      <c r="H37" s="47">
        <f t="shared" si="0"/>
        <v>903</v>
      </c>
      <c r="I37" s="47">
        <f t="shared" si="1"/>
        <v>0</v>
      </c>
      <c r="J37" s="82">
        <v>908</v>
      </c>
      <c r="K37" s="87">
        <v>914</v>
      </c>
      <c r="L37" s="47">
        <f t="shared" si="2"/>
        <v>914</v>
      </c>
      <c r="M37" s="47">
        <f t="shared" si="3"/>
        <v>0</v>
      </c>
      <c r="O37" s="85">
        <f t="shared" ref="O37:O42" si="13">IF(J37&gt;0,J37-G37,0)</f>
        <v>5</v>
      </c>
      <c r="P37" s="82">
        <f t="shared" si="5"/>
        <v>5</v>
      </c>
      <c r="Q37" s="82">
        <f t="shared" si="6"/>
        <v>0</v>
      </c>
      <c r="R37" s="85">
        <f t="shared" ref="R37:R42" si="14">IF(K37&gt;0,K37-J37,0)</f>
        <v>6</v>
      </c>
      <c r="S37" s="82">
        <f t="shared" si="7"/>
        <v>6</v>
      </c>
      <c r="T37" s="82">
        <f t="shared" si="8"/>
        <v>0</v>
      </c>
      <c r="U37" s="85">
        <f t="shared" ref="U37:U42" si="15">IF(K37&gt;0,O37+R37,O37)</f>
        <v>11</v>
      </c>
      <c r="V37" s="47">
        <f t="shared" si="10"/>
        <v>11</v>
      </c>
      <c r="W37" s="47">
        <f t="shared" si="11"/>
        <v>0</v>
      </c>
    </row>
    <row r="38" spans="1:23">
      <c r="A38" s="35">
        <v>30</v>
      </c>
      <c r="B38" s="86">
        <v>10</v>
      </c>
      <c r="C38" s="48"/>
      <c r="D38" s="35" t="s">
        <v>764</v>
      </c>
      <c r="E38" s="35" t="s">
        <v>765</v>
      </c>
      <c r="F38" s="35"/>
      <c r="G38" s="82">
        <v>1819</v>
      </c>
      <c r="H38" s="47">
        <f t="shared" si="0"/>
        <v>1819</v>
      </c>
      <c r="I38" s="47">
        <f t="shared" si="1"/>
        <v>0</v>
      </c>
      <c r="J38" s="82">
        <v>1818</v>
      </c>
      <c r="K38" s="91">
        <v>1810</v>
      </c>
      <c r="L38" s="47">
        <f t="shared" si="2"/>
        <v>1810</v>
      </c>
      <c r="M38" s="47">
        <f t="shared" si="3"/>
        <v>0</v>
      </c>
      <c r="O38" s="85">
        <f t="shared" si="13"/>
        <v>-1</v>
      </c>
      <c r="P38" s="82">
        <f t="shared" si="5"/>
        <v>-1</v>
      </c>
      <c r="Q38" s="82">
        <f t="shared" si="6"/>
        <v>0</v>
      </c>
      <c r="R38" s="85">
        <f t="shared" si="14"/>
        <v>-8</v>
      </c>
      <c r="S38" s="82">
        <f t="shared" si="7"/>
        <v>-8</v>
      </c>
      <c r="T38" s="82">
        <f t="shared" si="8"/>
        <v>0</v>
      </c>
      <c r="U38" s="85">
        <f t="shared" si="15"/>
        <v>-9</v>
      </c>
      <c r="V38" s="47">
        <f t="shared" si="10"/>
        <v>-9</v>
      </c>
      <c r="W38" s="47">
        <f t="shared" si="11"/>
        <v>0</v>
      </c>
    </row>
    <row r="39" spans="1:23">
      <c r="A39" s="35">
        <v>31</v>
      </c>
      <c r="B39" s="86">
        <v>55</v>
      </c>
      <c r="C39" s="48"/>
      <c r="D39" s="35" t="s">
        <v>766</v>
      </c>
      <c r="E39" s="35" t="s">
        <v>735</v>
      </c>
      <c r="F39" s="35"/>
      <c r="G39" s="82">
        <v>1876.5</v>
      </c>
      <c r="H39" s="47">
        <f t="shared" si="0"/>
        <v>1876.5</v>
      </c>
      <c r="I39" s="47">
        <f t="shared" si="1"/>
        <v>0</v>
      </c>
      <c r="J39" s="82">
        <v>1880.5</v>
      </c>
      <c r="K39" s="87">
        <v>1883.5</v>
      </c>
      <c r="L39" s="47">
        <f t="shared" si="2"/>
        <v>1883.5</v>
      </c>
      <c r="M39" s="47">
        <f t="shared" si="3"/>
        <v>0</v>
      </c>
      <c r="O39" s="85">
        <f t="shared" si="13"/>
        <v>4</v>
      </c>
      <c r="P39" s="82">
        <f t="shared" si="5"/>
        <v>4</v>
      </c>
      <c r="Q39" s="82">
        <f t="shared" si="6"/>
        <v>0</v>
      </c>
      <c r="R39" s="85">
        <f t="shared" si="14"/>
        <v>3</v>
      </c>
      <c r="S39" s="82">
        <f t="shared" si="7"/>
        <v>3</v>
      </c>
      <c r="T39" s="82">
        <f t="shared" si="8"/>
        <v>0</v>
      </c>
      <c r="U39" s="85">
        <f t="shared" si="15"/>
        <v>7</v>
      </c>
      <c r="V39" s="47">
        <f t="shared" si="10"/>
        <v>7</v>
      </c>
      <c r="W39" s="47">
        <f t="shared" si="11"/>
        <v>0</v>
      </c>
    </row>
    <row r="40" spans="1:23">
      <c r="A40" s="35">
        <v>32</v>
      </c>
      <c r="B40" s="86">
        <v>54</v>
      </c>
      <c r="C40" s="48"/>
      <c r="D40" s="35" t="s">
        <v>767</v>
      </c>
      <c r="E40" s="35" t="s">
        <v>765</v>
      </c>
      <c r="F40" s="35"/>
      <c r="G40" s="82">
        <v>233</v>
      </c>
      <c r="H40" s="47">
        <f t="shared" si="0"/>
        <v>233</v>
      </c>
      <c r="I40" s="47">
        <f t="shared" si="1"/>
        <v>0</v>
      </c>
      <c r="J40" s="82">
        <v>229</v>
      </c>
      <c r="K40" s="87">
        <v>227</v>
      </c>
      <c r="L40" s="47">
        <f t="shared" si="2"/>
        <v>227</v>
      </c>
      <c r="M40" s="47">
        <f t="shared" si="3"/>
        <v>0</v>
      </c>
      <c r="O40" s="85">
        <f t="shared" si="13"/>
        <v>-4</v>
      </c>
      <c r="P40" s="82">
        <f t="shared" si="5"/>
        <v>-4</v>
      </c>
      <c r="Q40" s="82">
        <f t="shared" si="6"/>
        <v>0</v>
      </c>
      <c r="R40" s="85">
        <f t="shared" si="14"/>
        <v>-2</v>
      </c>
      <c r="S40" s="82">
        <f t="shared" si="7"/>
        <v>-2</v>
      </c>
      <c r="T40" s="82">
        <f t="shared" si="8"/>
        <v>0</v>
      </c>
      <c r="U40" s="85">
        <f t="shared" si="15"/>
        <v>-6</v>
      </c>
      <c r="V40" s="47">
        <f t="shared" si="10"/>
        <v>-6</v>
      </c>
      <c r="W40" s="47">
        <f t="shared" si="11"/>
        <v>0</v>
      </c>
    </row>
    <row r="41" spans="1:23">
      <c r="A41" s="35">
        <v>33</v>
      </c>
      <c r="B41" s="86">
        <v>59</v>
      </c>
      <c r="C41" s="48"/>
      <c r="D41" s="35" t="s">
        <v>768</v>
      </c>
      <c r="E41" s="35" t="s">
        <v>735</v>
      </c>
      <c r="F41" s="35"/>
      <c r="G41" s="82">
        <v>485.5</v>
      </c>
      <c r="H41" s="47">
        <f t="shared" si="0"/>
        <v>485.5</v>
      </c>
      <c r="I41" s="47">
        <f t="shared" si="1"/>
        <v>0</v>
      </c>
      <c r="J41" s="82">
        <v>487.5</v>
      </c>
      <c r="K41" s="87">
        <v>487.5</v>
      </c>
      <c r="L41" s="47">
        <f t="shared" si="2"/>
        <v>487.5</v>
      </c>
      <c r="M41" s="47">
        <f t="shared" si="3"/>
        <v>0</v>
      </c>
      <c r="O41" s="85">
        <f t="shared" si="13"/>
        <v>2</v>
      </c>
      <c r="P41" s="82">
        <f t="shared" si="5"/>
        <v>2</v>
      </c>
      <c r="Q41" s="82">
        <f t="shared" si="6"/>
        <v>0</v>
      </c>
      <c r="R41" s="85">
        <f t="shared" si="14"/>
        <v>0</v>
      </c>
      <c r="S41" s="82">
        <f t="shared" si="7"/>
        <v>0</v>
      </c>
      <c r="T41" s="82">
        <f t="shared" si="8"/>
        <v>0</v>
      </c>
      <c r="U41" s="85">
        <f t="shared" si="15"/>
        <v>2</v>
      </c>
      <c r="V41" s="47">
        <f t="shared" si="10"/>
        <v>2</v>
      </c>
      <c r="W41" s="47">
        <f t="shared" si="11"/>
        <v>0</v>
      </c>
    </row>
    <row r="42" spans="1:23">
      <c r="A42" s="35">
        <v>34</v>
      </c>
      <c r="B42" s="86">
        <v>58</v>
      </c>
      <c r="C42" s="48"/>
      <c r="D42" s="35" t="s">
        <v>769</v>
      </c>
      <c r="E42" s="35" t="s">
        <v>765</v>
      </c>
      <c r="F42" s="35"/>
      <c r="G42" s="92">
        <v>1306</v>
      </c>
      <c r="H42" s="47">
        <f t="shared" si="0"/>
        <v>1306</v>
      </c>
      <c r="I42" s="47">
        <f t="shared" si="1"/>
        <v>0</v>
      </c>
      <c r="J42" s="92">
        <v>1305</v>
      </c>
      <c r="K42" s="93">
        <v>1302</v>
      </c>
      <c r="L42" s="47">
        <f t="shared" si="2"/>
        <v>1302</v>
      </c>
      <c r="M42" s="47">
        <f t="shared" si="3"/>
        <v>0</v>
      </c>
      <c r="O42" s="94">
        <f t="shared" si="13"/>
        <v>-1</v>
      </c>
      <c r="P42" s="82">
        <f t="shared" si="5"/>
        <v>-1</v>
      </c>
      <c r="Q42" s="82">
        <f t="shared" si="6"/>
        <v>0</v>
      </c>
      <c r="R42" s="95">
        <f t="shared" si="14"/>
        <v>-3</v>
      </c>
      <c r="S42" s="82">
        <f t="shared" si="7"/>
        <v>-3</v>
      </c>
      <c r="T42" s="82">
        <f t="shared" si="8"/>
        <v>0</v>
      </c>
      <c r="U42" s="94">
        <f t="shared" si="15"/>
        <v>-4</v>
      </c>
      <c r="V42" s="47">
        <f t="shared" si="10"/>
        <v>-4</v>
      </c>
      <c r="W42" s="47">
        <f t="shared" si="11"/>
        <v>0</v>
      </c>
    </row>
    <row r="43" spans="1:23">
      <c r="B43" s="35" t="s">
        <v>770</v>
      </c>
      <c r="C43" s="35"/>
      <c r="D43" s="35"/>
      <c r="E43" s="35"/>
      <c r="F43" s="35"/>
      <c r="H43" s="47">
        <f t="shared" si="0"/>
        <v>0</v>
      </c>
      <c r="I43" s="47">
        <f t="shared" si="1"/>
        <v>0</v>
      </c>
      <c r="J43" s="83" t="s">
        <v>771</v>
      </c>
      <c r="L43" s="47">
        <f t="shared" si="2"/>
        <v>0</v>
      </c>
      <c r="M43" s="47">
        <f t="shared" si="3"/>
        <v>0</v>
      </c>
      <c r="O43" s="85"/>
      <c r="P43" s="82">
        <f t="shared" si="5"/>
        <v>0</v>
      </c>
      <c r="Q43" s="82">
        <f t="shared" si="6"/>
        <v>0</v>
      </c>
      <c r="S43" s="82">
        <f t="shared" si="7"/>
        <v>0</v>
      </c>
      <c r="T43" s="82">
        <f t="shared" si="8"/>
        <v>0</v>
      </c>
      <c r="V43" s="47">
        <f t="shared" si="10"/>
        <v>0</v>
      </c>
      <c r="W43" s="47">
        <f t="shared" si="11"/>
        <v>0</v>
      </c>
    </row>
    <row r="44" spans="1:23">
      <c r="C44" s="35"/>
      <c r="D44" s="60" t="s">
        <v>772</v>
      </c>
      <c r="E44" s="35"/>
      <c r="F44" s="35"/>
      <c r="G44" s="82">
        <f>SUM(G9:G42)-G10-G16-G20-G22-G28-G34-G35-G38-G40-G42-G24</f>
        <v>11969.400000000001</v>
      </c>
      <c r="H44" s="47">
        <f t="shared" si="0"/>
        <v>0</v>
      </c>
      <c r="I44" s="47">
        <f t="shared" si="1"/>
        <v>0</v>
      </c>
      <c r="J44" s="82">
        <f>SUM(J9:J42)-J10-J16-J20-J22-J28-J34-J35-J38-J40-J42-J24</f>
        <v>12033.400000000001</v>
      </c>
      <c r="K44" s="87">
        <f>SUM(K9:K42)-K10-K16-K20-K22-K28-K34-K35-K38-K40-K42-K24</f>
        <v>12080.2</v>
      </c>
      <c r="L44" s="47">
        <f t="shared" si="2"/>
        <v>0</v>
      </c>
      <c r="M44" s="47">
        <f t="shared" si="3"/>
        <v>0</v>
      </c>
      <c r="O44" s="82">
        <f>SUM(P$9:P$42)</f>
        <v>58</v>
      </c>
      <c r="P44" s="82">
        <f t="shared" si="5"/>
        <v>0</v>
      </c>
      <c r="Q44" s="82">
        <f t="shared" si="6"/>
        <v>0</v>
      </c>
      <c r="R44" s="82">
        <f>SUM(S$9:S$42)</f>
        <v>33.799999999999955</v>
      </c>
      <c r="S44" s="82">
        <f t="shared" si="7"/>
        <v>0</v>
      </c>
      <c r="T44" s="82">
        <f t="shared" si="8"/>
        <v>0</v>
      </c>
      <c r="U44" s="82">
        <f>SUM(V$9:V$42)</f>
        <v>91.799999999999955</v>
      </c>
      <c r="V44" s="47">
        <f t="shared" si="10"/>
        <v>0</v>
      </c>
      <c r="W44" s="47">
        <f t="shared" si="11"/>
        <v>0</v>
      </c>
    </row>
    <row r="45" spans="1:23">
      <c r="C45" s="35"/>
      <c r="D45" s="60" t="s">
        <v>773</v>
      </c>
      <c r="E45" s="35"/>
      <c r="F45" s="35"/>
      <c r="G45" s="92">
        <f>G10+G20+G22+G24+G28+G34+G35+G16</f>
        <v>2946.2000000000003</v>
      </c>
      <c r="H45" s="47">
        <f t="shared" si="0"/>
        <v>0</v>
      </c>
      <c r="I45" s="47">
        <f t="shared" si="1"/>
        <v>0</v>
      </c>
      <c r="J45" s="92">
        <f>J10+J20+J22+J24+J28+J34+J35+J16</f>
        <v>2972.2000000000003</v>
      </c>
      <c r="K45" s="93">
        <f>K10+K20+K22+K24+K28+K34+K35+K16</f>
        <v>2984</v>
      </c>
      <c r="L45" s="47">
        <f t="shared" si="2"/>
        <v>0</v>
      </c>
      <c r="M45" s="47">
        <f t="shared" si="3"/>
        <v>0</v>
      </c>
      <c r="O45" s="92">
        <f>SUM(Q$9:Q$42)</f>
        <v>26</v>
      </c>
      <c r="P45" s="82">
        <f t="shared" si="5"/>
        <v>0</v>
      </c>
      <c r="Q45" s="82">
        <f t="shared" si="6"/>
        <v>0</v>
      </c>
      <c r="R45" s="92">
        <f>SUM(T$9:T$42)</f>
        <v>11.800000000000011</v>
      </c>
      <c r="S45" s="82">
        <f t="shared" si="7"/>
        <v>0</v>
      </c>
      <c r="T45" s="82">
        <f t="shared" si="8"/>
        <v>0</v>
      </c>
      <c r="U45" s="92">
        <f>SUM(W$9:W$42)</f>
        <v>37.800000000000011</v>
      </c>
      <c r="V45" s="47">
        <f t="shared" si="10"/>
        <v>0</v>
      </c>
      <c r="W45" s="47">
        <f t="shared" si="11"/>
        <v>0</v>
      </c>
    </row>
    <row r="46" spans="1:23">
      <c r="C46" s="35"/>
      <c r="D46" s="78" t="s">
        <v>774</v>
      </c>
      <c r="E46" s="35"/>
      <c r="F46" s="35"/>
      <c r="G46" s="83">
        <f>G44+G45</f>
        <v>14915.600000000002</v>
      </c>
      <c r="H46" s="47">
        <f t="shared" si="0"/>
        <v>0</v>
      </c>
      <c r="I46" s="47">
        <f t="shared" si="1"/>
        <v>0</v>
      </c>
      <c r="J46" s="83">
        <f>J44+J45</f>
        <v>15005.600000000002</v>
      </c>
      <c r="K46" s="96">
        <f>K44+K45</f>
        <v>15064.2</v>
      </c>
      <c r="L46" s="47">
        <f t="shared" si="2"/>
        <v>0</v>
      </c>
      <c r="M46" s="47">
        <f t="shared" si="3"/>
        <v>0</v>
      </c>
      <c r="O46" s="82">
        <f>O44+O45</f>
        <v>84</v>
      </c>
      <c r="P46" s="82">
        <f t="shared" si="5"/>
        <v>0</v>
      </c>
      <c r="Q46" s="82">
        <f t="shared" si="6"/>
        <v>0</v>
      </c>
      <c r="R46" s="82">
        <f>R44+R45</f>
        <v>45.599999999999966</v>
      </c>
      <c r="S46" s="82">
        <f t="shared" si="7"/>
        <v>0</v>
      </c>
      <c r="T46" s="82">
        <f t="shared" si="8"/>
        <v>0</v>
      </c>
      <c r="U46" s="82">
        <f>U44+U45</f>
        <v>129.59999999999997</v>
      </c>
      <c r="V46" s="47">
        <f t="shared" si="10"/>
        <v>0</v>
      </c>
      <c r="W46" s="47">
        <f t="shared" si="11"/>
        <v>0</v>
      </c>
    </row>
    <row r="47" spans="1:23">
      <c r="C47" s="35"/>
      <c r="D47" s="78" t="s">
        <v>775</v>
      </c>
      <c r="E47" s="35"/>
      <c r="F47" s="35"/>
      <c r="G47" s="97">
        <f>G38+G40+G42</f>
        <v>3358</v>
      </c>
      <c r="H47" s="47">
        <f t="shared" si="0"/>
        <v>0</v>
      </c>
      <c r="I47" s="47">
        <f t="shared" si="1"/>
        <v>0</v>
      </c>
      <c r="J47" s="97">
        <f>J38+J40+J42</f>
        <v>3352</v>
      </c>
      <c r="K47" s="98">
        <f>K38+K40+K42</f>
        <v>3339</v>
      </c>
      <c r="L47" s="47">
        <f t="shared" si="2"/>
        <v>0</v>
      </c>
      <c r="M47" s="47">
        <f t="shared" si="3"/>
        <v>0</v>
      </c>
      <c r="O47" s="92">
        <f>O38+O40+O42</f>
        <v>-6</v>
      </c>
      <c r="P47" s="82">
        <f t="shared" si="5"/>
        <v>0</v>
      </c>
      <c r="Q47" s="82">
        <f t="shared" si="6"/>
        <v>0</v>
      </c>
      <c r="R47" s="92">
        <f>R38+R40+R42</f>
        <v>-13</v>
      </c>
      <c r="S47" s="82">
        <f t="shared" si="7"/>
        <v>0</v>
      </c>
      <c r="T47" s="82">
        <f t="shared" si="8"/>
        <v>0</v>
      </c>
      <c r="U47" s="92">
        <f>U38+U40+U42</f>
        <v>-19</v>
      </c>
      <c r="V47" s="47">
        <f t="shared" si="10"/>
        <v>0</v>
      </c>
      <c r="W47" s="47">
        <f t="shared" si="11"/>
        <v>0</v>
      </c>
    </row>
    <row r="48" spans="1:23">
      <c r="C48" s="35"/>
      <c r="D48" s="78" t="s">
        <v>774</v>
      </c>
      <c r="E48" s="35"/>
      <c r="F48" s="35"/>
      <c r="G48" s="97">
        <f>G46+G47</f>
        <v>18273.600000000002</v>
      </c>
      <c r="H48" s="47">
        <f t="shared" si="0"/>
        <v>0</v>
      </c>
      <c r="I48" s="47">
        <f t="shared" si="1"/>
        <v>0</v>
      </c>
      <c r="J48" s="97">
        <f>J46+J47</f>
        <v>18357.600000000002</v>
      </c>
      <c r="K48" s="98">
        <f>K46+K47</f>
        <v>18403.2</v>
      </c>
      <c r="L48" s="47">
        <f t="shared" si="2"/>
        <v>0</v>
      </c>
      <c r="M48" s="47">
        <f t="shared" si="3"/>
        <v>0</v>
      </c>
      <c r="O48" s="92">
        <f>O46+O47</f>
        <v>78</v>
      </c>
      <c r="P48" s="82">
        <f t="shared" si="5"/>
        <v>0</v>
      </c>
      <c r="Q48" s="82">
        <f t="shared" si="6"/>
        <v>0</v>
      </c>
      <c r="R48" s="92">
        <f>R46+R47</f>
        <v>32.599999999999966</v>
      </c>
      <c r="S48" s="82">
        <f t="shared" si="7"/>
        <v>0</v>
      </c>
      <c r="T48" s="82">
        <f t="shared" si="8"/>
        <v>0</v>
      </c>
      <c r="U48" s="92">
        <f>U46+U47</f>
        <v>110.59999999999997</v>
      </c>
      <c r="V48" s="47">
        <f t="shared" si="10"/>
        <v>0</v>
      </c>
      <c r="W48" s="47">
        <f t="shared" si="11"/>
        <v>0</v>
      </c>
    </row>
    <row r="49" spans="1:25" ht="3.75" customHeight="1">
      <c r="B49" s="35"/>
      <c r="C49" s="35"/>
      <c r="D49" s="35"/>
      <c r="E49" s="35"/>
      <c r="F49" s="35"/>
      <c r="G49" s="88"/>
      <c r="H49" s="47">
        <f t="shared" si="0"/>
        <v>0</v>
      </c>
      <c r="I49" s="47">
        <f t="shared" si="1"/>
        <v>0</v>
      </c>
      <c r="J49" s="99"/>
      <c r="K49" s="100"/>
      <c r="L49" s="47">
        <f t="shared" si="2"/>
        <v>0</v>
      </c>
      <c r="M49" s="47">
        <f t="shared" si="3"/>
        <v>0</v>
      </c>
      <c r="O49" s="88"/>
      <c r="P49" s="82">
        <f t="shared" si="5"/>
        <v>0</v>
      </c>
      <c r="Q49" s="82">
        <f t="shared" si="6"/>
        <v>0</v>
      </c>
      <c r="R49" s="88"/>
      <c r="S49" s="82">
        <f t="shared" si="7"/>
        <v>0</v>
      </c>
      <c r="T49" s="82">
        <f t="shared" si="8"/>
        <v>0</v>
      </c>
      <c r="U49" s="88"/>
      <c r="V49" s="47">
        <f t="shared" si="10"/>
        <v>0</v>
      </c>
      <c r="W49" s="47">
        <f t="shared" si="11"/>
        <v>0</v>
      </c>
    </row>
    <row r="50" spans="1:25">
      <c r="B50" s="35" t="s">
        <v>776</v>
      </c>
      <c r="C50" s="35"/>
      <c r="G50" s="101"/>
      <c r="H50" s="102">
        <f t="shared" si="0"/>
        <v>0</v>
      </c>
      <c r="I50" s="102">
        <f t="shared" si="1"/>
        <v>0</v>
      </c>
      <c r="J50" s="103" t="str">
        <f>IF(K46=0,((O46/G46)),"")</f>
        <v/>
      </c>
      <c r="K50" s="104">
        <f>IF(K46=0,"",(((U46)/(G46))))</f>
        <v>8.6888894848346655E-3</v>
      </c>
      <c r="L50" s="102">
        <f t="shared" si="2"/>
        <v>0</v>
      </c>
      <c r="M50" s="102">
        <f t="shared" si="3"/>
        <v>0</v>
      </c>
      <c r="N50" s="102"/>
      <c r="O50" s="105"/>
      <c r="P50" s="82">
        <f t="shared" si="5"/>
        <v>0</v>
      </c>
      <c r="Q50" s="82">
        <f t="shared" si="6"/>
        <v>0</v>
      </c>
      <c r="S50" s="82">
        <f t="shared" si="7"/>
        <v>0</v>
      </c>
      <c r="T50" s="82">
        <f t="shared" si="8"/>
        <v>0</v>
      </c>
      <c r="V50" s="47">
        <f t="shared" si="10"/>
        <v>0</v>
      </c>
      <c r="W50" s="47">
        <f t="shared" si="11"/>
        <v>0</v>
      </c>
    </row>
    <row r="51" spans="1:25" ht="10.5" customHeight="1">
      <c r="C51" s="35"/>
      <c r="D51" s="35"/>
      <c r="E51" s="35"/>
      <c r="F51" s="35"/>
      <c r="G51" s="102"/>
      <c r="H51" s="102">
        <f t="shared" si="0"/>
        <v>0</v>
      </c>
      <c r="I51" s="102">
        <f t="shared" si="1"/>
        <v>0</v>
      </c>
      <c r="J51" s="106"/>
      <c r="K51" s="104"/>
      <c r="L51" s="102">
        <f t="shared" si="2"/>
        <v>0</v>
      </c>
      <c r="M51" s="102">
        <f t="shared" si="3"/>
        <v>0</v>
      </c>
      <c r="N51" s="102"/>
      <c r="O51" s="102"/>
      <c r="P51" s="82">
        <f t="shared" si="5"/>
        <v>0</v>
      </c>
      <c r="Q51" s="82">
        <f t="shared" si="6"/>
        <v>0</v>
      </c>
      <c r="S51" s="82">
        <f t="shared" si="7"/>
        <v>0</v>
      </c>
      <c r="T51" s="82">
        <f t="shared" si="8"/>
        <v>0</v>
      </c>
      <c r="V51" s="47">
        <f t="shared" si="10"/>
        <v>0</v>
      </c>
      <c r="W51" s="47">
        <f t="shared" si="11"/>
        <v>0</v>
      </c>
    </row>
    <row r="52" spans="1:25" s="108" customFormat="1">
      <c r="A52" s="35"/>
      <c r="B52" s="107" t="s">
        <v>777</v>
      </c>
      <c r="C52" s="107"/>
      <c r="G52" s="101">
        <v>2.3E-2</v>
      </c>
      <c r="H52" s="109">
        <f t="shared" si="0"/>
        <v>0</v>
      </c>
      <c r="I52" s="109">
        <f t="shared" si="1"/>
        <v>0</v>
      </c>
      <c r="J52" s="110" t="str">
        <f>IF(K46=0,((O46/G46)/A4*12),"")</f>
        <v/>
      </c>
      <c r="K52" s="111">
        <f>IF(K46=0,"",((U46)/12*12/(G46)))</f>
        <v>8.6888894848346655E-3</v>
      </c>
      <c r="L52" s="109">
        <f t="shared" si="2"/>
        <v>0</v>
      </c>
      <c r="M52" s="109">
        <f t="shared" si="3"/>
        <v>0</v>
      </c>
      <c r="N52" s="109"/>
      <c r="O52" s="112"/>
      <c r="P52" s="113">
        <f t="shared" si="5"/>
        <v>0</v>
      </c>
      <c r="Q52" s="113">
        <f t="shared" si="6"/>
        <v>0</v>
      </c>
      <c r="R52" s="113"/>
      <c r="S52" s="113">
        <f t="shared" si="7"/>
        <v>0</v>
      </c>
      <c r="T52" s="113">
        <f t="shared" si="8"/>
        <v>0</v>
      </c>
      <c r="U52" s="113"/>
      <c r="V52" s="108">
        <f t="shared" si="10"/>
        <v>0</v>
      </c>
      <c r="W52" s="108">
        <f t="shared" si="11"/>
        <v>0</v>
      </c>
      <c r="Y52" s="108" t="s">
        <v>778</v>
      </c>
    </row>
    <row r="53" spans="1:25" s="108" customFormat="1" ht="2.1" customHeight="1">
      <c r="A53" s="35"/>
      <c r="B53" s="107"/>
      <c r="C53" s="107"/>
      <c r="G53" s="101"/>
      <c r="H53" s="109"/>
      <c r="I53" s="109"/>
      <c r="J53" s="110"/>
      <c r="K53" s="111"/>
      <c r="L53" s="109"/>
      <c r="M53" s="109"/>
      <c r="N53" s="109"/>
      <c r="O53" s="112"/>
      <c r="P53" s="113"/>
      <c r="Q53" s="113"/>
      <c r="R53" s="113"/>
      <c r="S53" s="113"/>
      <c r="T53" s="113"/>
      <c r="U53" s="113"/>
    </row>
    <row r="54" spans="1:25">
      <c r="B54" s="78" t="s">
        <v>779</v>
      </c>
      <c r="C54" s="48"/>
      <c r="D54" s="114"/>
      <c r="E54" s="35"/>
      <c r="F54" s="35"/>
      <c r="G54" s="115"/>
      <c r="H54" s="102">
        <f t="shared" ref="H54:H69" si="16">IF($E54="",0,$G54)</f>
        <v>0</v>
      </c>
      <c r="I54" s="102">
        <f t="shared" ref="I54:I69" si="17">IF($F54="",0,$G54)</f>
        <v>0</v>
      </c>
      <c r="J54" s="116"/>
      <c r="K54" s="117"/>
      <c r="L54" s="102">
        <f t="shared" ref="L54:L69" si="18">IF($E54="",0,K54)</f>
        <v>0</v>
      </c>
      <c r="M54" s="102">
        <f t="shared" ref="M54:M69" si="19">IF($F54="",0,K54)</f>
        <v>0</v>
      </c>
      <c r="N54" s="102"/>
      <c r="O54" s="115"/>
      <c r="P54" s="82">
        <f t="shared" ref="P54:P69" si="20">IF($E54="",0,O54)</f>
        <v>0</v>
      </c>
      <c r="Q54" s="82">
        <f t="shared" ref="Q54:Q69" si="21">IF($F54="",0,O54)</f>
        <v>0</v>
      </c>
      <c r="R54" s="88"/>
      <c r="S54" s="82">
        <f t="shared" ref="S54:S69" si="22">IF($E54="",0,R54)</f>
        <v>0</v>
      </c>
      <c r="T54" s="82">
        <f t="shared" ref="T54:T69" si="23">IF($F54="",0,R54)</f>
        <v>0</v>
      </c>
      <c r="U54" s="88"/>
      <c r="V54" s="47">
        <f t="shared" ref="V54:V69" si="24">IF($E54="",0,U54)</f>
        <v>0</v>
      </c>
      <c r="W54" s="47">
        <f t="shared" ref="W54:W69" si="25">IF($F54="",0,U54)</f>
        <v>0</v>
      </c>
    </row>
    <row r="55" spans="1:25">
      <c r="B55" s="35" t="s">
        <v>780</v>
      </c>
      <c r="C55" s="48"/>
      <c r="D55" s="114"/>
      <c r="E55" s="35"/>
      <c r="F55" s="35"/>
      <c r="G55" s="88"/>
      <c r="H55" s="47">
        <f t="shared" si="16"/>
        <v>0</v>
      </c>
      <c r="I55" s="47">
        <f t="shared" si="17"/>
        <v>0</v>
      </c>
      <c r="J55" s="99"/>
      <c r="K55" s="100"/>
      <c r="L55" s="47">
        <f t="shared" si="18"/>
        <v>0</v>
      </c>
      <c r="M55" s="47">
        <f t="shared" si="19"/>
        <v>0</v>
      </c>
      <c r="O55" s="88"/>
      <c r="P55" s="82">
        <f t="shared" si="20"/>
        <v>0</v>
      </c>
      <c r="Q55" s="82">
        <f t="shared" si="21"/>
        <v>0</v>
      </c>
      <c r="R55" s="88"/>
      <c r="S55" s="82">
        <f t="shared" si="22"/>
        <v>0</v>
      </c>
      <c r="T55" s="82">
        <f t="shared" si="23"/>
        <v>0</v>
      </c>
      <c r="U55" s="88"/>
      <c r="V55" s="47">
        <f t="shared" si="24"/>
        <v>0</v>
      </c>
      <c r="W55" s="47">
        <f t="shared" si="25"/>
        <v>0</v>
      </c>
    </row>
    <row r="56" spans="1:25">
      <c r="B56" s="48" t="s">
        <v>781</v>
      </c>
      <c r="C56" s="48"/>
      <c r="D56" s="35" t="s">
        <v>782</v>
      </c>
      <c r="E56" s="35" t="s">
        <v>735</v>
      </c>
      <c r="F56" s="35"/>
      <c r="G56" s="118">
        <v>3168</v>
      </c>
      <c r="H56" s="47">
        <f t="shared" si="16"/>
        <v>3168</v>
      </c>
      <c r="I56" s="47">
        <f t="shared" si="17"/>
        <v>0</v>
      </c>
      <c r="J56" s="118">
        <v>3171</v>
      </c>
      <c r="K56" s="100">
        <f>1541+1638</f>
        <v>3179</v>
      </c>
      <c r="L56" s="47">
        <f t="shared" si="18"/>
        <v>3179</v>
      </c>
      <c r="M56" s="47">
        <f t="shared" si="19"/>
        <v>0</v>
      </c>
      <c r="O56" s="119">
        <f>IF(J56&gt;0,J56-G56,0)</f>
        <v>3</v>
      </c>
      <c r="P56" s="82">
        <f t="shared" si="20"/>
        <v>3</v>
      </c>
      <c r="Q56" s="82">
        <f t="shared" si="21"/>
        <v>0</v>
      </c>
      <c r="R56" s="119">
        <f>IF(K56&gt;0,K56-J56,0)</f>
        <v>8</v>
      </c>
      <c r="S56" s="82">
        <f t="shared" si="22"/>
        <v>8</v>
      </c>
      <c r="T56" s="82">
        <f t="shared" si="23"/>
        <v>0</v>
      </c>
      <c r="U56" s="85">
        <f>IF(K56&gt;0,O56+R56,O56)</f>
        <v>11</v>
      </c>
      <c r="V56" s="47">
        <f t="shared" si="24"/>
        <v>11</v>
      </c>
      <c r="W56" s="47">
        <f t="shared" si="25"/>
        <v>0</v>
      </c>
    </row>
    <row r="57" spans="1:25">
      <c r="B57" s="48" t="s">
        <v>781</v>
      </c>
      <c r="C57" s="48"/>
      <c r="D57" s="35" t="s">
        <v>782</v>
      </c>
      <c r="E57" s="35"/>
      <c r="F57" s="35" t="s">
        <v>736</v>
      </c>
      <c r="G57" s="118">
        <v>3105.5</v>
      </c>
      <c r="H57" s="47">
        <f t="shared" si="16"/>
        <v>0</v>
      </c>
      <c r="I57" s="47">
        <f t="shared" si="17"/>
        <v>3105.5</v>
      </c>
      <c r="J57" s="118">
        <v>3111.5</v>
      </c>
      <c r="K57" s="100">
        <f>1497.5+1622</f>
        <v>3119.5</v>
      </c>
      <c r="L57" s="47">
        <f t="shared" si="18"/>
        <v>0</v>
      </c>
      <c r="M57" s="47">
        <f t="shared" si="19"/>
        <v>3119.5</v>
      </c>
      <c r="O57" s="119">
        <f>IF(J57&gt;0,J57-G57,0)</f>
        <v>6</v>
      </c>
      <c r="P57" s="82">
        <f t="shared" si="20"/>
        <v>0</v>
      </c>
      <c r="Q57" s="82">
        <f t="shared" si="21"/>
        <v>6</v>
      </c>
      <c r="R57" s="119">
        <f>IF(K57&gt;0,K57-J57,0)</f>
        <v>8</v>
      </c>
      <c r="S57" s="82">
        <f t="shared" si="22"/>
        <v>0</v>
      </c>
      <c r="T57" s="82">
        <f t="shared" si="23"/>
        <v>8</v>
      </c>
      <c r="U57" s="85">
        <f>IF(K57&gt;0,O57+R57,O57)</f>
        <v>14</v>
      </c>
      <c r="V57" s="47">
        <f t="shared" si="24"/>
        <v>0</v>
      </c>
      <c r="W57" s="47">
        <f t="shared" si="25"/>
        <v>14</v>
      </c>
    </row>
    <row r="58" spans="1:25">
      <c r="B58" s="35" t="s">
        <v>783</v>
      </c>
      <c r="C58" s="48"/>
      <c r="D58" s="114"/>
      <c r="E58" s="35"/>
      <c r="F58" s="35"/>
      <c r="G58" s="118"/>
      <c r="H58" s="47">
        <f t="shared" si="16"/>
        <v>0</v>
      </c>
      <c r="I58" s="47">
        <f t="shared" si="17"/>
        <v>0</v>
      </c>
      <c r="J58" s="118"/>
      <c r="K58" s="100"/>
      <c r="L58" s="47">
        <f t="shared" si="18"/>
        <v>0</v>
      </c>
      <c r="M58" s="47">
        <f t="shared" si="19"/>
        <v>0</v>
      </c>
      <c r="O58" s="88"/>
      <c r="P58" s="82">
        <f t="shared" si="20"/>
        <v>0</v>
      </c>
      <c r="Q58" s="82">
        <f t="shared" si="21"/>
        <v>0</v>
      </c>
      <c r="R58" s="88"/>
      <c r="S58" s="82">
        <f t="shared" si="22"/>
        <v>0</v>
      </c>
      <c r="T58" s="82">
        <f t="shared" si="23"/>
        <v>0</v>
      </c>
      <c r="U58" s="88"/>
      <c r="V58" s="47">
        <f t="shared" si="24"/>
        <v>0</v>
      </c>
      <c r="W58" s="47">
        <f t="shared" si="25"/>
        <v>0</v>
      </c>
    </row>
    <row r="59" spans="1:25">
      <c r="B59" s="48">
        <v>151</v>
      </c>
      <c r="C59" s="48"/>
      <c r="D59" s="35" t="s">
        <v>784</v>
      </c>
      <c r="E59" s="35" t="s">
        <v>735</v>
      </c>
      <c r="F59" s="35"/>
      <c r="G59" s="118">
        <v>1880.4</v>
      </c>
      <c r="H59" s="47">
        <f t="shared" si="16"/>
        <v>1880.4</v>
      </c>
      <c r="I59" s="47">
        <f t="shared" si="17"/>
        <v>0</v>
      </c>
      <c r="J59" s="118">
        <v>1880.4</v>
      </c>
      <c r="K59" s="100">
        <v>1880.4</v>
      </c>
      <c r="L59" s="47">
        <f t="shared" si="18"/>
        <v>1880.4</v>
      </c>
      <c r="M59" s="47">
        <f t="shared" si="19"/>
        <v>0</v>
      </c>
      <c r="O59" s="119">
        <f>IF(J59&gt;0,J59-G59,0)</f>
        <v>0</v>
      </c>
      <c r="P59" s="82">
        <f t="shared" si="20"/>
        <v>0</v>
      </c>
      <c r="Q59" s="82">
        <f t="shared" si="21"/>
        <v>0</v>
      </c>
      <c r="R59" s="119">
        <f>IF(K59&gt;0,K59-J59,0)-0</f>
        <v>0</v>
      </c>
      <c r="S59" s="82">
        <f t="shared" si="22"/>
        <v>0</v>
      </c>
      <c r="T59" s="82">
        <f t="shared" si="23"/>
        <v>0</v>
      </c>
      <c r="U59" s="85">
        <f>IF(K59&gt;0,O59+R59,O59)</f>
        <v>0</v>
      </c>
      <c r="V59" s="47">
        <f t="shared" si="24"/>
        <v>0</v>
      </c>
      <c r="W59" s="47">
        <f t="shared" si="25"/>
        <v>0</v>
      </c>
    </row>
    <row r="60" spans="1:25">
      <c r="B60" s="35" t="s">
        <v>785</v>
      </c>
      <c r="C60" s="48"/>
      <c r="D60" s="114"/>
      <c r="E60" s="35"/>
      <c r="F60" s="35"/>
      <c r="G60" s="118"/>
      <c r="H60" s="47">
        <f t="shared" si="16"/>
        <v>0</v>
      </c>
      <c r="I60" s="47">
        <f t="shared" si="17"/>
        <v>0</v>
      </c>
      <c r="J60" s="118"/>
      <c r="K60" s="100"/>
      <c r="L60" s="47">
        <f t="shared" si="18"/>
        <v>0</v>
      </c>
      <c r="M60" s="47">
        <f t="shared" si="19"/>
        <v>0</v>
      </c>
      <c r="O60" s="88"/>
      <c r="P60" s="82">
        <f t="shared" si="20"/>
        <v>0</v>
      </c>
      <c r="Q60" s="82">
        <f t="shared" si="21"/>
        <v>0</v>
      </c>
      <c r="R60" s="88"/>
      <c r="S60" s="82">
        <f t="shared" si="22"/>
        <v>0</v>
      </c>
      <c r="T60" s="82">
        <f t="shared" si="23"/>
        <v>0</v>
      </c>
      <c r="U60" s="88"/>
      <c r="V60" s="47">
        <f t="shared" si="24"/>
        <v>0</v>
      </c>
      <c r="W60" s="47">
        <f t="shared" si="25"/>
        <v>0</v>
      </c>
    </row>
    <row r="61" spans="1:25">
      <c r="B61" s="48" t="s">
        <v>786</v>
      </c>
      <c r="C61" s="48"/>
      <c r="D61" s="35" t="s">
        <v>787</v>
      </c>
      <c r="E61" s="35" t="s">
        <v>735</v>
      </c>
      <c r="F61" s="35"/>
      <c r="G61" s="118">
        <f>153+280.3</f>
        <v>433.3</v>
      </c>
      <c r="H61" s="47">
        <f t="shared" si="16"/>
        <v>433.3</v>
      </c>
      <c r="I61" s="47">
        <f t="shared" si="17"/>
        <v>0</v>
      </c>
      <c r="J61" s="118">
        <v>434.9</v>
      </c>
      <c r="K61" s="100">
        <v>434.9</v>
      </c>
      <c r="L61" s="47">
        <f t="shared" si="18"/>
        <v>434.9</v>
      </c>
      <c r="M61" s="47">
        <f t="shared" si="19"/>
        <v>0</v>
      </c>
      <c r="O61" s="119">
        <f>IF(J61&gt;0,J61-G61,0)-0</f>
        <v>1.5999999999999659</v>
      </c>
      <c r="P61" s="82">
        <f t="shared" si="20"/>
        <v>1.5999999999999659</v>
      </c>
      <c r="Q61" s="82">
        <f t="shared" si="21"/>
        <v>0</v>
      </c>
      <c r="R61" s="119">
        <f>IF(K61&gt;0,K61-J61,0)-0</f>
        <v>0</v>
      </c>
      <c r="S61" s="82">
        <f t="shared" si="22"/>
        <v>0</v>
      </c>
      <c r="T61" s="82">
        <f t="shared" si="23"/>
        <v>0</v>
      </c>
      <c r="U61" s="85">
        <f>IF(K61&gt;0,O61+R61,O61)</f>
        <v>1.5999999999999659</v>
      </c>
      <c r="V61" s="47">
        <f t="shared" si="24"/>
        <v>1.5999999999999659</v>
      </c>
      <c r="W61" s="47">
        <f t="shared" si="25"/>
        <v>0</v>
      </c>
      <c r="Y61" s="82"/>
    </row>
    <row r="62" spans="1:25">
      <c r="B62" s="48" t="s">
        <v>786</v>
      </c>
      <c r="C62" s="48"/>
      <c r="D62" s="35" t="s">
        <v>787</v>
      </c>
      <c r="E62" s="35"/>
      <c r="F62" s="35" t="s">
        <v>736</v>
      </c>
      <c r="G62" s="120">
        <f>284.3+154</f>
        <v>438.3</v>
      </c>
      <c r="H62" s="47">
        <f t="shared" si="16"/>
        <v>0</v>
      </c>
      <c r="I62" s="47">
        <f t="shared" si="17"/>
        <v>438.3</v>
      </c>
      <c r="J62" s="120">
        <v>439.9</v>
      </c>
      <c r="K62" s="121">
        <v>439.9</v>
      </c>
      <c r="L62" s="47">
        <f t="shared" si="18"/>
        <v>0</v>
      </c>
      <c r="M62" s="47">
        <f t="shared" si="19"/>
        <v>439.9</v>
      </c>
      <c r="O62" s="95">
        <f>IF(J62&gt;0,J62-G62,0)-0</f>
        <v>1.5999999999999659</v>
      </c>
      <c r="P62" s="82">
        <f t="shared" si="20"/>
        <v>0</v>
      </c>
      <c r="Q62" s="82">
        <f t="shared" si="21"/>
        <v>1.5999999999999659</v>
      </c>
      <c r="R62" s="95">
        <f>IF(K62&gt;0,K62-J62,0)-0</f>
        <v>0</v>
      </c>
      <c r="S62" s="82">
        <f t="shared" si="22"/>
        <v>0</v>
      </c>
      <c r="T62" s="82">
        <f t="shared" si="23"/>
        <v>0</v>
      </c>
      <c r="U62" s="94">
        <f>IF(K62&gt;0,O62+R62,O62)</f>
        <v>1.5999999999999659</v>
      </c>
      <c r="V62" s="47">
        <f t="shared" si="24"/>
        <v>0</v>
      </c>
      <c r="W62" s="47">
        <f t="shared" si="25"/>
        <v>1.5999999999999659</v>
      </c>
      <c r="Y62" s="82"/>
    </row>
    <row r="63" spans="1:25">
      <c r="B63" s="48"/>
      <c r="C63" s="48"/>
      <c r="D63" s="60" t="s">
        <v>788</v>
      </c>
      <c r="E63" s="79"/>
      <c r="F63" s="79"/>
      <c r="G63" s="82">
        <f>G56+G61+G59</f>
        <v>5481.7000000000007</v>
      </c>
      <c r="H63" s="47">
        <f t="shared" si="16"/>
        <v>0</v>
      </c>
      <c r="I63" s="47">
        <f t="shared" si="17"/>
        <v>0</v>
      </c>
      <c r="J63" s="82">
        <f>J56+J61+J59</f>
        <v>5486.3</v>
      </c>
      <c r="K63" s="84">
        <f>SUM(L56:L62)</f>
        <v>5494.2999999999993</v>
      </c>
      <c r="L63" s="47">
        <f t="shared" si="18"/>
        <v>0</v>
      </c>
      <c r="M63" s="47">
        <f t="shared" si="19"/>
        <v>0</v>
      </c>
      <c r="O63" s="82">
        <f>SUM(P56:P62)</f>
        <v>4.5999999999999659</v>
      </c>
      <c r="P63" s="82">
        <f t="shared" si="20"/>
        <v>0</v>
      </c>
      <c r="Q63" s="82">
        <f t="shared" si="21"/>
        <v>0</v>
      </c>
      <c r="R63" s="82">
        <f>SUM(S56:S62)</f>
        <v>8</v>
      </c>
      <c r="S63" s="82">
        <f t="shared" si="22"/>
        <v>0</v>
      </c>
      <c r="T63" s="82">
        <f t="shared" si="23"/>
        <v>0</v>
      </c>
      <c r="U63" s="82">
        <f>SUM(V56:V62)</f>
        <v>12.599999999999966</v>
      </c>
      <c r="V63" s="47">
        <f t="shared" si="24"/>
        <v>0</v>
      </c>
      <c r="W63" s="47">
        <f t="shared" si="25"/>
        <v>0</v>
      </c>
    </row>
    <row r="64" spans="1:25">
      <c r="B64" s="48"/>
      <c r="C64" s="48"/>
      <c r="D64" s="60" t="s">
        <v>789</v>
      </c>
      <c r="E64" s="79"/>
      <c r="F64" s="79"/>
      <c r="G64" s="92">
        <f>G57+G62</f>
        <v>3543.8</v>
      </c>
      <c r="H64" s="47">
        <f t="shared" si="16"/>
        <v>0</v>
      </c>
      <c r="I64" s="47">
        <f t="shared" si="17"/>
        <v>0</v>
      </c>
      <c r="J64" s="92">
        <f>J57+J62</f>
        <v>3551.4</v>
      </c>
      <c r="K64" s="121">
        <f>SUM(M56:M62)</f>
        <v>3559.4</v>
      </c>
      <c r="L64" s="47">
        <f t="shared" si="18"/>
        <v>0</v>
      </c>
      <c r="M64" s="47">
        <f t="shared" si="19"/>
        <v>0</v>
      </c>
      <c r="O64" s="92">
        <f>SUM(Q56:Q62)</f>
        <v>7.5999999999999659</v>
      </c>
      <c r="P64" s="82">
        <f t="shared" si="20"/>
        <v>0</v>
      </c>
      <c r="Q64" s="82">
        <f t="shared" si="21"/>
        <v>0</v>
      </c>
      <c r="R64" s="92">
        <f>SUM(T56:T62)</f>
        <v>8</v>
      </c>
      <c r="S64" s="82">
        <f t="shared" si="22"/>
        <v>0</v>
      </c>
      <c r="T64" s="82">
        <f t="shared" si="23"/>
        <v>0</v>
      </c>
      <c r="U64" s="92">
        <f>SUM(W56:W62)</f>
        <v>15.599999999999966</v>
      </c>
      <c r="V64" s="47">
        <f t="shared" si="24"/>
        <v>0</v>
      </c>
      <c r="W64" s="47">
        <f t="shared" si="25"/>
        <v>0</v>
      </c>
    </row>
    <row r="65" spans="1:25">
      <c r="B65" s="48"/>
      <c r="C65" s="48"/>
      <c r="D65" s="60" t="s">
        <v>790</v>
      </c>
      <c r="E65" s="79"/>
      <c r="F65" s="79"/>
      <c r="G65" s="97">
        <f>G63+G64</f>
        <v>9025.5</v>
      </c>
      <c r="H65" s="47">
        <f t="shared" si="16"/>
        <v>0</v>
      </c>
      <c r="I65" s="47">
        <f t="shared" si="17"/>
        <v>0</v>
      </c>
      <c r="J65" s="97">
        <f>J63+J64</f>
        <v>9037.7000000000007</v>
      </c>
      <c r="K65" s="121">
        <f>K63+K64</f>
        <v>9053.6999999999989</v>
      </c>
      <c r="L65" s="47">
        <f t="shared" si="18"/>
        <v>0</v>
      </c>
      <c r="M65" s="47">
        <f t="shared" si="19"/>
        <v>0</v>
      </c>
      <c r="O65" s="92">
        <f>O63+O64</f>
        <v>12.199999999999932</v>
      </c>
      <c r="P65" s="82">
        <f t="shared" si="20"/>
        <v>0</v>
      </c>
      <c r="Q65" s="82">
        <f t="shared" si="21"/>
        <v>0</v>
      </c>
      <c r="R65" s="92">
        <f>R63+R64</f>
        <v>16</v>
      </c>
      <c r="S65" s="82">
        <f t="shared" si="22"/>
        <v>0</v>
      </c>
      <c r="T65" s="82">
        <f t="shared" si="23"/>
        <v>0</v>
      </c>
      <c r="U65" s="92">
        <f>U63+U64</f>
        <v>28.199999999999932</v>
      </c>
      <c r="V65" s="47">
        <f t="shared" si="24"/>
        <v>0</v>
      </c>
      <c r="W65" s="47">
        <f t="shared" si="25"/>
        <v>0</v>
      </c>
    </row>
    <row r="66" spans="1:25" ht="0.75" customHeight="1">
      <c r="B66" s="48"/>
      <c r="C66" s="48"/>
      <c r="D66" s="35"/>
      <c r="E66" s="35"/>
      <c r="F66" s="35"/>
      <c r="G66" s="92"/>
      <c r="H66" s="47">
        <f t="shared" si="16"/>
        <v>0</v>
      </c>
      <c r="I66" s="47">
        <f t="shared" si="17"/>
        <v>0</v>
      </c>
      <c r="J66" s="97"/>
      <c r="K66" s="121"/>
      <c r="L66" s="47">
        <f t="shared" si="18"/>
        <v>0</v>
      </c>
      <c r="M66" s="47">
        <f t="shared" si="19"/>
        <v>0</v>
      </c>
      <c r="O66" s="92"/>
      <c r="P66" s="82">
        <f t="shared" si="20"/>
        <v>0</v>
      </c>
      <c r="Q66" s="82">
        <f t="shared" si="21"/>
        <v>0</v>
      </c>
      <c r="R66" s="92"/>
      <c r="S66" s="82">
        <f t="shared" si="22"/>
        <v>0</v>
      </c>
      <c r="T66" s="82">
        <f t="shared" si="23"/>
        <v>0</v>
      </c>
      <c r="U66" s="92"/>
      <c r="V66" s="47">
        <f t="shared" si="24"/>
        <v>0</v>
      </c>
      <c r="W66" s="47">
        <f t="shared" si="25"/>
        <v>0</v>
      </c>
    </row>
    <row r="67" spans="1:25">
      <c r="B67" s="35" t="s">
        <v>791</v>
      </c>
      <c r="C67" s="35"/>
      <c r="D67" s="35"/>
      <c r="E67" s="35"/>
      <c r="F67" s="35"/>
      <c r="G67" s="101"/>
      <c r="H67" s="102">
        <f t="shared" si="16"/>
        <v>0</v>
      </c>
      <c r="I67" s="102">
        <f t="shared" si="17"/>
        <v>0</v>
      </c>
      <c r="J67" s="122" t="str">
        <f>IF(K65=0,((O65/G65)),"")</f>
        <v/>
      </c>
      <c r="K67" s="104">
        <f>IF(K65=0,"",(((U65)/(G65))))</f>
        <v>3.1244806381917822E-3</v>
      </c>
      <c r="L67" s="102">
        <f t="shared" si="18"/>
        <v>0</v>
      </c>
      <c r="M67" s="102">
        <f t="shared" si="19"/>
        <v>0</v>
      </c>
      <c r="N67" s="102"/>
      <c r="O67" s="123"/>
      <c r="P67" s="102">
        <f t="shared" si="20"/>
        <v>0</v>
      </c>
      <c r="Q67" s="102">
        <f t="shared" si="21"/>
        <v>0</v>
      </c>
      <c r="R67" s="102"/>
      <c r="S67" s="82">
        <f t="shared" si="22"/>
        <v>0</v>
      </c>
      <c r="T67" s="82">
        <f t="shared" si="23"/>
        <v>0</v>
      </c>
      <c r="V67" s="47">
        <f t="shared" si="24"/>
        <v>0</v>
      </c>
      <c r="W67" s="47">
        <f t="shared" si="25"/>
        <v>0</v>
      </c>
    </row>
    <row r="68" spans="1:25" ht="3.75" customHeight="1">
      <c r="B68" s="48"/>
      <c r="C68" s="48"/>
      <c r="D68" s="35"/>
      <c r="E68" s="35"/>
      <c r="F68" s="35"/>
      <c r="G68" s="102"/>
      <c r="H68" s="102">
        <f t="shared" si="16"/>
        <v>0</v>
      </c>
      <c r="I68" s="102">
        <f t="shared" si="17"/>
        <v>0</v>
      </c>
      <c r="J68" s="106"/>
      <c r="K68" s="104"/>
      <c r="L68" s="102">
        <f t="shared" si="18"/>
        <v>0</v>
      </c>
      <c r="M68" s="102">
        <f t="shared" si="19"/>
        <v>0</v>
      </c>
      <c r="N68" s="102"/>
      <c r="O68" s="124"/>
      <c r="P68" s="102">
        <f t="shared" si="20"/>
        <v>0</v>
      </c>
      <c r="Q68" s="102">
        <f t="shared" si="21"/>
        <v>0</v>
      </c>
      <c r="R68" s="124"/>
      <c r="S68" s="82">
        <f t="shared" si="22"/>
        <v>0</v>
      </c>
      <c r="T68" s="82">
        <f t="shared" si="23"/>
        <v>0</v>
      </c>
      <c r="U68" s="92"/>
      <c r="V68" s="47">
        <f t="shared" si="24"/>
        <v>0</v>
      </c>
      <c r="W68" s="47">
        <f t="shared" si="25"/>
        <v>0</v>
      </c>
    </row>
    <row r="69" spans="1:25" s="108" customFormat="1">
      <c r="A69" s="35"/>
      <c r="B69" s="107" t="s">
        <v>792</v>
      </c>
      <c r="C69" s="107"/>
      <c r="D69" s="107"/>
      <c r="E69" s="107"/>
      <c r="F69" s="107"/>
      <c r="G69" s="125">
        <v>1.2999999999999999E-2</v>
      </c>
      <c r="H69" s="109">
        <f t="shared" si="16"/>
        <v>0</v>
      </c>
      <c r="I69" s="109">
        <f t="shared" si="17"/>
        <v>0</v>
      </c>
      <c r="J69" s="126" t="str">
        <f>IF(K65=0,((O65/G65)/A4*12),"")</f>
        <v/>
      </c>
      <c r="K69" s="111">
        <f>IF(K65=0,"",((U65)/12*12/(G65)))</f>
        <v>3.1244806381917822E-3</v>
      </c>
      <c r="L69" s="109">
        <f t="shared" si="18"/>
        <v>0</v>
      </c>
      <c r="M69" s="109">
        <f t="shared" si="19"/>
        <v>0</v>
      </c>
      <c r="N69" s="109"/>
      <c r="O69" s="127"/>
      <c r="P69" s="109">
        <f t="shared" si="20"/>
        <v>0</v>
      </c>
      <c r="Q69" s="109">
        <f t="shared" si="21"/>
        <v>0</v>
      </c>
      <c r="R69" s="109"/>
      <c r="S69" s="113">
        <f t="shared" si="22"/>
        <v>0</v>
      </c>
      <c r="T69" s="113">
        <f t="shared" si="23"/>
        <v>0</v>
      </c>
      <c r="U69" s="113"/>
      <c r="V69" s="108">
        <f t="shared" si="24"/>
        <v>0</v>
      </c>
      <c r="W69" s="108">
        <f t="shared" si="25"/>
        <v>0</v>
      </c>
    </row>
    <row r="70" spans="1:25" s="108" customFormat="1">
      <c r="A70" s="35"/>
      <c r="B70" s="37"/>
      <c r="C70" s="107"/>
      <c r="D70" s="107"/>
      <c r="E70" s="107"/>
      <c r="F70" s="107"/>
      <c r="G70" s="125"/>
      <c r="H70" s="109"/>
      <c r="I70" s="109"/>
      <c r="J70" s="126"/>
      <c r="K70" s="111"/>
      <c r="L70" s="109"/>
      <c r="M70" s="109"/>
      <c r="N70" s="109"/>
      <c r="O70" s="127"/>
      <c r="P70" s="109"/>
      <c r="Q70" s="109"/>
      <c r="R70" s="109"/>
      <c r="S70" s="113"/>
      <c r="T70" s="113"/>
      <c r="U70" s="113"/>
    </row>
    <row r="71" spans="1:25" ht="14.1" customHeight="1">
      <c r="B71" s="37"/>
      <c r="C71" s="35"/>
      <c r="D71" s="35"/>
      <c r="E71" s="35"/>
      <c r="F71" s="35"/>
      <c r="G71" s="102"/>
      <c r="H71" s="102">
        <f t="shared" ref="H71:H76" si="26">IF($E71="",0,$G71)</f>
        <v>0</v>
      </c>
      <c r="I71" s="102">
        <f t="shared" ref="I71:I76" si="27">IF($F71="",0,$G71)</f>
        <v>0</v>
      </c>
      <c r="J71" s="106"/>
      <c r="K71" s="104"/>
      <c r="L71" s="102">
        <f t="shared" ref="L71:L76" si="28">IF($E71="",0,K71)</f>
        <v>0</v>
      </c>
      <c r="M71" s="102">
        <f t="shared" ref="M71:M76" si="29">IF($F71="",0,K71)</f>
        <v>0</v>
      </c>
      <c r="N71" s="102"/>
      <c r="O71" s="123"/>
      <c r="P71" s="102">
        <f t="shared" ref="P71:P76" si="30">IF($E71="",0,O71)</f>
        <v>0</v>
      </c>
      <c r="Q71" s="102">
        <f t="shared" ref="Q71:Q76" si="31">IF($F71="",0,O71)</f>
        <v>0</v>
      </c>
      <c r="R71" s="102"/>
      <c r="S71" s="82">
        <f t="shared" ref="S71:S76" si="32">IF($E71="",0,R71)</f>
        <v>0</v>
      </c>
      <c r="T71" s="82">
        <f t="shared" ref="T71:T76" si="33">IF($F71="",0,R71)</f>
        <v>0</v>
      </c>
      <c r="V71" s="47">
        <f t="shared" ref="V71:V76" si="34">IF($E71="",0,U71)</f>
        <v>0</v>
      </c>
      <c r="W71" s="47">
        <f t="shared" ref="W71:W76" si="35">IF($F71="",0,U71)</f>
        <v>0</v>
      </c>
    </row>
    <row r="72" spans="1:25">
      <c r="B72" s="78" t="s">
        <v>793</v>
      </c>
      <c r="C72" s="48"/>
      <c r="D72" s="114"/>
      <c r="E72" s="35"/>
      <c r="F72" s="35"/>
      <c r="G72" s="115"/>
      <c r="H72" s="102">
        <f t="shared" si="26"/>
        <v>0</v>
      </c>
      <c r="I72" s="102">
        <f t="shared" si="27"/>
        <v>0</v>
      </c>
      <c r="J72" s="116"/>
      <c r="K72" s="117"/>
      <c r="L72" s="102">
        <f t="shared" si="28"/>
        <v>0</v>
      </c>
      <c r="M72" s="102">
        <f t="shared" si="29"/>
        <v>0</v>
      </c>
      <c r="N72" s="102"/>
      <c r="O72" s="115"/>
      <c r="P72" s="102">
        <f t="shared" si="30"/>
        <v>0</v>
      </c>
      <c r="Q72" s="102">
        <f t="shared" si="31"/>
        <v>0</v>
      </c>
      <c r="R72" s="115"/>
      <c r="S72" s="82">
        <f t="shared" si="32"/>
        <v>0</v>
      </c>
      <c r="T72" s="82">
        <f t="shared" si="33"/>
        <v>0</v>
      </c>
      <c r="U72" s="88"/>
      <c r="V72" s="47">
        <f t="shared" si="34"/>
        <v>0</v>
      </c>
      <c r="W72" s="47">
        <f t="shared" si="35"/>
        <v>0</v>
      </c>
    </row>
    <row r="73" spans="1:25">
      <c r="B73" s="35" t="s">
        <v>794</v>
      </c>
      <c r="C73" s="48"/>
      <c r="D73" s="114"/>
      <c r="E73" s="35"/>
      <c r="F73" s="35"/>
      <c r="G73" s="88"/>
      <c r="H73" s="47">
        <f t="shared" si="26"/>
        <v>0</v>
      </c>
      <c r="I73" s="47">
        <f t="shared" si="27"/>
        <v>0</v>
      </c>
      <c r="J73" s="99"/>
      <c r="K73" s="100"/>
      <c r="L73" s="47">
        <f t="shared" si="28"/>
        <v>0</v>
      </c>
      <c r="M73" s="47">
        <f t="shared" si="29"/>
        <v>0</v>
      </c>
      <c r="O73" s="88"/>
      <c r="P73" s="82">
        <f t="shared" si="30"/>
        <v>0</v>
      </c>
      <c r="Q73" s="82">
        <f t="shared" si="31"/>
        <v>0</v>
      </c>
      <c r="R73" s="88"/>
      <c r="S73" s="82">
        <f t="shared" si="32"/>
        <v>0</v>
      </c>
      <c r="T73" s="82">
        <f t="shared" si="33"/>
        <v>0</v>
      </c>
      <c r="U73" s="88"/>
      <c r="V73" s="47">
        <f t="shared" si="34"/>
        <v>0</v>
      </c>
      <c r="W73" s="47">
        <f t="shared" si="35"/>
        <v>0</v>
      </c>
    </row>
    <row r="74" spans="1:25">
      <c r="B74" s="48">
        <v>246</v>
      </c>
      <c r="C74" s="48"/>
      <c r="D74" s="35" t="s">
        <v>795</v>
      </c>
      <c r="E74" s="35" t="s">
        <v>735</v>
      </c>
      <c r="F74" s="35"/>
      <c r="G74" s="118">
        <v>445</v>
      </c>
      <c r="H74" s="47">
        <f t="shared" si="26"/>
        <v>445</v>
      </c>
      <c r="I74" s="47">
        <f t="shared" si="27"/>
        <v>0</v>
      </c>
      <c r="J74" s="118">
        <v>448</v>
      </c>
      <c r="K74" s="100">
        <v>449</v>
      </c>
      <c r="L74" s="47">
        <f t="shared" si="28"/>
        <v>449</v>
      </c>
      <c r="M74" s="47">
        <f t="shared" si="29"/>
        <v>0</v>
      </c>
      <c r="O74" s="119">
        <f>IF(J74&gt;0,J74-G74,0)</f>
        <v>3</v>
      </c>
      <c r="P74" s="82">
        <f t="shared" si="30"/>
        <v>3</v>
      </c>
      <c r="Q74" s="82">
        <f t="shared" si="31"/>
        <v>0</v>
      </c>
      <c r="R74" s="119">
        <f>IF(K74&gt;0,K74-J74,0)</f>
        <v>1</v>
      </c>
      <c r="S74" s="82">
        <f t="shared" si="32"/>
        <v>1</v>
      </c>
      <c r="T74" s="82">
        <f t="shared" si="33"/>
        <v>0</v>
      </c>
      <c r="U74" s="85">
        <f>IF(K74&gt;0,O74+R74,O74)</f>
        <v>4</v>
      </c>
      <c r="V74" s="47">
        <f t="shared" si="34"/>
        <v>4</v>
      </c>
      <c r="W74" s="47">
        <f t="shared" si="35"/>
        <v>0</v>
      </c>
    </row>
    <row r="75" spans="1:25">
      <c r="B75" s="48">
        <v>245</v>
      </c>
      <c r="C75" s="48"/>
      <c r="D75" s="35" t="s">
        <v>796</v>
      </c>
      <c r="E75" s="35"/>
      <c r="F75" s="35"/>
      <c r="G75" s="120">
        <v>691</v>
      </c>
      <c r="H75" s="47">
        <f t="shared" si="26"/>
        <v>0</v>
      </c>
      <c r="I75" s="47">
        <f t="shared" si="27"/>
        <v>0</v>
      </c>
      <c r="J75" s="120">
        <v>690</v>
      </c>
      <c r="K75" s="121">
        <v>683</v>
      </c>
      <c r="L75" s="47">
        <f t="shared" si="28"/>
        <v>0</v>
      </c>
      <c r="M75" s="47">
        <f t="shared" si="29"/>
        <v>0</v>
      </c>
      <c r="O75" s="95">
        <f>IF(J75&gt;0,J75-G75,0)</f>
        <v>-1</v>
      </c>
      <c r="P75" s="82">
        <f t="shared" si="30"/>
        <v>0</v>
      </c>
      <c r="Q75" s="82">
        <f t="shared" si="31"/>
        <v>0</v>
      </c>
      <c r="R75" s="95">
        <f>IF(K75&gt;0,K75-J75,0)</f>
        <v>-7</v>
      </c>
      <c r="S75" s="82">
        <f t="shared" si="32"/>
        <v>0</v>
      </c>
      <c r="T75" s="82">
        <f t="shared" si="33"/>
        <v>0</v>
      </c>
      <c r="U75" s="94">
        <f>IF(K75&gt;0,O75+R75,O75)</f>
        <v>-8</v>
      </c>
      <c r="V75" s="47">
        <f t="shared" si="34"/>
        <v>0</v>
      </c>
      <c r="W75" s="47">
        <f t="shared" si="35"/>
        <v>0</v>
      </c>
    </row>
    <row r="76" spans="1:25">
      <c r="B76" s="48"/>
      <c r="C76" s="48"/>
      <c r="D76" s="78" t="s">
        <v>797</v>
      </c>
      <c r="E76" s="35"/>
      <c r="F76" s="35"/>
      <c r="G76" s="97">
        <f>+G74+G75</f>
        <v>1136</v>
      </c>
      <c r="H76" s="47">
        <f t="shared" si="26"/>
        <v>0</v>
      </c>
      <c r="I76" s="47">
        <f t="shared" si="27"/>
        <v>0</v>
      </c>
      <c r="J76" s="97">
        <f>+J74+J75</f>
        <v>1138</v>
      </c>
      <c r="K76" s="121">
        <f>+K74+K75</f>
        <v>1132</v>
      </c>
      <c r="L76" s="47">
        <f t="shared" si="28"/>
        <v>0</v>
      </c>
      <c r="M76" s="47">
        <f t="shared" si="29"/>
        <v>0</v>
      </c>
      <c r="O76" s="92">
        <f>+O74+O75</f>
        <v>2</v>
      </c>
      <c r="P76" s="82">
        <f t="shared" si="30"/>
        <v>0</v>
      </c>
      <c r="Q76" s="82">
        <f t="shared" si="31"/>
        <v>0</v>
      </c>
      <c r="R76" s="92">
        <f>+R74+R75</f>
        <v>-6</v>
      </c>
      <c r="S76" s="82">
        <f t="shared" si="32"/>
        <v>0</v>
      </c>
      <c r="T76" s="82">
        <f t="shared" si="33"/>
        <v>0</v>
      </c>
      <c r="U76" s="92">
        <f>+U74+U75</f>
        <v>-4</v>
      </c>
      <c r="V76" s="47">
        <f t="shared" si="34"/>
        <v>0</v>
      </c>
      <c r="W76" s="47">
        <f t="shared" si="35"/>
        <v>0</v>
      </c>
    </row>
    <row r="77" spans="1:25" s="108" customFormat="1" ht="2.1" customHeight="1">
      <c r="A77" s="35"/>
      <c r="B77" s="107"/>
      <c r="C77" s="107"/>
      <c r="G77" s="128"/>
      <c r="J77" s="129"/>
      <c r="K77" s="130"/>
      <c r="O77" s="131"/>
      <c r="P77" s="113"/>
      <c r="Q77" s="113"/>
      <c r="R77" s="113"/>
      <c r="S77" s="113"/>
      <c r="T77" s="113"/>
      <c r="U77" s="113"/>
    </row>
    <row r="78" spans="1:25">
      <c r="B78" s="78" t="s">
        <v>798</v>
      </c>
      <c r="C78" s="48"/>
      <c r="D78" s="114"/>
      <c r="E78" s="35"/>
      <c r="F78" s="35"/>
      <c r="G78" s="88"/>
      <c r="H78" s="47">
        <f>IF($E78="",0,$G78)</f>
        <v>0</v>
      </c>
      <c r="I78" s="47">
        <f>IF($F78="",0,$G78)</f>
        <v>0</v>
      </c>
      <c r="J78" s="88"/>
      <c r="K78" s="132"/>
      <c r="L78" s="47">
        <f>IF($E78="",0,K78)</f>
        <v>0</v>
      </c>
      <c r="M78" s="47">
        <f>IF($F78="",0,K78)</f>
        <v>0</v>
      </c>
      <c r="O78" s="88"/>
      <c r="P78" s="82">
        <f>IF($E78="",0,O78)</f>
        <v>0</v>
      </c>
      <c r="Q78" s="82">
        <f>IF($F78="",0,O78)</f>
        <v>0</v>
      </c>
      <c r="R78" s="88"/>
      <c r="S78" s="82">
        <f>IF($E78="",0,R78)</f>
        <v>0</v>
      </c>
      <c r="T78" s="82">
        <f>IF($F78="",0,R78)</f>
        <v>0</v>
      </c>
      <c r="U78" s="88"/>
      <c r="V78" s="47">
        <f>IF($E78="",0,U78)</f>
        <v>0</v>
      </c>
      <c r="W78" s="47">
        <f>IF($F78="",0,U78)</f>
        <v>0</v>
      </c>
    </row>
    <row r="79" spans="1:25">
      <c r="B79" s="35" t="s">
        <v>799</v>
      </c>
      <c r="C79" s="48"/>
      <c r="D79" s="114"/>
      <c r="E79" s="35"/>
      <c r="F79" s="35"/>
      <c r="G79" s="88"/>
      <c r="H79" s="47">
        <f>IF($E79="",0,$G79)</f>
        <v>0</v>
      </c>
      <c r="I79" s="47">
        <f>IF($F79="",0,$G79)</f>
        <v>0</v>
      </c>
      <c r="J79" s="88"/>
      <c r="K79" s="132"/>
      <c r="L79" s="47">
        <f>IF($E79="",0,K79)</f>
        <v>0</v>
      </c>
      <c r="M79" s="47">
        <f>IF($F79="",0,K79)</f>
        <v>0</v>
      </c>
      <c r="O79" s="88"/>
      <c r="P79" s="82">
        <f>IF($E79="",0,O79)</f>
        <v>0</v>
      </c>
      <c r="Q79" s="82">
        <f>IF($F79="",0,O79)</f>
        <v>0</v>
      </c>
      <c r="R79" s="88"/>
      <c r="S79" s="82">
        <f>IF($E79="",0,R79)</f>
        <v>0</v>
      </c>
      <c r="T79" s="82">
        <f>IF($F79="",0,R79)</f>
        <v>0</v>
      </c>
      <c r="U79" s="88"/>
      <c r="V79" s="47">
        <f>IF($E79="",0,U79)</f>
        <v>0</v>
      </c>
      <c r="W79" s="47">
        <f>IF($F79="",0,U79)</f>
        <v>0</v>
      </c>
    </row>
    <row r="80" spans="1:25">
      <c r="B80" s="48">
        <v>162</v>
      </c>
      <c r="C80" s="48"/>
      <c r="D80" s="35" t="s">
        <v>800</v>
      </c>
      <c r="E80" s="35" t="s">
        <v>735</v>
      </c>
      <c r="F80" s="35"/>
      <c r="G80" s="118">
        <v>923.3</v>
      </c>
      <c r="H80" s="47">
        <f>IF($E80="",0,$G80)</f>
        <v>923.3</v>
      </c>
      <c r="I80" s="47">
        <f>IF($F80="",0,$G80)</f>
        <v>0</v>
      </c>
      <c r="J80" s="118">
        <v>923.3</v>
      </c>
      <c r="K80" s="100">
        <v>923.3</v>
      </c>
      <c r="L80" s="47">
        <f>IF($E80="",0,K80)</f>
        <v>923.3</v>
      </c>
      <c r="M80" s="47">
        <f>IF($F80="",0,K80)</f>
        <v>0</v>
      </c>
      <c r="O80" s="119">
        <f>IF(J80&gt;0,J80-G80,0)-0</f>
        <v>0</v>
      </c>
      <c r="P80" s="82">
        <f>IF($E80="",0,O80)</f>
        <v>0</v>
      </c>
      <c r="Q80" s="82">
        <f>IF($F80="",0,O80)</f>
        <v>0</v>
      </c>
      <c r="R80" s="119">
        <f>IF(K80&gt;0,K80-J80,0)-0</f>
        <v>0</v>
      </c>
      <c r="S80" s="82">
        <f>IF($E80="",0,R80)</f>
        <v>0</v>
      </c>
      <c r="T80" s="82">
        <f>IF($F80="",0,R80)</f>
        <v>0</v>
      </c>
      <c r="U80" s="85">
        <f>IF(K80&gt;0,O80+R80,O80)</f>
        <v>0</v>
      </c>
      <c r="V80" s="47">
        <f>IF($E80="",0,U80)</f>
        <v>0</v>
      </c>
      <c r="W80" s="47">
        <f>IF($F80="",0,U80)</f>
        <v>0</v>
      </c>
      <c r="Y80" s="47" t="s">
        <v>801</v>
      </c>
    </row>
    <row r="81" spans="1:25">
      <c r="B81" s="48">
        <v>170</v>
      </c>
      <c r="C81" s="48"/>
      <c r="D81" s="35" t="s">
        <v>802</v>
      </c>
      <c r="E81" s="35" t="s">
        <v>735</v>
      </c>
      <c r="F81" s="35"/>
      <c r="G81" s="120">
        <f>8496.8-G80</f>
        <v>7573.4999999999991</v>
      </c>
      <c r="H81" s="133">
        <f>IF($E81="",0,$G81)</f>
        <v>7573.4999999999991</v>
      </c>
      <c r="I81" s="133">
        <f>IF($F81="",0,$G81)</f>
        <v>0</v>
      </c>
      <c r="J81" s="120">
        <f>8510.8-923.3</f>
        <v>7587.4999999999991</v>
      </c>
      <c r="K81" s="121">
        <f>8546.3-K80</f>
        <v>7622.9999999999991</v>
      </c>
      <c r="L81" s="133">
        <f>IF($E81="",0,K81)</f>
        <v>7622.9999999999991</v>
      </c>
      <c r="M81" s="133">
        <f>IF($F81="",0,K81)</f>
        <v>0</v>
      </c>
      <c r="N81" s="133"/>
      <c r="O81" s="95">
        <f>IF(J81&gt;0,J81-G81,0)-0</f>
        <v>14</v>
      </c>
      <c r="P81" s="134">
        <f>IF($E81="",0,O81)</f>
        <v>14</v>
      </c>
      <c r="Q81" s="134">
        <f>IF($F81="",0,O81)</f>
        <v>0</v>
      </c>
      <c r="R81" s="95">
        <f>IF(K81&gt;0,K81-J81,0)-0</f>
        <v>35.5</v>
      </c>
      <c r="S81" s="134">
        <f>IF($E81="",0,R81)</f>
        <v>35.5</v>
      </c>
      <c r="T81" s="134">
        <f>IF($F81="",0,R81)</f>
        <v>0</v>
      </c>
      <c r="U81" s="94">
        <f>IF(K81&gt;0,O81+R81,O81)</f>
        <v>49.5</v>
      </c>
      <c r="V81" s="47">
        <f>IF($E81="",0,U81)</f>
        <v>49.5</v>
      </c>
      <c r="W81" s="47">
        <f>IF($F81="",0,U81)</f>
        <v>0</v>
      </c>
      <c r="Y81" s="47" t="s">
        <v>801</v>
      </c>
    </row>
    <row r="82" spans="1:25">
      <c r="B82" s="48"/>
      <c r="C82" s="35"/>
      <c r="D82" s="60" t="s">
        <v>803</v>
      </c>
      <c r="E82" s="35"/>
      <c r="F82" s="35"/>
      <c r="G82" s="135">
        <f>G80+G81</f>
        <v>8496.7999999999993</v>
      </c>
      <c r="H82" s="136">
        <f>IF($E82="",0,$G82)</f>
        <v>0</v>
      </c>
      <c r="I82" s="136">
        <f>IF($F82="",0,$G82)</f>
        <v>0</v>
      </c>
      <c r="J82" s="137">
        <f>SUM(J80:J81)</f>
        <v>8510.7999999999993</v>
      </c>
      <c r="K82" s="138">
        <f>K80+K81</f>
        <v>8546.2999999999993</v>
      </c>
      <c r="L82" s="136">
        <f>IF($E82="",0,K82)</f>
        <v>0</v>
      </c>
      <c r="M82" s="136">
        <f>IF($F82="",0,K82)</f>
        <v>0</v>
      </c>
      <c r="N82" s="136"/>
      <c r="O82" s="139">
        <f t="shared" ref="O82:U82" si="36">SUM(O80:O81)</f>
        <v>14</v>
      </c>
      <c r="P82" s="139">
        <f t="shared" si="36"/>
        <v>14</v>
      </c>
      <c r="Q82" s="139">
        <f t="shared" si="36"/>
        <v>0</v>
      </c>
      <c r="R82" s="139">
        <f t="shared" si="36"/>
        <v>35.5</v>
      </c>
      <c r="S82" s="139">
        <f t="shared" si="36"/>
        <v>35.5</v>
      </c>
      <c r="T82" s="139">
        <f t="shared" si="36"/>
        <v>0</v>
      </c>
      <c r="U82" s="139">
        <f t="shared" si="36"/>
        <v>49.5</v>
      </c>
      <c r="V82" s="47">
        <f>IF($E82="",0,U82)</f>
        <v>0</v>
      </c>
      <c r="W82" s="47">
        <f>IF($F82="",0,U82)</f>
        <v>0</v>
      </c>
    </row>
    <row r="83" spans="1:25" s="108" customFormat="1" ht="3.75" hidden="1" customHeight="1">
      <c r="A83" s="35"/>
      <c r="B83" s="107"/>
      <c r="C83" s="107"/>
      <c r="G83" s="128"/>
      <c r="J83" s="129"/>
      <c r="K83" s="130"/>
      <c r="O83" s="131"/>
      <c r="P83" s="113"/>
      <c r="Q83" s="113"/>
      <c r="R83" s="113"/>
      <c r="S83" s="113"/>
      <c r="T83" s="113"/>
      <c r="U83" s="113"/>
    </row>
    <row r="84" spans="1:25">
      <c r="B84" s="78" t="s">
        <v>136</v>
      </c>
      <c r="C84" s="48"/>
      <c r="E84" s="64"/>
      <c r="F84" s="64"/>
      <c r="G84" s="85"/>
      <c r="H84" s="47">
        <f t="shared" ref="H84:H104" si="37">IF($E84="",0,$G84)</f>
        <v>0</v>
      </c>
      <c r="I84" s="47">
        <f t="shared" ref="I84:I104" si="38">IF($F84="",0,$G84)</f>
        <v>0</v>
      </c>
      <c r="J84" s="140"/>
      <c r="K84" s="141"/>
      <c r="L84" s="47">
        <f t="shared" ref="L84:L140" si="39">IF($E84="",0,K84)</f>
        <v>0</v>
      </c>
      <c r="M84" s="47">
        <f t="shared" ref="M84:M140" si="40">IF($F84="",0,K84)</f>
        <v>0</v>
      </c>
      <c r="O84" s="85"/>
      <c r="P84" s="82">
        <f t="shared" ref="P84:P140" si="41">IF($E84="",0,O84)</f>
        <v>0</v>
      </c>
      <c r="Q84" s="82">
        <f t="shared" ref="Q84:Q140" si="42">IF($F84="",0,O84)</f>
        <v>0</v>
      </c>
      <c r="R84" s="85"/>
      <c r="S84" s="82">
        <f t="shared" ref="S84:S140" si="43">IF($E84="",0,R84)</f>
        <v>0</v>
      </c>
      <c r="T84" s="82">
        <f t="shared" ref="T84:T140" si="44">IF($F84="",0,R84)</f>
        <v>0</v>
      </c>
      <c r="U84" s="85"/>
      <c r="V84" s="47">
        <f t="shared" ref="V84:V140" si="45">IF($E84="",0,U84)</f>
        <v>0</v>
      </c>
      <c r="W84" s="47">
        <f t="shared" ref="W84:W140" si="46">IF($F84="",0,U84)</f>
        <v>0</v>
      </c>
    </row>
    <row r="85" spans="1:25">
      <c r="B85" s="35" t="s">
        <v>804</v>
      </c>
      <c r="C85" s="48"/>
      <c r="E85" s="64"/>
      <c r="F85" s="64"/>
      <c r="G85" s="85"/>
      <c r="H85" s="47">
        <f t="shared" si="37"/>
        <v>0</v>
      </c>
      <c r="I85" s="47">
        <f t="shared" si="38"/>
        <v>0</v>
      </c>
      <c r="J85" s="140"/>
      <c r="K85" s="141"/>
      <c r="L85" s="47">
        <f t="shared" si="39"/>
        <v>0</v>
      </c>
      <c r="M85" s="47">
        <f t="shared" si="40"/>
        <v>0</v>
      </c>
      <c r="O85" s="85"/>
      <c r="P85" s="82">
        <f t="shared" si="41"/>
        <v>0</v>
      </c>
      <c r="Q85" s="82">
        <f t="shared" si="42"/>
        <v>0</v>
      </c>
      <c r="R85" s="85"/>
      <c r="S85" s="82">
        <f t="shared" si="43"/>
        <v>0</v>
      </c>
      <c r="T85" s="82">
        <f t="shared" si="44"/>
        <v>0</v>
      </c>
      <c r="U85" s="85"/>
      <c r="V85" s="47">
        <f t="shared" si="45"/>
        <v>0</v>
      </c>
      <c r="W85" s="47">
        <f t="shared" si="46"/>
        <v>0</v>
      </c>
    </row>
    <row r="86" spans="1:25">
      <c r="B86" s="48">
        <v>640</v>
      </c>
      <c r="C86" s="48"/>
      <c r="D86" s="35" t="s">
        <v>805</v>
      </c>
      <c r="E86" s="35" t="s">
        <v>735</v>
      </c>
      <c r="F86" s="35"/>
      <c r="G86" s="85">
        <v>1133.5</v>
      </c>
      <c r="H86" s="47">
        <f t="shared" si="37"/>
        <v>1133.5</v>
      </c>
      <c r="I86" s="47">
        <f t="shared" si="38"/>
        <v>0</v>
      </c>
      <c r="J86" s="85">
        <v>1133.5</v>
      </c>
      <c r="K86" s="142">
        <v>1133.5</v>
      </c>
      <c r="L86" s="47">
        <f t="shared" si="39"/>
        <v>1133.5</v>
      </c>
      <c r="M86" s="47">
        <f t="shared" si="40"/>
        <v>0</v>
      </c>
      <c r="O86" s="85">
        <f>IF(J86&gt;0,J86-G86,0)</f>
        <v>0</v>
      </c>
      <c r="P86" s="82">
        <f t="shared" si="41"/>
        <v>0</v>
      </c>
      <c r="Q86" s="82">
        <f t="shared" si="42"/>
        <v>0</v>
      </c>
      <c r="R86" s="85">
        <f>IF(K86&gt;0,K86-J86,0)</f>
        <v>0</v>
      </c>
      <c r="S86" s="82">
        <f t="shared" si="43"/>
        <v>0</v>
      </c>
      <c r="T86" s="82">
        <f t="shared" si="44"/>
        <v>0</v>
      </c>
      <c r="U86" s="85">
        <f>IF(K86&gt;0,O86+R86,O86)</f>
        <v>0</v>
      </c>
      <c r="V86" s="47">
        <f t="shared" si="45"/>
        <v>0</v>
      </c>
      <c r="W86" s="47">
        <f t="shared" si="46"/>
        <v>0</v>
      </c>
    </row>
    <row r="87" spans="1:25">
      <c r="B87" s="48">
        <v>640</v>
      </c>
      <c r="C87" s="48"/>
      <c r="D87" s="35" t="s">
        <v>806</v>
      </c>
      <c r="E87" s="35"/>
      <c r="F87" s="35" t="s">
        <v>736</v>
      </c>
      <c r="G87" s="85">
        <f>1062-8</f>
        <v>1054</v>
      </c>
      <c r="H87" s="47">
        <f t="shared" si="37"/>
        <v>0</v>
      </c>
      <c r="I87" s="47">
        <f t="shared" si="38"/>
        <v>1054</v>
      </c>
      <c r="J87" s="85">
        <f>1062-J88</f>
        <v>1054</v>
      </c>
      <c r="K87" s="142">
        <f>1062-K88</f>
        <v>1054</v>
      </c>
      <c r="L87" s="47">
        <f t="shared" si="39"/>
        <v>0</v>
      </c>
      <c r="M87" s="47">
        <f t="shared" si="40"/>
        <v>1054</v>
      </c>
      <c r="O87" s="85">
        <f>IF(J87&gt;0,J87-G87,0)</f>
        <v>0</v>
      </c>
      <c r="P87" s="82">
        <f t="shared" si="41"/>
        <v>0</v>
      </c>
      <c r="Q87" s="82">
        <f t="shared" si="42"/>
        <v>0</v>
      </c>
      <c r="R87" s="85">
        <f>IF(K87&gt;0,K87-J87,0)</f>
        <v>0</v>
      </c>
      <c r="S87" s="82">
        <f t="shared" si="43"/>
        <v>0</v>
      </c>
      <c r="T87" s="82">
        <f t="shared" si="44"/>
        <v>0</v>
      </c>
      <c r="U87" s="85">
        <f>IF(K87&gt;0,O87+R87,O87)</f>
        <v>0</v>
      </c>
      <c r="V87" s="47">
        <f t="shared" si="45"/>
        <v>0</v>
      </c>
      <c r="W87" s="47">
        <f t="shared" si="46"/>
        <v>0</v>
      </c>
    </row>
    <row r="88" spans="1:25">
      <c r="B88" s="48">
        <v>640</v>
      </c>
      <c r="C88" s="48"/>
      <c r="D88" s="35" t="s">
        <v>807</v>
      </c>
      <c r="E88" s="35"/>
      <c r="F88" s="35"/>
      <c r="G88" s="85">
        <v>8</v>
      </c>
      <c r="H88" s="47">
        <f t="shared" si="37"/>
        <v>0</v>
      </c>
      <c r="I88" s="47">
        <f t="shared" si="38"/>
        <v>0</v>
      </c>
      <c r="J88" s="85">
        <v>8</v>
      </c>
      <c r="K88" s="142">
        <v>8</v>
      </c>
      <c r="L88" s="47">
        <f t="shared" si="39"/>
        <v>0</v>
      </c>
      <c r="M88" s="47">
        <f t="shared" si="40"/>
        <v>0</v>
      </c>
      <c r="O88" s="85">
        <f>IF(J88&gt;0,J88-G88,0)</f>
        <v>0</v>
      </c>
      <c r="P88" s="82">
        <f t="shared" si="41"/>
        <v>0</v>
      </c>
      <c r="Q88" s="82">
        <f t="shared" si="42"/>
        <v>0</v>
      </c>
      <c r="R88" s="85">
        <f>IF(K88&gt;0,K88-J88,0)</f>
        <v>0</v>
      </c>
      <c r="S88" s="82">
        <f t="shared" si="43"/>
        <v>0</v>
      </c>
      <c r="T88" s="82">
        <f t="shared" si="44"/>
        <v>0</v>
      </c>
      <c r="U88" s="85">
        <f>IF(K88&gt;0,O88+R88,O88)</f>
        <v>0</v>
      </c>
      <c r="V88" s="47">
        <f t="shared" si="45"/>
        <v>0</v>
      </c>
      <c r="W88" s="47">
        <f t="shared" si="46"/>
        <v>0</v>
      </c>
    </row>
    <row r="89" spans="1:25">
      <c r="B89" s="35" t="s">
        <v>808</v>
      </c>
      <c r="C89" s="48"/>
      <c r="D89" s="35"/>
      <c r="E89" s="35"/>
      <c r="F89" s="35"/>
      <c r="G89" s="85"/>
      <c r="H89" s="47">
        <f t="shared" si="37"/>
        <v>0</v>
      </c>
      <c r="I89" s="47">
        <f t="shared" si="38"/>
        <v>0</v>
      </c>
      <c r="J89" s="85"/>
      <c r="K89" s="142"/>
      <c r="L89" s="47">
        <f t="shared" si="39"/>
        <v>0</v>
      </c>
      <c r="M89" s="47">
        <f t="shared" si="40"/>
        <v>0</v>
      </c>
      <c r="O89" s="85"/>
      <c r="P89" s="82">
        <f t="shared" si="41"/>
        <v>0</v>
      </c>
      <c r="Q89" s="82">
        <f t="shared" si="42"/>
        <v>0</v>
      </c>
      <c r="R89" s="85"/>
      <c r="S89" s="82">
        <f t="shared" si="43"/>
        <v>0</v>
      </c>
      <c r="T89" s="82">
        <f t="shared" si="44"/>
        <v>0</v>
      </c>
      <c r="U89" s="85"/>
      <c r="V89" s="47">
        <f t="shared" si="45"/>
        <v>0</v>
      </c>
      <c r="W89" s="47">
        <f t="shared" si="46"/>
        <v>0</v>
      </c>
    </row>
    <row r="90" spans="1:25">
      <c r="B90" s="48">
        <v>646</v>
      </c>
      <c r="C90" s="48"/>
      <c r="D90" s="35" t="s">
        <v>809</v>
      </c>
      <c r="E90" s="35"/>
      <c r="F90" s="35" t="s">
        <v>736</v>
      </c>
      <c r="G90" s="85">
        <f>2412.9-1</f>
        <v>2411.9</v>
      </c>
      <c r="H90" s="47">
        <f t="shared" si="37"/>
        <v>0</v>
      </c>
      <c r="I90" s="47">
        <f t="shared" si="38"/>
        <v>2411.9</v>
      </c>
      <c r="J90" s="85">
        <v>2411.9</v>
      </c>
      <c r="K90" s="142">
        <v>2104.6999999999998</v>
      </c>
      <c r="L90" s="47">
        <f t="shared" si="39"/>
        <v>0</v>
      </c>
      <c r="M90" s="47">
        <f t="shared" si="40"/>
        <v>2104.6999999999998</v>
      </c>
      <c r="O90" s="85">
        <f>IF(J90&gt;0,J90-G90,0)</f>
        <v>0</v>
      </c>
      <c r="P90" s="82">
        <f t="shared" si="41"/>
        <v>0</v>
      </c>
      <c r="Q90" s="82">
        <f t="shared" si="42"/>
        <v>0</v>
      </c>
      <c r="R90" s="85">
        <f>IF(K90&gt;0,K90-J90,0)</f>
        <v>-307.20000000000027</v>
      </c>
      <c r="S90" s="82">
        <f t="shared" si="43"/>
        <v>0</v>
      </c>
      <c r="T90" s="82">
        <f t="shared" si="44"/>
        <v>-307.20000000000027</v>
      </c>
      <c r="U90" s="85">
        <f>IF(K90&gt;0,O90+R90,O90)</f>
        <v>-307.20000000000027</v>
      </c>
      <c r="V90" s="47">
        <f t="shared" si="45"/>
        <v>0</v>
      </c>
      <c r="W90" s="47">
        <f t="shared" si="46"/>
        <v>-307.20000000000027</v>
      </c>
      <c r="Y90" s="47" t="s">
        <v>810</v>
      </c>
    </row>
    <row r="91" spans="1:25">
      <c r="B91" s="35" t="s">
        <v>811</v>
      </c>
      <c r="C91" s="48"/>
      <c r="D91" s="35"/>
      <c r="E91" s="35"/>
      <c r="F91" s="35"/>
      <c r="G91" s="85"/>
      <c r="H91" s="47">
        <f t="shared" si="37"/>
        <v>0</v>
      </c>
      <c r="I91" s="47">
        <f t="shared" si="38"/>
        <v>0</v>
      </c>
      <c r="J91" s="85"/>
      <c r="K91" s="142"/>
      <c r="L91" s="47">
        <f t="shared" si="39"/>
        <v>0</v>
      </c>
      <c r="M91" s="47">
        <f t="shared" si="40"/>
        <v>0</v>
      </c>
      <c r="O91" s="85"/>
      <c r="P91" s="82">
        <f t="shared" si="41"/>
        <v>0</v>
      </c>
      <c r="Q91" s="82">
        <f t="shared" si="42"/>
        <v>0</v>
      </c>
      <c r="R91" s="85"/>
      <c r="S91" s="82">
        <f t="shared" si="43"/>
        <v>0</v>
      </c>
      <c r="T91" s="82">
        <f t="shared" si="44"/>
        <v>0</v>
      </c>
      <c r="U91" s="85"/>
      <c r="V91" s="47">
        <f t="shared" si="45"/>
        <v>0</v>
      </c>
      <c r="W91" s="47">
        <f t="shared" si="46"/>
        <v>0</v>
      </c>
    </row>
    <row r="92" spans="1:25">
      <c r="B92" s="48">
        <v>645</v>
      </c>
      <c r="C92" s="48"/>
      <c r="D92" s="35" t="s">
        <v>812</v>
      </c>
      <c r="E92" s="35"/>
      <c r="F92" s="35" t="s">
        <v>736</v>
      </c>
      <c r="G92" s="143">
        <f>6785.62-6532+6268-3169</f>
        <v>3352.62</v>
      </c>
      <c r="H92" s="144">
        <f t="shared" si="37"/>
        <v>0</v>
      </c>
      <c r="I92" s="144">
        <f t="shared" si="38"/>
        <v>3352.62</v>
      </c>
      <c r="J92" s="143">
        <v>3352.6</v>
      </c>
      <c r="K92" s="145">
        <f>6785.62-6532+6268-3169</f>
        <v>3352.62</v>
      </c>
      <c r="L92" s="47">
        <f t="shared" si="39"/>
        <v>0</v>
      </c>
      <c r="M92" s="47">
        <f t="shared" si="40"/>
        <v>3352.62</v>
      </c>
      <c r="O92" s="85">
        <f>IF(J92&gt;0,J92-G92,0)</f>
        <v>-1.999999999998181E-2</v>
      </c>
      <c r="P92" s="82">
        <f t="shared" si="41"/>
        <v>0</v>
      </c>
      <c r="Q92" s="82">
        <f t="shared" si="42"/>
        <v>-1.999999999998181E-2</v>
      </c>
      <c r="R92" s="85">
        <f>IF(K92&gt;0,K92-J92,0)</f>
        <v>1.999999999998181E-2</v>
      </c>
      <c r="S92" s="82">
        <f t="shared" si="43"/>
        <v>0</v>
      </c>
      <c r="T92" s="82">
        <f t="shared" si="44"/>
        <v>1.999999999998181E-2</v>
      </c>
      <c r="U92" s="85">
        <f>IF(K92&gt;0,O92+R92,O92)</f>
        <v>0</v>
      </c>
      <c r="V92" s="47">
        <f t="shared" si="45"/>
        <v>0</v>
      </c>
      <c r="W92" s="47">
        <f t="shared" si="46"/>
        <v>0</v>
      </c>
      <c r="Y92" s="90" t="s">
        <v>813</v>
      </c>
    </row>
    <row r="93" spans="1:25">
      <c r="B93" s="35" t="s">
        <v>814</v>
      </c>
      <c r="C93" s="48"/>
      <c r="D93" s="35"/>
      <c r="E93" s="35"/>
      <c r="F93" s="35"/>
      <c r="G93" s="85"/>
      <c r="H93" s="47">
        <f t="shared" si="37"/>
        <v>0</v>
      </c>
      <c r="I93" s="47">
        <f t="shared" si="38"/>
        <v>0</v>
      </c>
      <c r="J93" s="85"/>
      <c r="K93" s="142"/>
      <c r="L93" s="47">
        <f t="shared" si="39"/>
        <v>0</v>
      </c>
      <c r="M93" s="47">
        <f t="shared" si="40"/>
        <v>0</v>
      </c>
      <c r="O93" s="85"/>
      <c r="P93" s="82">
        <f t="shared" si="41"/>
        <v>0</v>
      </c>
      <c r="Q93" s="82">
        <f t="shared" si="42"/>
        <v>0</v>
      </c>
      <c r="R93" s="85"/>
      <c r="S93" s="82">
        <f t="shared" si="43"/>
        <v>0</v>
      </c>
      <c r="T93" s="82">
        <f t="shared" si="44"/>
        <v>0</v>
      </c>
      <c r="U93" s="85"/>
      <c r="V93" s="47">
        <f t="shared" si="45"/>
        <v>0</v>
      </c>
      <c r="W93" s="47">
        <f t="shared" si="46"/>
        <v>0</v>
      </c>
    </row>
    <row r="94" spans="1:25">
      <c r="B94" s="48">
        <v>641</v>
      </c>
      <c r="C94" s="48"/>
      <c r="D94" s="35" t="s">
        <v>815</v>
      </c>
      <c r="E94" s="35" t="s">
        <v>735</v>
      </c>
      <c r="F94" s="35"/>
      <c r="G94" s="85">
        <v>160.69999999999999</v>
      </c>
      <c r="H94" s="47">
        <f t="shared" si="37"/>
        <v>160.69999999999999</v>
      </c>
      <c r="I94" s="47">
        <f t="shared" si="38"/>
        <v>0</v>
      </c>
      <c r="J94" s="85">
        <v>161.69999999999999</v>
      </c>
      <c r="K94" s="142">
        <v>169.7</v>
      </c>
      <c r="L94" s="47">
        <f t="shared" si="39"/>
        <v>169.7</v>
      </c>
      <c r="M94" s="47">
        <f t="shared" si="40"/>
        <v>0</v>
      </c>
      <c r="O94" s="85">
        <f>IF(J94&gt;0,J94-G94,0)</f>
        <v>1</v>
      </c>
      <c r="P94" s="82">
        <f t="shared" si="41"/>
        <v>1</v>
      </c>
      <c r="Q94" s="82">
        <f t="shared" si="42"/>
        <v>0</v>
      </c>
      <c r="R94" s="85">
        <f>IF(K94&gt;0,K94-J94,0)</f>
        <v>8</v>
      </c>
      <c r="S94" s="82">
        <f t="shared" si="43"/>
        <v>8</v>
      </c>
      <c r="T94" s="82">
        <f t="shared" si="44"/>
        <v>0</v>
      </c>
      <c r="U94" s="85">
        <f>IF(K94&gt;0,O94+R94,O94)</f>
        <v>9</v>
      </c>
      <c r="V94" s="47">
        <f t="shared" si="45"/>
        <v>9</v>
      </c>
      <c r="W94" s="47">
        <f t="shared" si="46"/>
        <v>0</v>
      </c>
    </row>
    <row r="95" spans="1:25">
      <c r="B95" s="48">
        <v>641</v>
      </c>
      <c r="C95" s="48"/>
      <c r="D95" s="35" t="s">
        <v>816</v>
      </c>
      <c r="E95" s="35"/>
      <c r="F95" s="35" t="s">
        <v>736</v>
      </c>
      <c r="G95" s="85">
        <v>211.5</v>
      </c>
      <c r="H95" s="47">
        <f t="shared" si="37"/>
        <v>0</v>
      </c>
      <c r="I95" s="47">
        <f t="shared" si="38"/>
        <v>211.5</v>
      </c>
      <c r="J95" s="85">
        <v>212.5</v>
      </c>
      <c r="K95" s="142">
        <v>142.69999999999999</v>
      </c>
      <c r="L95" s="47">
        <f t="shared" si="39"/>
        <v>0</v>
      </c>
      <c r="M95" s="47">
        <f t="shared" si="40"/>
        <v>142.69999999999999</v>
      </c>
      <c r="O95" s="85">
        <f>IF(J95&gt;0,J95-G95,0)</f>
        <v>1</v>
      </c>
      <c r="P95" s="82">
        <f t="shared" si="41"/>
        <v>0</v>
      </c>
      <c r="Q95" s="82">
        <f t="shared" si="42"/>
        <v>1</v>
      </c>
      <c r="R95" s="85">
        <f>IF(K95&gt;0,K95-J95,0)</f>
        <v>-69.800000000000011</v>
      </c>
      <c r="S95" s="82">
        <f t="shared" si="43"/>
        <v>0</v>
      </c>
      <c r="T95" s="82">
        <f t="shared" si="44"/>
        <v>-69.800000000000011</v>
      </c>
      <c r="U95" s="85">
        <f>IF(K95&gt;0,O95+R95,O95)</f>
        <v>-68.800000000000011</v>
      </c>
      <c r="V95" s="47">
        <f t="shared" si="45"/>
        <v>0</v>
      </c>
      <c r="W95" s="47">
        <f t="shared" si="46"/>
        <v>-68.800000000000011</v>
      </c>
      <c r="Y95" s="47" t="s">
        <v>810</v>
      </c>
    </row>
    <row r="96" spans="1:25">
      <c r="B96" s="35" t="s">
        <v>817</v>
      </c>
      <c r="C96" s="48"/>
      <c r="D96" s="35"/>
      <c r="E96" s="35"/>
      <c r="F96" s="35"/>
      <c r="G96" s="85"/>
      <c r="H96" s="47">
        <f t="shared" si="37"/>
        <v>0</v>
      </c>
      <c r="I96" s="47">
        <f t="shared" si="38"/>
        <v>0</v>
      </c>
      <c r="J96" s="85"/>
      <c r="K96" s="142"/>
      <c r="L96" s="47">
        <f t="shared" si="39"/>
        <v>0</v>
      </c>
      <c r="M96" s="47">
        <f t="shared" si="40"/>
        <v>0</v>
      </c>
      <c r="O96" s="85"/>
      <c r="P96" s="82">
        <f t="shared" si="41"/>
        <v>0</v>
      </c>
      <c r="Q96" s="82">
        <f t="shared" si="42"/>
        <v>0</v>
      </c>
      <c r="R96" s="85"/>
      <c r="S96" s="82">
        <f t="shared" si="43"/>
        <v>0</v>
      </c>
      <c r="T96" s="82">
        <f t="shared" si="44"/>
        <v>0</v>
      </c>
      <c r="U96" s="85"/>
      <c r="V96" s="47">
        <f t="shared" si="45"/>
        <v>0</v>
      </c>
      <c r="W96" s="47">
        <f t="shared" si="46"/>
        <v>0</v>
      </c>
    </row>
    <row r="97" spans="2:26">
      <c r="B97" s="48" t="s">
        <v>818</v>
      </c>
      <c r="C97" s="48"/>
      <c r="D97" s="37" t="s">
        <v>819</v>
      </c>
      <c r="E97" s="35" t="s">
        <v>735</v>
      </c>
      <c r="F97" s="35"/>
      <c r="G97" s="85">
        <f>508+458.6</f>
        <v>966.6</v>
      </c>
      <c r="H97" s="47">
        <f t="shared" si="37"/>
        <v>966.6</v>
      </c>
      <c r="I97" s="47">
        <f t="shared" si="38"/>
        <v>0</v>
      </c>
      <c r="J97" s="85">
        <f>508+458.6</f>
        <v>966.6</v>
      </c>
      <c r="K97" s="142">
        <f>508+458.6</f>
        <v>966.6</v>
      </c>
      <c r="L97" s="47">
        <f t="shared" si="39"/>
        <v>966.6</v>
      </c>
      <c r="M97" s="47">
        <f t="shared" si="40"/>
        <v>0</v>
      </c>
      <c r="O97" s="85">
        <f>IF(J97&gt;0,J97-G97,0)</f>
        <v>0</v>
      </c>
      <c r="P97" s="82">
        <f t="shared" si="41"/>
        <v>0</v>
      </c>
      <c r="Q97" s="82">
        <f t="shared" si="42"/>
        <v>0</v>
      </c>
      <c r="R97" s="85">
        <f>IF(K97&gt;0,K97-J97,0)</f>
        <v>0</v>
      </c>
      <c r="S97" s="82">
        <f t="shared" si="43"/>
        <v>0</v>
      </c>
      <c r="T97" s="82">
        <f t="shared" si="44"/>
        <v>0</v>
      </c>
      <c r="U97" s="85">
        <f>IF(K97&gt;0,O97+R97,O97)</f>
        <v>0</v>
      </c>
      <c r="V97" s="47">
        <f t="shared" si="45"/>
        <v>0</v>
      </c>
      <c r="W97" s="47">
        <f t="shared" si="46"/>
        <v>0</v>
      </c>
    </row>
    <row r="98" spans="2:26">
      <c r="B98" s="48" t="s">
        <v>818</v>
      </c>
      <c r="C98" s="48"/>
      <c r="D98" s="37" t="s">
        <v>820</v>
      </c>
      <c r="E98" s="35"/>
      <c r="F98" s="35" t="s">
        <v>736</v>
      </c>
      <c r="G98" s="85">
        <f>466.5+448.1</f>
        <v>914.6</v>
      </c>
      <c r="H98" s="47">
        <f t="shared" si="37"/>
        <v>0</v>
      </c>
      <c r="I98" s="47">
        <f t="shared" si="38"/>
        <v>914.6</v>
      </c>
      <c r="J98" s="85">
        <f>466.5+448.1</f>
        <v>914.6</v>
      </c>
      <c r="K98" s="142">
        <f>466.5+448.1</f>
        <v>914.6</v>
      </c>
      <c r="L98" s="47">
        <f t="shared" si="39"/>
        <v>0</v>
      </c>
      <c r="M98" s="47">
        <f t="shared" si="40"/>
        <v>914.6</v>
      </c>
      <c r="O98" s="85">
        <f>IF(J98&gt;0,J98-G98,0)</f>
        <v>0</v>
      </c>
      <c r="P98" s="82">
        <f t="shared" si="41"/>
        <v>0</v>
      </c>
      <c r="Q98" s="82">
        <f t="shared" si="42"/>
        <v>0</v>
      </c>
      <c r="R98" s="85">
        <f>IF(K98&gt;0,K98-J98,0)</f>
        <v>0</v>
      </c>
      <c r="S98" s="82">
        <f t="shared" si="43"/>
        <v>0</v>
      </c>
      <c r="T98" s="82">
        <f t="shared" si="44"/>
        <v>0</v>
      </c>
      <c r="U98" s="85">
        <f>IF(K98&gt;0,O98+R98,O98)</f>
        <v>0</v>
      </c>
      <c r="V98" s="47">
        <f t="shared" si="45"/>
        <v>0</v>
      </c>
      <c r="W98" s="47">
        <f t="shared" si="46"/>
        <v>0</v>
      </c>
    </row>
    <row r="99" spans="2:26">
      <c r="B99" s="35" t="s">
        <v>821</v>
      </c>
      <c r="C99" s="48"/>
      <c r="D99" s="35"/>
      <c r="E99" s="35"/>
      <c r="F99" s="35"/>
      <c r="G99" s="85"/>
      <c r="H99" s="47">
        <f t="shared" si="37"/>
        <v>0</v>
      </c>
      <c r="I99" s="47">
        <f t="shared" si="38"/>
        <v>0</v>
      </c>
      <c r="J99" s="85"/>
      <c r="K99" s="142"/>
      <c r="L99" s="47">
        <f t="shared" si="39"/>
        <v>0</v>
      </c>
      <c r="M99" s="47">
        <f t="shared" si="40"/>
        <v>0</v>
      </c>
      <c r="O99" s="85"/>
      <c r="P99" s="82">
        <f t="shared" si="41"/>
        <v>0</v>
      </c>
      <c r="Q99" s="82">
        <f t="shared" si="42"/>
        <v>0</v>
      </c>
      <c r="R99" s="85"/>
      <c r="S99" s="82">
        <f t="shared" si="43"/>
        <v>0</v>
      </c>
      <c r="T99" s="82">
        <f t="shared" si="44"/>
        <v>0</v>
      </c>
      <c r="U99" s="85"/>
      <c r="V99" s="47">
        <f t="shared" si="45"/>
        <v>0</v>
      </c>
      <c r="W99" s="47">
        <f t="shared" si="46"/>
        <v>0</v>
      </c>
    </row>
    <row r="100" spans="2:26">
      <c r="B100" s="48">
        <v>644</v>
      </c>
      <c r="C100" s="48"/>
      <c r="D100" s="37" t="s">
        <v>822</v>
      </c>
      <c r="E100" s="35" t="s">
        <v>735</v>
      </c>
      <c r="F100" s="35"/>
      <c r="G100" s="85">
        <v>1504.8</v>
      </c>
      <c r="H100" s="47">
        <f t="shared" si="37"/>
        <v>1504.8</v>
      </c>
      <c r="I100" s="47">
        <f t="shared" si="38"/>
        <v>0</v>
      </c>
      <c r="J100" s="85">
        <v>1504.8</v>
      </c>
      <c r="K100" s="142">
        <v>1504.8</v>
      </c>
      <c r="L100" s="47">
        <f t="shared" si="39"/>
        <v>1504.8</v>
      </c>
      <c r="M100" s="47">
        <f t="shared" si="40"/>
        <v>0</v>
      </c>
      <c r="O100" s="85">
        <f>IF(J100&gt;0,J100-G100,0)</f>
        <v>0</v>
      </c>
      <c r="P100" s="82">
        <f t="shared" si="41"/>
        <v>0</v>
      </c>
      <c r="Q100" s="82">
        <f t="shared" si="42"/>
        <v>0</v>
      </c>
      <c r="R100" s="85">
        <f>IF(K100&gt;0,K100-J100,0)</f>
        <v>0</v>
      </c>
      <c r="S100" s="82">
        <f t="shared" si="43"/>
        <v>0</v>
      </c>
      <c r="T100" s="82">
        <f t="shared" si="44"/>
        <v>0</v>
      </c>
      <c r="U100" s="85">
        <f>IF(K100&gt;0,O100+R100,O100)</f>
        <v>0</v>
      </c>
      <c r="V100" s="47">
        <f t="shared" si="45"/>
        <v>0</v>
      </c>
      <c r="W100" s="47">
        <f t="shared" si="46"/>
        <v>0</v>
      </c>
    </row>
    <row r="101" spans="2:26">
      <c r="B101" s="48">
        <v>644</v>
      </c>
      <c r="C101" s="48"/>
      <c r="D101" s="37" t="s">
        <v>823</v>
      </c>
      <c r="E101" s="35"/>
      <c r="F101" s="35" t="s">
        <v>736</v>
      </c>
      <c r="G101" s="85">
        <f>1448.3-36</f>
        <v>1412.3</v>
      </c>
      <c r="H101" s="47">
        <f t="shared" si="37"/>
        <v>0</v>
      </c>
      <c r="I101" s="47">
        <f t="shared" si="38"/>
        <v>1412.3</v>
      </c>
      <c r="J101" s="85">
        <f>1448.3-J102</f>
        <v>1412.3</v>
      </c>
      <c r="K101" s="142">
        <f>1448.3-K102</f>
        <v>1412.3</v>
      </c>
      <c r="L101" s="47">
        <f t="shared" si="39"/>
        <v>0</v>
      </c>
      <c r="M101" s="47">
        <f t="shared" si="40"/>
        <v>1412.3</v>
      </c>
      <c r="O101" s="85">
        <f>IF(J101&gt;0,J101-G101,0)</f>
        <v>0</v>
      </c>
      <c r="P101" s="82">
        <f t="shared" si="41"/>
        <v>0</v>
      </c>
      <c r="Q101" s="82">
        <f t="shared" si="42"/>
        <v>0</v>
      </c>
      <c r="R101" s="85">
        <f>IF(K101&gt;0,K101-J101,0)</f>
        <v>0</v>
      </c>
      <c r="S101" s="82">
        <f t="shared" si="43"/>
        <v>0</v>
      </c>
      <c r="T101" s="82">
        <f t="shared" si="44"/>
        <v>0</v>
      </c>
      <c r="U101" s="85">
        <f>IF(K101&gt;0,O101+R101,O101)</f>
        <v>0</v>
      </c>
      <c r="V101" s="47">
        <f t="shared" si="45"/>
        <v>0</v>
      </c>
      <c r="W101" s="47">
        <f t="shared" si="46"/>
        <v>0</v>
      </c>
    </row>
    <row r="102" spans="2:26">
      <c r="B102" s="48">
        <v>644</v>
      </c>
      <c r="C102" s="48"/>
      <c r="D102" s="37" t="s">
        <v>824</v>
      </c>
      <c r="E102" s="35"/>
      <c r="F102" s="35"/>
      <c r="G102" s="85">
        <v>36</v>
      </c>
      <c r="H102" s="47">
        <f t="shared" si="37"/>
        <v>0</v>
      </c>
      <c r="I102" s="47">
        <f t="shared" si="38"/>
        <v>0</v>
      </c>
      <c r="J102" s="85">
        <v>36</v>
      </c>
      <c r="K102" s="142">
        <v>36</v>
      </c>
      <c r="L102" s="47">
        <f t="shared" si="39"/>
        <v>0</v>
      </c>
      <c r="M102" s="47">
        <f t="shared" si="40"/>
        <v>0</v>
      </c>
      <c r="O102" s="85">
        <f>IF(J102&gt;0,J102-G102,0)</f>
        <v>0</v>
      </c>
      <c r="P102" s="82">
        <f t="shared" si="41"/>
        <v>0</v>
      </c>
      <c r="Q102" s="82">
        <f t="shared" si="42"/>
        <v>0</v>
      </c>
      <c r="R102" s="85">
        <f>IF(K102&gt;0,K102-J102,0)</f>
        <v>0</v>
      </c>
      <c r="S102" s="82">
        <f t="shared" si="43"/>
        <v>0</v>
      </c>
      <c r="T102" s="82">
        <f t="shared" si="44"/>
        <v>0</v>
      </c>
      <c r="U102" s="85">
        <f>IF(K102&gt;0,O102+R102,O102)</f>
        <v>0</v>
      </c>
      <c r="V102" s="47">
        <f t="shared" si="45"/>
        <v>0</v>
      </c>
      <c r="W102" s="47">
        <f t="shared" si="46"/>
        <v>0</v>
      </c>
    </row>
    <row r="103" spans="2:26">
      <c r="B103" s="35" t="s">
        <v>825</v>
      </c>
      <c r="C103" s="48"/>
      <c r="D103" s="37"/>
      <c r="E103" s="35"/>
      <c r="F103" s="35"/>
      <c r="G103" s="85"/>
      <c r="H103" s="47">
        <f t="shared" si="37"/>
        <v>0</v>
      </c>
      <c r="I103" s="47">
        <f t="shared" si="38"/>
        <v>0</v>
      </c>
      <c r="J103" s="85"/>
      <c r="K103" s="142"/>
      <c r="L103" s="47">
        <f t="shared" si="39"/>
        <v>0</v>
      </c>
      <c r="M103" s="47">
        <f t="shared" si="40"/>
        <v>0</v>
      </c>
      <c r="O103" s="85"/>
      <c r="P103" s="82">
        <f t="shared" si="41"/>
        <v>0</v>
      </c>
      <c r="Q103" s="82">
        <f t="shared" si="42"/>
        <v>0</v>
      </c>
      <c r="R103" s="85"/>
      <c r="S103" s="82">
        <f t="shared" si="43"/>
        <v>0</v>
      </c>
      <c r="T103" s="82">
        <f t="shared" si="44"/>
        <v>0</v>
      </c>
      <c r="U103" s="85"/>
      <c r="V103" s="47">
        <f t="shared" si="45"/>
        <v>0</v>
      </c>
      <c r="W103" s="47">
        <f t="shared" si="46"/>
        <v>0</v>
      </c>
    </row>
    <row r="104" spans="2:26">
      <c r="B104" s="48">
        <v>647</v>
      </c>
      <c r="C104" s="48"/>
      <c r="D104" s="35" t="s">
        <v>826</v>
      </c>
      <c r="E104" s="35"/>
      <c r="F104" s="35" t="s">
        <v>736</v>
      </c>
      <c r="G104" s="85">
        <f>7407.1-G105-G106</f>
        <v>5419.3</v>
      </c>
      <c r="H104" s="47">
        <f t="shared" si="37"/>
        <v>0</v>
      </c>
      <c r="I104" s="47">
        <f t="shared" si="38"/>
        <v>5419.3</v>
      </c>
      <c r="J104" s="85">
        <v>5427.3</v>
      </c>
      <c r="K104" s="142">
        <f>7714.8-K105-K106</f>
        <v>5669.8</v>
      </c>
      <c r="L104" s="47">
        <f t="shared" si="39"/>
        <v>0</v>
      </c>
      <c r="M104" s="47">
        <f t="shared" si="40"/>
        <v>5669.8</v>
      </c>
      <c r="O104" s="85">
        <f>IF(J104&gt;0,J104-G104,0)</f>
        <v>8</v>
      </c>
      <c r="P104" s="82">
        <f t="shared" si="41"/>
        <v>0</v>
      </c>
      <c r="Q104" s="82">
        <f t="shared" si="42"/>
        <v>8</v>
      </c>
      <c r="R104" s="85">
        <f>IF(K104&gt;0,K104-J104,0)</f>
        <v>242.5</v>
      </c>
      <c r="S104" s="82">
        <f t="shared" si="43"/>
        <v>0</v>
      </c>
      <c r="T104" s="82">
        <f t="shared" si="44"/>
        <v>242.5</v>
      </c>
      <c r="U104" s="85">
        <f>IF(K104&gt;0,O104+R104,O104)</f>
        <v>250.5</v>
      </c>
      <c r="V104" s="47">
        <f t="shared" si="45"/>
        <v>0</v>
      </c>
      <c r="W104" s="47">
        <f t="shared" si="46"/>
        <v>250.5</v>
      </c>
    </row>
    <row r="105" spans="2:26">
      <c r="B105" s="48">
        <v>647</v>
      </c>
      <c r="C105" s="48"/>
      <c r="D105" s="35" t="s">
        <v>827</v>
      </c>
      <c r="E105" s="35"/>
      <c r="F105" s="35"/>
      <c r="G105" s="85">
        <v>1351</v>
      </c>
      <c r="J105" s="85">
        <v>1418</v>
      </c>
      <c r="K105" s="142">
        <f>1342.5+62.5</f>
        <v>1405</v>
      </c>
      <c r="L105" s="47">
        <f t="shared" si="39"/>
        <v>0</v>
      </c>
      <c r="M105" s="47">
        <f t="shared" si="40"/>
        <v>0</v>
      </c>
      <c r="O105" s="85">
        <f>IF(J105&gt;0,J105-G105,0)</f>
        <v>67</v>
      </c>
      <c r="P105" s="82">
        <f t="shared" si="41"/>
        <v>0</v>
      </c>
      <c r="Q105" s="82">
        <f t="shared" si="42"/>
        <v>0</v>
      </c>
      <c r="R105" s="85">
        <f>IF(K105&gt;0,K105-J105,0)</f>
        <v>-13</v>
      </c>
      <c r="S105" s="82">
        <f t="shared" si="43"/>
        <v>0</v>
      </c>
      <c r="T105" s="82">
        <f t="shared" si="44"/>
        <v>0</v>
      </c>
      <c r="U105" s="85">
        <f>IF(K105&gt;0,O105+R105,O105)</f>
        <v>54</v>
      </c>
      <c r="V105" s="47">
        <f t="shared" si="45"/>
        <v>0</v>
      </c>
      <c r="W105" s="47">
        <f t="shared" si="46"/>
        <v>0</v>
      </c>
      <c r="Y105" s="60" t="s">
        <v>828</v>
      </c>
      <c r="Z105" s="60"/>
    </row>
    <row r="106" spans="2:26">
      <c r="B106" s="48">
        <v>647</v>
      </c>
      <c r="C106" s="48"/>
      <c r="D106" s="35" t="s">
        <v>829</v>
      </c>
      <c r="E106" s="35"/>
      <c r="F106" s="35"/>
      <c r="G106" s="85">
        <v>636.79999999999995</v>
      </c>
      <c r="J106" s="85">
        <v>668</v>
      </c>
      <c r="K106" s="142">
        <v>640</v>
      </c>
      <c r="L106" s="47">
        <f t="shared" si="39"/>
        <v>0</v>
      </c>
      <c r="M106" s="47">
        <f t="shared" si="40"/>
        <v>0</v>
      </c>
      <c r="O106" s="85">
        <f>IF(J106&gt;0,J106-G106,0)</f>
        <v>31.200000000000045</v>
      </c>
      <c r="P106" s="82">
        <f t="shared" si="41"/>
        <v>0</v>
      </c>
      <c r="Q106" s="82">
        <f t="shared" si="42"/>
        <v>0</v>
      </c>
      <c r="R106" s="85">
        <f>IF(K106&gt;0,K106-J106,0)</f>
        <v>-28</v>
      </c>
      <c r="S106" s="82">
        <f t="shared" si="43"/>
        <v>0</v>
      </c>
      <c r="T106" s="82">
        <f t="shared" si="44"/>
        <v>0</v>
      </c>
      <c r="U106" s="85">
        <f>IF(K106&gt;0,O106+R106,O106)</f>
        <v>3.2000000000000455</v>
      </c>
      <c r="V106" s="47">
        <f t="shared" si="45"/>
        <v>0</v>
      </c>
      <c r="W106" s="47">
        <f t="shared" si="46"/>
        <v>0</v>
      </c>
    </row>
    <row r="107" spans="2:26">
      <c r="B107" s="146" t="s">
        <v>830</v>
      </c>
      <c r="C107" s="48"/>
      <c r="D107" s="147"/>
      <c r="E107" s="147"/>
      <c r="F107" s="147"/>
      <c r="G107" s="85"/>
      <c r="H107" s="47">
        <f t="shared" ref="H107:H122" si="47">IF($E107="",0,$G107)</f>
        <v>0</v>
      </c>
      <c r="I107" s="47">
        <f t="shared" ref="I107:I122" si="48">IF($F107="",0,$G107)</f>
        <v>0</v>
      </c>
      <c r="J107" s="85"/>
      <c r="K107" s="142"/>
      <c r="L107" s="47">
        <f t="shared" si="39"/>
        <v>0</v>
      </c>
      <c r="M107" s="47">
        <f t="shared" si="40"/>
        <v>0</v>
      </c>
      <c r="O107" s="85"/>
      <c r="P107" s="82">
        <f t="shared" si="41"/>
        <v>0</v>
      </c>
      <c r="Q107" s="82">
        <f t="shared" si="42"/>
        <v>0</v>
      </c>
      <c r="R107" s="85"/>
      <c r="S107" s="82">
        <f t="shared" si="43"/>
        <v>0</v>
      </c>
      <c r="T107" s="82">
        <f t="shared" si="44"/>
        <v>0</v>
      </c>
      <c r="U107" s="85"/>
      <c r="V107" s="47">
        <f t="shared" si="45"/>
        <v>0</v>
      </c>
      <c r="W107" s="47">
        <f t="shared" si="46"/>
        <v>0</v>
      </c>
    </row>
    <row r="108" spans="2:26">
      <c r="B108" s="148">
        <v>648</v>
      </c>
      <c r="C108" s="48"/>
      <c r="D108" s="147" t="s">
        <v>831</v>
      </c>
      <c r="E108" s="147"/>
      <c r="F108" s="147" t="s">
        <v>736</v>
      </c>
      <c r="G108" s="85">
        <v>1854.5</v>
      </c>
      <c r="H108" s="47">
        <f t="shared" si="47"/>
        <v>0</v>
      </c>
      <c r="I108" s="47">
        <f t="shared" si="48"/>
        <v>1854.5</v>
      </c>
      <c r="J108" s="85">
        <v>1854.5</v>
      </c>
      <c r="K108" s="142">
        <v>1857</v>
      </c>
      <c r="L108" s="47">
        <f t="shared" si="39"/>
        <v>0</v>
      </c>
      <c r="M108" s="47">
        <f t="shared" si="40"/>
        <v>1857</v>
      </c>
      <c r="O108" s="85">
        <f>IF(J108&gt;0,J108-G108,0)</f>
        <v>0</v>
      </c>
      <c r="P108" s="82">
        <f t="shared" si="41"/>
        <v>0</v>
      </c>
      <c r="Q108" s="82">
        <f t="shared" si="42"/>
        <v>0</v>
      </c>
      <c r="R108" s="85">
        <f>IF(K108&gt;0,K108-J108,0)</f>
        <v>2.5</v>
      </c>
      <c r="S108" s="82">
        <f t="shared" si="43"/>
        <v>0</v>
      </c>
      <c r="T108" s="82">
        <f t="shared" si="44"/>
        <v>2.5</v>
      </c>
      <c r="U108" s="85">
        <f>IF(K108&gt;0,O108+R108,O108)</f>
        <v>2.5</v>
      </c>
      <c r="V108" s="47">
        <f t="shared" si="45"/>
        <v>0</v>
      </c>
      <c r="W108" s="47">
        <f t="shared" si="46"/>
        <v>2.5</v>
      </c>
    </row>
    <row r="109" spans="2:26">
      <c r="B109" s="146" t="s">
        <v>832</v>
      </c>
      <c r="C109" s="48"/>
      <c r="D109" s="147"/>
      <c r="E109" s="147"/>
      <c r="F109" s="147"/>
      <c r="G109" s="85"/>
      <c r="H109" s="47">
        <f t="shared" si="47"/>
        <v>0</v>
      </c>
      <c r="I109" s="47">
        <f t="shared" si="48"/>
        <v>0</v>
      </c>
      <c r="J109" s="85"/>
      <c r="K109" s="142"/>
      <c r="L109" s="47">
        <f t="shared" si="39"/>
        <v>0</v>
      </c>
      <c r="M109" s="47">
        <f t="shared" si="40"/>
        <v>0</v>
      </c>
      <c r="O109" s="85"/>
      <c r="P109" s="82">
        <f t="shared" si="41"/>
        <v>0</v>
      </c>
      <c r="Q109" s="82">
        <f t="shared" si="42"/>
        <v>0</v>
      </c>
      <c r="R109" s="85"/>
      <c r="S109" s="82">
        <f t="shared" si="43"/>
        <v>0</v>
      </c>
      <c r="T109" s="82">
        <f t="shared" si="44"/>
        <v>0</v>
      </c>
      <c r="U109" s="85"/>
      <c r="V109" s="47">
        <f t="shared" si="45"/>
        <v>0</v>
      </c>
      <c r="W109" s="47">
        <f t="shared" si="46"/>
        <v>0</v>
      </c>
    </row>
    <row r="110" spans="2:26">
      <c r="B110" s="148">
        <v>649</v>
      </c>
      <c r="C110" s="48"/>
      <c r="D110" s="146" t="s">
        <v>833</v>
      </c>
      <c r="E110" s="147" t="s">
        <v>735</v>
      </c>
      <c r="F110" s="147"/>
      <c r="G110" s="85">
        <v>1626.8</v>
      </c>
      <c r="H110" s="47">
        <f t="shared" si="47"/>
        <v>1626.8</v>
      </c>
      <c r="I110" s="47">
        <f t="shared" si="48"/>
        <v>0</v>
      </c>
      <c r="J110" s="85">
        <v>1631.8</v>
      </c>
      <c r="K110" s="142">
        <v>1637.8</v>
      </c>
      <c r="L110" s="47">
        <f t="shared" si="39"/>
        <v>1637.8</v>
      </c>
      <c r="M110" s="47">
        <f t="shared" si="40"/>
        <v>0</v>
      </c>
      <c r="O110" s="85">
        <f>IF(J110&gt;0,J110-G110,0)</f>
        <v>5</v>
      </c>
      <c r="P110" s="82">
        <f t="shared" si="41"/>
        <v>5</v>
      </c>
      <c r="Q110" s="82">
        <f t="shared" si="42"/>
        <v>0</v>
      </c>
      <c r="R110" s="85">
        <f>IF(K110&gt;0,K110-J110,0)</f>
        <v>6</v>
      </c>
      <c r="S110" s="82">
        <f t="shared" si="43"/>
        <v>6</v>
      </c>
      <c r="T110" s="82">
        <f t="shared" si="44"/>
        <v>0</v>
      </c>
      <c r="U110" s="85">
        <f>IF(K110&gt;0,O110+R110,O110)</f>
        <v>11</v>
      </c>
      <c r="V110" s="47">
        <f t="shared" si="45"/>
        <v>11</v>
      </c>
      <c r="W110" s="47">
        <f t="shared" si="46"/>
        <v>0</v>
      </c>
    </row>
    <row r="111" spans="2:26">
      <c r="B111" s="148">
        <v>649</v>
      </c>
      <c r="C111" s="48"/>
      <c r="D111" s="146" t="s">
        <v>834</v>
      </c>
      <c r="E111" s="147"/>
      <c r="F111" s="147" t="s">
        <v>736</v>
      </c>
      <c r="G111" s="119">
        <v>1574.8</v>
      </c>
      <c r="H111" s="149">
        <f t="shared" si="47"/>
        <v>0</v>
      </c>
      <c r="I111" s="149">
        <f t="shared" si="48"/>
        <v>1574.8</v>
      </c>
      <c r="J111" s="119">
        <v>1578.8</v>
      </c>
      <c r="K111" s="150">
        <v>1581.8</v>
      </c>
      <c r="L111" s="149">
        <f t="shared" si="39"/>
        <v>0</v>
      </c>
      <c r="M111" s="149">
        <f t="shared" si="40"/>
        <v>1581.8</v>
      </c>
      <c r="N111" s="149"/>
      <c r="O111" s="119">
        <f>IF(J111&gt;0,J111-G111,0)</f>
        <v>4</v>
      </c>
      <c r="P111" s="88">
        <f t="shared" si="41"/>
        <v>0</v>
      </c>
      <c r="Q111" s="88">
        <f t="shared" si="42"/>
        <v>4</v>
      </c>
      <c r="R111" s="119">
        <f>IF(K111&gt;0,K111-J111,0)</f>
        <v>3</v>
      </c>
      <c r="S111" s="82">
        <f t="shared" si="43"/>
        <v>0</v>
      </c>
      <c r="T111" s="82">
        <f t="shared" si="44"/>
        <v>3</v>
      </c>
      <c r="U111" s="85">
        <f>IF(K111&gt;0,O111+R111,O111)</f>
        <v>7</v>
      </c>
      <c r="V111" s="47">
        <f t="shared" si="45"/>
        <v>0</v>
      </c>
      <c r="W111" s="47">
        <f t="shared" si="46"/>
        <v>7</v>
      </c>
    </row>
    <row r="112" spans="2:26">
      <c r="B112" s="146" t="s">
        <v>835</v>
      </c>
      <c r="C112" s="48"/>
      <c r="D112" s="147"/>
      <c r="E112" s="147"/>
      <c r="F112" s="147"/>
      <c r="G112" s="85"/>
      <c r="H112" s="47">
        <f t="shared" si="47"/>
        <v>0</v>
      </c>
      <c r="I112" s="47">
        <f t="shared" si="48"/>
        <v>0</v>
      </c>
      <c r="J112" s="85"/>
      <c r="K112" s="142"/>
      <c r="L112" s="47">
        <f t="shared" si="39"/>
        <v>0</v>
      </c>
      <c r="M112" s="47">
        <f t="shared" si="40"/>
        <v>0</v>
      </c>
      <c r="O112" s="85"/>
      <c r="P112" s="82">
        <f t="shared" si="41"/>
        <v>0</v>
      </c>
      <c r="Q112" s="82">
        <f t="shared" si="42"/>
        <v>0</v>
      </c>
      <c r="R112" s="85"/>
      <c r="S112" s="82">
        <f t="shared" si="43"/>
        <v>0</v>
      </c>
      <c r="T112" s="82">
        <f t="shared" si="44"/>
        <v>0</v>
      </c>
      <c r="U112" s="85"/>
      <c r="V112" s="47">
        <f t="shared" si="45"/>
        <v>0</v>
      </c>
      <c r="W112" s="47">
        <f t="shared" si="46"/>
        <v>0</v>
      </c>
    </row>
    <row r="113" spans="2:25">
      <c r="B113" s="148">
        <v>672</v>
      </c>
      <c r="C113" s="48"/>
      <c r="D113" s="146" t="s">
        <v>836</v>
      </c>
      <c r="E113" s="147" t="s">
        <v>735</v>
      </c>
      <c r="F113" s="147"/>
      <c r="G113" s="85">
        <v>1218.5</v>
      </c>
      <c r="H113" s="47">
        <f t="shared" si="47"/>
        <v>1218.5</v>
      </c>
      <c r="I113" s="47">
        <f t="shared" si="48"/>
        <v>0</v>
      </c>
      <c r="J113" s="85">
        <v>1234.7</v>
      </c>
      <c r="K113" s="142">
        <v>1242.5999999999999</v>
      </c>
      <c r="L113" s="47">
        <f t="shared" si="39"/>
        <v>1242.5999999999999</v>
      </c>
      <c r="M113" s="47">
        <f t="shared" si="40"/>
        <v>0</v>
      </c>
      <c r="O113" s="85">
        <f>IF(J113&gt;0,J113-G113,0)</f>
        <v>16.200000000000045</v>
      </c>
      <c r="P113" s="82">
        <f t="shared" si="41"/>
        <v>16.200000000000045</v>
      </c>
      <c r="Q113" s="82">
        <f t="shared" si="42"/>
        <v>0</v>
      </c>
      <c r="R113" s="85">
        <f>IF(K113&gt;0,K113-J113,0)</f>
        <v>7.8999999999998636</v>
      </c>
      <c r="S113" s="82">
        <f t="shared" si="43"/>
        <v>7.8999999999998636</v>
      </c>
      <c r="T113" s="82">
        <f t="shared" si="44"/>
        <v>0</v>
      </c>
      <c r="U113" s="85">
        <f>IF(K113&gt;0,O113+R113,O113)</f>
        <v>24.099999999999909</v>
      </c>
      <c r="V113" s="47">
        <f t="shared" si="45"/>
        <v>24.099999999999909</v>
      </c>
      <c r="W113" s="47">
        <f t="shared" si="46"/>
        <v>0</v>
      </c>
    </row>
    <row r="114" spans="2:25">
      <c r="B114" s="148">
        <v>672</v>
      </c>
      <c r="C114" s="48"/>
      <c r="D114" s="146" t="s">
        <v>836</v>
      </c>
      <c r="E114" s="147"/>
      <c r="F114" s="147" t="s">
        <v>736</v>
      </c>
      <c r="G114" s="85">
        <v>1123.3</v>
      </c>
      <c r="H114" s="47">
        <f t="shared" si="47"/>
        <v>0</v>
      </c>
      <c r="I114" s="47">
        <f t="shared" si="48"/>
        <v>1123.3</v>
      </c>
      <c r="J114" s="85">
        <v>1134.5</v>
      </c>
      <c r="K114" s="142">
        <v>1144.9000000000001</v>
      </c>
      <c r="L114" s="47">
        <f t="shared" si="39"/>
        <v>0</v>
      </c>
      <c r="M114" s="47">
        <f t="shared" si="40"/>
        <v>1144.9000000000001</v>
      </c>
      <c r="O114" s="85">
        <f>IF(J114&gt;0,J114-G114,0)</f>
        <v>11.200000000000045</v>
      </c>
      <c r="P114" s="82">
        <f t="shared" si="41"/>
        <v>0</v>
      </c>
      <c r="Q114" s="82">
        <f t="shared" si="42"/>
        <v>11.200000000000045</v>
      </c>
      <c r="R114" s="85">
        <f>IF(K114&gt;0,K114-J114,0)</f>
        <v>10.400000000000091</v>
      </c>
      <c r="S114" s="82">
        <f t="shared" si="43"/>
        <v>0</v>
      </c>
      <c r="T114" s="82">
        <f t="shared" si="44"/>
        <v>10.400000000000091</v>
      </c>
      <c r="U114" s="85">
        <f>IF(K114&gt;0,O114+R114,O114)</f>
        <v>21.600000000000136</v>
      </c>
      <c r="V114" s="47">
        <f t="shared" si="45"/>
        <v>0</v>
      </c>
      <c r="W114" s="47">
        <f t="shared" si="46"/>
        <v>21.600000000000136</v>
      </c>
    </row>
    <row r="115" spans="2:25">
      <c r="B115" s="35" t="s">
        <v>837</v>
      </c>
      <c r="C115" s="48"/>
      <c r="D115" s="35"/>
      <c r="E115" s="35"/>
      <c r="F115" s="35"/>
      <c r="G115" s="85"/>
      <c r="H115" s="47">
        <f t="shared" si="47"/>
        <v>0</v>
      </c>
      <c r="I115" s="47">
        <f t="shared" si="48"/>
        <v>0</v>
      </c>
      <c r="J115" s="85"/>
      <c r="K115" s="142"/>
      <c r="L115" s="47">
        <f t="shared" si="39"/>
        <v>0</v>
      </c>
      <c r="M115" s="47">
        <f t="shared" si="40"/>
        <v>0</v>
      </c>
      <c r="O115" s="85"/>
      <c r="P115" s="82">
        <f t="shared" si="41"/>
        <v>0</v>
      </c>
      <c r="Q115" s="82">
        <f t="shared" si="42"/>
        <v>0</v>
      </c>
      <c r="R115" s="85"/>
      <c r="S115" s="82">
        <f t="shared" si="43"/>
        <v>0</v>
      </c>
      <c r="T115" s="82">
        <f t="shared" si="44"/>
        <v>0</v>
      </c>
      <c r="U115" s="85"/>
      <c r="V115" s="47">
        <f t="shared" si="45"/>
        <v>0</v>
      </c>
      <c r="W115" s="47">
        <f t="shared" si="46"/>
        <v>0</v>
      </c>
    </row>
    <row r="116" spans="2:25">
      <c r="B116" s="48">
        <v>673</v>
      </c>
      <c r="C116" s="48"/>
      <c r="D116" s="35" t="s">
        <v>838</v>
      </c>
      <c r="E116" s="35"/>
      <c r="F116" s="147" t="s">
        <v>736</v>
      </c>
      <c r="G116" s="85">
        <v>1627.1</v>
      </c>
      <c r="H116" s="47">
        <f t="shared" si="47"/>
        <v>0</v>
      </c>
      <c r="I116" s="47">
        <f t="shared" si="48"/>
        <v>1627.1</v>
      </c>
      <c r="J116" s="85">
        <v>1628.1</v>
      </c>
      <c r="K116" s="142">
        <v>1628.1</v>
      </c>
      <c r="L116" s="47">
        <f t="shared" si="39"/>
        <v>0</v>
      </c>
      <c r="M116" s="47">
        <f t="shared" si="40"/>
        <v>1628.1</v>
      </c>
      <c r="O116" s="85">
        <f>IF(J116&gt;0,J116-G116,0)</f>
        <v>1</v>
      </c>
      <c r="P116" s="82">
        <f t="shared" si="41"/>
        <v>0</v>
      </c>
      <c r="Q116" s="82">
        <f t="shared" si="42"/>
        <v>1</v>
      </c>
      <c r="R116" s="85">
        <f>IF(K116&gt;0,K116-J116,0)</f>
        <v>0</v>
      </c>
      <c r="S116" s="82">
        <f t="shared" si="43"/>
        <v>0</v>
      </c>
      <c r="T116" s="82">
        <f t="shared" si="44"/>
        <v>0</v>
      </c>
      <c r="U116" s="85">
        <f>IF(K116&gt;0,O116+R116,O116)</f>
        <v>1</v>
      </c>
      <c r="V116" s="47">
        <f t="shared" si="45"/>
        <v>0</v>
      </c>
      <c r="W116" s="47">
        <f t="shared" si="46"/>
        <v>1</v>
      </c>
    </row>
    <row r="117" spans="2:25">
      <c r="B117" s="48">
        <v>674</v>
      </c>
      <c r="C117" s="48"/>
      <c r="D117" s="35" t="s">
        <v>839</v>
      </c>
      <c r="E117" s="35"/>
      <c r="F117" s="147" t="s">
        <v>736</v>
      </c>
      <c r="G117" s="85">
        <v>908</v>
      </c>
      <c r="H117" s="47">
        <f t="shared" si="47"/>
        <v>0</v>
      </c>
      <c r="I117" s="47">
        <f t="shared" si="48"/>
        <v>908</v>
      </c>
      <c r="J117" s="85">
        <v>908</v>
      </c>
      <c r="K117" s="142">
        <v>908</v>
      </c>
      <c r="L117" s="47">
        <f t="shared" si="39"/>
        <v>0</v>
      </c>
      <c r="M117" s="47">
        <f t="shared" si="40"/>
        <v>908</v>
      </c>
      <c r="O117" s="85">
        <f>IF(J117&gt;0,J117-G117,0)</f>
        <v>0</v>
      </c>
      <c r="P117" s="82">
        <f t="shared" si="41"/>
        <v>0</v>
      </c>
      <c r="Q117" s="82">
        <f t="shared" si="42"/>
        <v>0</v>
      </c>
      <c r="R117" s="85">
        <f>IF(K117&gt;0,K117-J117,0)-0</f>
        <v>0</v>
      </c>
      <c r="S117" s="82">
        <f t="shared" si="43"/>
        <v>0</v>
      </c>
      <c r="T117" s="82">
        <f t="shared" si="44"/>
        <v>0</v>
      </c>
      <c r="U117" s="85">
        <f>IF(K117&gt;0,O117+R117,O117)</f>
        <v>0</v>
      </c>
      <c r="V117" s="47">
        <f t="shared" si="45"/>
        <v>0</v>
      </c>
      <c r="W117" s="47">
        <f t="shared" si="46"/>
        <v>0</v>
      </c>
    </row>
    <row r="118" spans="2:25">
      <c r="B118" s="146" t="s">
        <v>840</v>
      </c>
      <c r="C118" s="48"/>
      <c r="D118" s="147"/>
      <c r="E118" s="147"/>
      <c r="F118" s="147"/>
      <c r="G118" s="85"/>
      <c r="H118" s="47">
        <f t="shared" si="47"/>
        <v>0</v>
      </c>
      <c r="I118" s="47">
        <f t="shared" si="48"/>
        <v>0</v>
      </c>
      <c r="J118" s="85"/>
      <c r="K118" s="142"/>
      <c r="L118" s="47">
        <f t="shared" si="39"/>
        <v>0</v>
      </c>
      <c r="M118" s="47">
        <f t="shared" si="40"/>
        <v>0</v>
      </c>
      <c r="O118" s="85"/>
      <c r="P118" s="82">
        <f t="shared" si="41"/>
        <v>0</v>
      </c>
      <c r="Q118" s="82">
        <f t="shared" si="42"/>
        <v>0</v>
      </c>
      <c r="R118" s="85"/>
      <c r="S118" s="82">
        <f t="shared" si="43"/>
        <v>0</v>
      </c>
      <c r="T118" s="82">
        <f t="shared" si="44"/>
        <v>0</v>
      </c>
      <c r="U118" s="85"/>
      <c r="V118" s="47">
        <f t="shared" si="45"/>
        <v>0</v>
      </c>
      <c r="W118" s="47">
        <f t="shared" si="46"/>
        <v>0</v>
      </c>
    </row>
    <row r="119" spans="2:25">
      <c r="B119" s="148" t="s">
        <v>841</v>
      </c>
      <c r="C119" s="48"/>
      <c r="D119" s="151" t="s">
        <v>842</v>
      </c>
      <c r="E119" s="147" t="s">
        <v>735</v>
      </c>
      <c r="F119" s="147"/>
      <c r="G119" s="85">
        <v>12079.2</v>
      </c>
      <c r="H119" s="47">
        <f t="shared" si="47"/>
        <v>12079.2</v>
      </c>
      <c r="I119" s="47">
        <f t="shared" si="48"/>
        <v>0</v>
      </c>
      <c r="J119" s="85">
        <f>2393.6+3307+3179.9+3063+140.7</f>
        <v>12084.2</v>
      </c>
      <c r="K119" s="142">
        <v>12100.2</v>
      </c>
      <c r="L119" s="47">
        <f t="shared" si="39"/>
        <v>12100.2</v>
      </c>
      <c r="M119" s="47">
        <f t="shared" si="40"/>
        <v>0</v>
      </c>
      <c r="O119" s="85">
        <f>IF(J119&gt;0,J119-G119,0)-0</f>
        <v>5</v>
      </c>
      <c r="P119" s="82">
        <f t="shared" si="41"/>
        <v>5</v>
      </c>
      <c r="Q119" s="82">
        <f t="shared" si="42"/>
        <v>0</v>
      </c>
      <c r="R119" s="85">
        <f>IF(K119&gt;0,K119-J119,0)-0</f>
        <v>16</v>
      </c>
      <c r="S119" s="82">
        <f t="shared" si="43"/>
        <v>16</v>
      </c>
      <c r="T119" s="82">
        <f t="shared" si="44"/>
        <v>0</v>
      </c>
      <c r="U119" s="85">
        <f>IF(K119&gt;0,O119+R119,O119)</f>
        <v>21</v>
      </c>
      <c r="V119" s="47">
        <f t="shared" si="45"/>
        <v>21</v>
      </c>
      <c r="W119" s="47">
        <f t="shared" si="46"/>
        <v>0</v>
      </c>
      <c r="Y119" s="47" t="s">
        <v>843</v>
      </c>
    </row>
    <row r="120" spans="2:25">
      <c r="B120" s="148" t="s">
        <v>841</v>
      </c>
      <c r="C120" s="48"/>
      <c r="D120" s="151" t="s">
        <v>842</v>
      </c>
      <c r="E120" s="147"/>
      <c r="F120" s="147" t="s">
        <v>736</v>
      </c>
      <c r="G120" s="85">
        <v>9189</v>
      </c>
      <c r="H120" s="47">
        <f t="shared" si="47"/>
        <v>0</v>
      </c>
      <c r="I120" s="47">
        <f t="shared" si="48"/>
        <v>9189</v>
      </c>
      <c r="J120" s="85">
        <f>997.1+3079.5+2316.4+2830</f>
        <v>9223</v>
      </c>
      <c r="K120" s="142">
        <v>9241</v>
      </c>
      <c r="L120" s="47">
        <f t="shared" si="39"/>
        <v>0</v>
      </c>
      <c r="M120" s="47">
        <f t="shared" si="40"/>
        <v>9241</v>
      </c>
      <c r="O120" s="85">
        <f>IF(J120&gt;0,J120-G120,0)-0</f>
        <v>34</v>
      </c>
      <c r="P120" s="82">
        <f t="shared" si="41"/>
        <v>0</v>
      </c>
      <c r="Q120" s="82">
        <f t="shared" si="42"/>
        <v>34</v>
      </c>
      <c r="R120" s="85">
        <f>IF(K120&gt;0,K120-J120,0)</f>
        <v>18</v>
      </c>
      <c r="S120" s="82">
        <f t="shared" si="43"/>
        <v>0</v>
      </c>
      <c r="T120" s="82">
        <f t="shared" si="44"/>
        <v>18</v>
      </c>
      <c r="U120" s="85">
        <f>IF(K120&gt;0,O120+R120,O120)</f>
        <v>52</v>
      </c>
      <c r="V120" s="47">
        <f t="shared" si="45"/>
        <v>0</v>
      </c>
      <c r="W120" s="47">
        <f t="shared" si="46"/>
        <v>52</v>
      </c>
    </row>
    <row r="121" spans="2:25">
      <c r="B121" s="146" t="s">
        <v>844</v>
      </c>
      <c r="C121" s="48"/>
      <c r="D121" s="152"/>
      <c r="E121" s="147"/>
      <c r="F121" s="147"/>
      <c r="G121" s="85"/>
      <c r="H121" s="47">
        <f t="shared" si="47"/>
        <v>0</v>
      </c>
      <c r="I121" s="47">
        <f t="shared" si="48"/>
        <v>0</v>
      </c>
      <c r="J121" s="85"/>
      <c r="K121" s="142"/>
      <c r="L121" s="47">
        <f t="shared" si="39"/>
        <v>0</v>
      </c>
      <c r="M121" s="47">
        <f t="shared" si="40"/>
        <v>0</v>
      </c>
      <c r="O121" s="85"/>
      <c r="P121" s="82">
        <f t="shared" si="41"/>
        <v>0</v>
      </c>
      <c r="Q121" s="82">
        <f t="shared" si="42"/>
        <v>0</v>
      </c>
      <c r="R121" s="85"/>
      <c r="S121" s="82">
        <f t="shared" si="43"/>
        <v>0</v>
      </c>
      <c r="T121" s="82">
        <f t="shared" si="44"/>
        <v>0</v>
      </c>
      <c r="U121" s="85"/>
      <c r="V121" s="47">
        <f t="shared" si="45"/>
        <v>0</v>
      </c>
      <c r="W121" s="47">
        <f t="shared" si="46"/>
        <v>0</v>
      </c>
    </row>
    <row r="122" spans="2:25">
      <c r="B122" s="148">
        <v>690</v>
      </c>
      <c r="C122" s="48"/>
      <c r="D122" s="151" t="s">
        <v>845</v>
      </c>
      <c r="E122" s="147"/>
      <c r="F122" s="147" t="s">
        <v>736</v>
      </c>
      <c r="G122" s="85">
        <f>1081.6-1</f>
        <v>1080.5999999999999</v>
      </c>
      <c r="H122" s="47">
        <f t="shared" si="47"/>
        <v>0</v>
      </c>
      <c r="I122" s="47">
        <f t="shared" si="48"/>
        <v>1080.5999999999999</v>
      </c>
      <c r="J122" s="85">
        <v>1082.5999999999999</v>
      </c>
      <c r="K122" s="142">
        <f>1213.1-K123</f>
        <v>1212.0999999999999</v>
      </c>
      <c r="L122" s="47">
        <f t="shared" si="39"/>
        <v>0</v>
      </c>
      <c r="M122" s="47">
        <f t="shared" si="40"/>
        <v>1212.0999999999999</v>
      </c>
      <c r="O122" s="85">
        <f>IF(J122&gt;0,J122-G122,0)-0</f>
        <v>2</v>
      </c>
      <c r="P122" s="82">
        <f t="shared" si="41"/>
        <v>0</v>
      </c>
      <c r="Q122" s="82">
        <f t="shared" si="42"/>
        <v>2</v>
      </c>
      <c r="R122" s="85">
        <f>IF(K122&gt;0,K122-J122,0)</f>
        <v>129.5</v>
      </c>
      <c r="S122" s="82">
        <f t="shared" si="43"/>
        <v>0</v>
      </c>
      <c r="T122" s="82">
        <f t="shared" si="44"/>
        <v>129.5</v>
      </c>
      <c r="U122" s="85">
        <f>IF(K122&gt;0,O122+R122,O122)</f>
        <v>131.5</v>
      </c>
      <c r="V122" s="47">
        <f t="shared" si="45"/>
        <v>0</v>
      </c>
      <c r="W122" s="47">
        <f t="shared" si="46"/>
        <v>131.5</v>
      </c>
    </row>
    <row r="123" spans="2:25">
      <c r="B123" s="48">
        <v>690</v>
      </c>
      <c r="C123" s="48"/>
      <c r="D123" s="35" t="s">
        <v>846</v>
      </c>
      <c r="E123" s="35"/>
      <c r="F123" s="35"/>
      <c r="G123" s="85">
        <v>1</v>
      </c>
      <c r="J123" s="85">
        <v>1</v>
      </c>
      <c r="K123" s="142">
        <v>1</v>
      </c>
      <c r="L123" s="47">
        <f t="shared" si="39"/>
        <v>0</v>
      </c>
      <c r="M123" s="47">
        <f t="shared" si="40"/>
        <v>0</v>
      </c>
      <c r="O123" s="85">
        <f>IF(J123&gt;0,J123-G123,0)</f>
        <v>0</v>
      </c>
      <c r="P123" s="82">
        <f t="shared" si="41"/>
        <v>0</v>
      </c>
      <c r="Q123" s="82">
        <f t="shared" si="42"/>
        <v>0</v>
      </c>
      <c r="R123" s="85">
        <f>IF(K123&gt;0,K123-J123,0)</f>
        <v>0</v>
      </c>
      <c r="S123" s="82">
        <f t="shared" si="43"/>
        <v>0</v>
      </c>
      <c r="T123" s="82">
        <f t="shared" si="44"/>
        <v>0</v>
      </c>
      <c r="U123" s="85">
        <f>IF(K123&gt;0,O123+R123,O123)</f>
        <v>0</v>
      </c>
      <c r="V123" s="47">
        <f t="shared" si="45"/>
        <v>0</v>
      </c>
      <c r="W123" s="47">
        <f t="shared" si="46"/>
        <v>0</v>
      </c>
    </row>
    <row r="124" spans="2:25">
      <c r="B124" s="146" t="s">
        <v>847</v>
      </c>
      <c r="C124" s="48"/>
      <c r="D124" s="152"/>
      <c r="E124" s="147"/>
      <c r="F124" s="147"/>
      <c r="G124" s="85"/>
      <c r="H124" s="47">
        <f t="shared" ref="H124:H140" si="49">IF($E124="",0,$G124)</f>
        <v>0</v>
      </c>
      <c r="I124" s="47">
        <f t="shared" ref="I124:I140" si="50">IF($F124="",0,$G124)</f>
        <v>0</v>
      </c>
      <c r="J124" s="85"/>
      <c r="K124" s="142"/>
      <c r="L124" s="47">
        <f t="shared" si="39"/>
        <v>0</v>
      </c>
      <c r="M124" s="47">
        <f t="shared" si="40"/>
        <v>0</v>
      </c>
      <c r="O124" s="85"/>
      <c r="P124" s="82">
        <f t="shared" si="41"/>
        <v>0</v>
      </c>
      <c r="Q124" s="82">
        <f t="shared" si="42"/>
        <v>0</v>
      </c>
      <c r="R124" s="85"/>
      <c r="S124" s="82">
        <f t="shared" si="43"/>
        <v>0</v>
      </c>
      <c r="T124" s="82">
        <f t="shared" si="44"/>
        <v>0</v>
      </c>
      <c r="U124" s="85"/>
      <c r="V124" s="47">
        <f t="shared" si="45"/>
        <v>0</v>
      </c>
      <c r="W124" s="47">
        <f t="shared" si="46"/>
        <v>0</v>
      </c>
    </row>
    <row r="125" spans="2:25">
      <c r="B125" s="148">
        <v>694</v>
      </c>
      <c r="C125" s="48"/>
      <c r="D125" s="151" t="s">
        <v>848</v>
      </c>
      <c r="E125" s="147" t="s">
        <v>735</v>
      </c>
      <c r="F125" s="147"/>
      <c r="G125" s="85">
        <v>292.2</v>
      </c>
      <c r="H125" s="47">
        <f t="shared" si="49"/>
        <v>292.2</v>
      </c>
      <c r="I125" s="47">
        <f t="shared" si="50"/>
        <v>0</v>
      </c>
      <c r="J125" s="85">
        <v>292.2</v>
      </c>
      <c r="K125" s="142">
        <v>292.2</v>
      </c>
      <c r="L125" s="47">
        <f t="shared" si="39"/>
        <v>292.2</v>
      </c>
      <c r="M125" s="47">
        <f t="shared" si="40"/>
        <v>0</v>
      </c>
      <c r="O125" s="85">
        <f>IF(J125&gt;0,J125-G125,0)-0</f>
        <v>0</v>
      </c>
      <c r="P125" s="82">
        <f t="shared" si="41"/>
        <v>0</v>
      </c>
      <c r="Q125" s="82">
        <f t="shared" si="42"/>
        <v>0</v>
      </c>
      <c r="R125" s="85">
        <f>IF(K125&gt;0,K125-J125,0)</f>
        <v>0</v>
      </c>
      <c r="S125" s="82">
        <f t="shared" si="43"/>
        <v>0</v>
      </c>
      <c r="T125" s="82">
        <f t="shared" si="44"/>
        <v>0</v>
      </c>
      <c r="U125" s="85">
        <f>IF(K125&gt;0,O125+R125,O125)</f>
        <v>0</v>
      </c>
      <c r="V125" s="47">
        <f t="shared" si="45"/>
        <v>0</v>
      </c>
      <c r="W125" s="47">
        <f t="shared" si="46"/>
        <v>0</v>
      </c>
    </row>
    <row r="126" spans="2:25">
      <c r="B126" s="148">
        <v>694</v>
      </c>
      <c r="C126" s="48"/>
      <c r="D126" s="151" t="s">
        <v>848</v>
      </c>
      <c r="E126" s="147"/>
      <c r="F126" s="147" t="s">
        <v>736</v>
      </c>
      <c r="G126" s="85">
        <v>293</v>
      </c>
      <c r="H126" s="47">
        <f t="shared" si="49"/>
        <v>0</v>
      </c>
      <c r="I126" s="47">
        <f t="shared" si="50"/>
        <v>293</v>
      </c>
      <c r="J126" s="85">
        <v>293</v>
      </c>
      <c r="K126" s="142">
        <v>293</v>
      </c>
      <c r="L126" s="47">
        <f t="shared" si="39"/>
        <v>0</v>
      </c>
      <c r="M126" s="47">
        <f t="shared" si="40"/>
        <v>293</v>
      </c>
      <c r="O126" s="85">
        <f>IF(J126&gt;0,J126-G126,0)-0</f>
        <v>0</v>
      </c>
      <c r="P126" s="82">
        <f t="shared" si="41"/>
        <v>0</v>
      </c>
      <c r="Q126" s="82">
        <f t="shared" si="42"/>
        <v>0</v>
      </c>
      <c r="R126" s="85">
        <f>IF(K126&gt;0,K126-J126,0)</f>
        <v>0</v>
      </c>
      <c r="S126" s="82">
        <f t="shared" si="43"/>
        <v>0</v>
      </c>
      <c r="T126" s="82">
        <f t="shared" si="44"/>
        <v>0</v>
      </c>
      <c r="U126" s="85">
        <f>IF(K126&gt;0,O126+R126,O126)</f>
        <v>0</v>
      </c>
      <c r="V126" s="47">
        <f t="shared" si="45"/>
        <v>0</v>
      </c>
      <c r="W126" s="47">
        <f t="shared" si="46"/>
        <v>0</v>
      </c>
    </row>
    <row r="127" spans="2:25">
      <c r="B127" s="146" t="s">
        <v>849</v>
      </c>
      <c r="C127" s="48"/>
      <c r="D127" s="152"/>
      <c r="E127" s="147"/>
      <c r="F127" s="147"/>
      <c r="G127" s="85"/>
      <c r="H127" s="47">
        <f t="shared" si="49"/>
        <v>0</v>
      </c>
      <c r="I127" s="47">
        <f t="shared" si="50"/>
        <v>0</v>
      </c>
      <c r="J127" s="85"/>
      <c r="K127" s="142"/>
      <c r="L127" s="47">
        <f t="shared" si="39"/>
        <v>0</v>
      </c>
      <c r="M127" s="47">
        <f t="shared" si="40"/>
        <v>0</v>
      </c>
      <c r="O127" s="85"/>
      <c r="P127" s="82">
        <f t="shared" si="41"/>
        <v>0</v>
      </c>
      <c r="Q127" s="82">
        <f t="shared" si="42"/>
        <v>0</v>
      </c>
      <c r="R127" s="85"/>
      <c r="S127" s="82">
        <f t="shared" si="43"/>
        <v>0</v>
      </c>
      <c r="T127" s="82">
        <f t="shared" si="44"/>
        <v>0</v>
      </c>
      <c r="U127" s="85"/>
      <c r="V127" s="47">
        <f t="shared" si="45"/>
        <v>0</v>
      </c>
      <c r="W127" s="47">
        <f t="shared" si="46"/>
        <v>0</v>
      </c>
    </row>
    <row r="128" spans="2:25">
      <c r="B128" s="148" t="s">
        <v>850</v>
      </c>
      <c r="C128" s="48"/>
      <c r="D128" s="151" t="s">
        <v>851</v>
      </c>
      <c r="E128" s="147" t="s">
        <v>735</v>
      </c>
      <c r="F128" s="147"/>
      <c r="G128" s="85">
        <v>5839.6</v>
      </c>
      <c r="H128" s="47">
        <f t="shared" si="49"/>
        <v>5839.6</v>
      </c>
      <c r="I128" s="47">
        <f t="shared" si="50"/>
        <v>0</v>
      </c>
      <c r="J128" s="85">
        <f>1658+2636.6+1529+9</f>
        <v>5832.6</v>
      </c>
      <c r="K128" s="142">
        <v>5839.1</v>
      </c>
      <c r="L128" s="47">
        <f t="shared" si="39"/>
        <v>5839.1</v>
      </c>
      <c r="M128" s="47">
        <f t="shared" si="40"/>
        <v>0</v>
      </c>
      <c r="O128" s="85">
        <f>IF(J128&gt;0,J128-G128,0)-0</f>
        <v>-7</v>
      </c>
      <c r="P128" s="82">
        <f t="shared" si="41"/>
        <v>-7</v>
      </c>
      <c r="Q128" s="82">
        <f t="shared" si="42"/>
        <v>0</v>
      </c>
      <c r="R128" s="85">
        <f>IF(K128&gt;0,K128-J128,0)-0</f>
        <v>6.5</v>
      </c>
      <c r="S128" s="82">
        <f t="shared" si="43"/>
        <v>6.5</v>
      </c>
      <c r="T128" s="82">
        <f t="shared" si="44"/>
        <v>0</v>
      </c>
      <c r="U128" s="85">
        <f>IF(K128&gt;0,O128+R128,O128)</f>
        <v>-0.5</v>
      </c>
      <c r="V128" s="47">
        <f t="shared" si="45"/>
        <v>-0.5</v>
      </c>
      <c r="W128" s="47">
        <f t="shared" si="46"/>
        <v>0</v>
      </c>
    </row>
    <row r="129" spans="2:25">
      <c r="B129" s="146" t="s">
        <v>852</v>
      </c>
      <c r="C129" s="48"/>
      <c r="D129" s="152"/>
      <c r="E129" s="147"/>
      <c r="F129" s="147"/>
      <c r="G129" s="85"/>
      <c r="H129" s="47">
        <f t="shared" si="49"/>
        <v>0</v>
      </c>
      <c r="I129" s="47">
        <f t="shared" si="50"/>
        <v>0</v>
      </c>
      <c r="J129" s="85"/>
      <c r="K129" s="142"/>
      <c r="L129" s="47">
        <f t="shared" si="39"/>
        <v>0</v>
      </c>
      <c r="M129" s="47">
        <f t="shared" si="40"/>
        <v>0</v>
      </c>
      <c r="O129" s="85"/>
      <c r="P129" s="82">
        <f t="shared" si="41"/>
        <v>0</v>
      </c>
      <c r="Q129" s="82">
        <f t="shared" si="42"/>
        <v>0</v>
      </c>
      <c r="R129" s="85"/>
      <c r="S129" s="82">
        <f t="shared" si="43"/>
        <v>0</v>
      </c>
      <c r="T129" s="82">
        <f t="shared" si="44"/>
        <v>0</v>
      </c>
      <c r="U129" s="85"/>
      <c r="V129" s="47">
        <f t="shared" si="45"/>
        <v>0</v>
      </c>
      <c r="W129" s="47">
        <f t="shared" si="46"/>
        <v>0</v>
      </c>
    </row>
    <row r="130" spans="2:25">
      <c r="B130" s="148">
        <v>699</v>
      </c>
      <c r="C130" s="48"/>
      <c r="D130" s="151" t="s">
        <v>853</v>
      </c>
      <c r="E130" s="147" t="s">
        <v>735</v>
      </c>
      <c r="F130" s="147"/>
      <c r="G130" s="85">
        <v>233.8</v>
      </c>
      <c r="H130" s="47">
        <f t="shared" si="49"/>
        <v>233.8</v>
      </c>
      <c r="I130" s="47">
        <f t="shared" si="50"/>
        <v>0</v>
      </c>
      <c r="J130" s="85">
        <v>239.3</v>
      </c>
      <c r="K130" s="142">
        <v>240.3</v>
      </c>
      <c r="L130" s="47">
        <f t="shared" si="39"/>
        <v>240.3</v>
      </c>
      <c r="M130" s="47">
        <f t="shared" si="40"/>
        <v>0</v>
      </c>
      <c r="O130" s="85">
        <f>IF(J130&gt;0,J130-G130,0)-0</f>
        <v>5.5</v>
      </c>
      <c r="P130" s="82">
        <f t="shared" si="41"/>
        <v>5.5</v>
      </c>
      <c r="Q130" s="82">
        <f t="shared" si="42"/>
        <v>0</v>
      </c>
      <c r="R130" s="85">
        <f>IF(K130&gt;0,K130-J130,0)-0</f>
        <v>1</v>
      </c>
      <c r="S130" s="82">
        <f t="shared" si="43"/>
        <v>1</v>
      </c>
      <c r="T130" s="82">
        <f t="shared" si="44"/>
        <v>0</v>
      </c>
      <c r="U130" s="85">
        <f>IF(K130&gt;0,O130+R130,O130)</f>
        <v>6.5</v>
      </c>
      <c r="V130" s="47">
        <f t="shared" si="45"/>
        <v>6.5</v>
      </c>
      <c r="W130" s="47">
        <f t="shared" si="46"/>
        <v>0</v>
      </c>
    </row>
    <row r="131" spans="2:25">
      <c r="B131" s="148">
        <v>699</v>
      </c>
      <c r="C131" s="48"/>
      <c r="D131" s="151" t="s">
        <v>853</v>
      </c>
      <c r="E131" s="147"/>
      <c r="F131" s="147" t="s">
        <v>736</v>
      </c>
      <c r="G131" s="85">
        <v>188</v>
      </c>
      <c r="H131" s="47">
        <f t="shared" si="49"/>
        <v>0</v>
      </c>
      <c r="I131" s="47">
        <f t="shared" si="50"/>
        <v>188</v>
      </c>
      <c r="J131" s="85">
        <v>191</v>
      </c>
      <c r="K131" s="142">
        <v>192</v>
      </c>
      <c r="L131" s="47">
        <f t="shared" si="39"/>
        <v>0</v>
      </c>
      <c r="M131" s="47">
        <f t="shared" si="40"/>
        <v>192</v>
      </c>
      <c r="O131" s="85">
        <f>IF(J131&gt;0,J131-G131,0)-0</f>
        <v>3</v>
      </c>
      <c r="P131" s="82">
        <f t="shared" si="41"/>
        <v>0</v>
      </c>
      <c r="Q131" s="82">
        <f t="shared" si="42"/>
        <v>3</v>
      </c>
      <c r="R131" s="85">
        <f>IF(K131&gt;0,K131-J131,0)-0</f>
        <v>1</v>
      </c>
      <c r="S131" s="82">
        <f t="shared" si="43"/>
        <v>0</v>
      </c>
      <c r="T131" s="82">
        <f t="shared" si="44"/>
        <v>1</v>
      </c>
      <c r="U131" s="85">
        <f>IF(K131&gt;0,O131+R131,O131)</f>
        <v>4</v>
      </c>
      <c r="V131" s="47">
        <f t="shared" si="45"/>
        <v>0</v>
      </c>
      <c r="W131" s="47">
        <f t="shared" si="46"/>
        <v>4</v>
      </c>
    </row>
    <row r="132" spans="2:25">
      <c r="B132" s="146" t="s">
        <v>854</v>
      </c>
      <c r="C132" s="48"/>
      <c r="D132" s="152"/>
      <c r="E132" s="147"/>
      <c r="F132" s="147"/>
      <c r="G132" s="85"/>
      <c r="H132" s="47">
        <f t="shared" si="49"/>
        <v>0</v>
      </c>
      <c r="I132" s="47">
        <f t="shared" si="50"/>
        <v>0</v>
      </c>
      <c r="J132" s="85"/>
      <c r="K132" s="142"/>
      <c r="L132" s="47">
        <f t="shared" si="39"/>
        <v>0</v>
      </c>
      <c r="M132" s="47">
        <f t="shared" si="40"/>
        <v>0</v>
      </c>
      <c r="O132" s="85"/>
      <c r="P132" s="82">
        <f t="shared" si="41"/>
        <v>0</v>
      </c>
      <c r="Q132" s="82">
        <f t="shared" si="42"/>
        <v>0</v>
      </c>
      <c r="R132" s="85"/>
      <c r="S132" s="82">
        <f t="shared" si="43"/>
        <v>0</v>
      </c>
      <c r="T132" s="82">
        <f t="shared" si="44"/>
        <v>0</v>
      </c>
      <c r="U132" s="85"/>
      <c r="V132" s="47">
        <f t="shared" si="45"/>
        <v>0</v>
      </c>
      <c r="W132" s="47">
        <f t="shared" si="46"/>
        <v>0</v>
      </c>
    </row>
    <row r="133" spans="2:25">
      <c r="B133" s="148">
        <v>693</v>
      </c>
      <c r="C133" s="48"/>
      <c r="D133" s="151" t="s">
        <v>855</v>
      </c>
      <c r="E133" s="147" t="s">
        <v>735</v>
      </c>
      <c r="F133" s="147"/>
      <c r="G133" s="85">
        <v>809.1</v>
      </c>
      <c r="H133" s="47">
        <f t="shared" si="49"/>
        <v>809.1</v>
      </c>
      <c r="I133" s="47">
        <f t="shared" si="50"/>
        <v>0</v>
      </c>
      <c r="J133" s="85">
        <v>808.3</v>
      </c>
      <c r="K133" s="142">
        <v>808.3</v>
      </c>
      <c r="L133" s="47">
        <f t="shared" si="39"/>
        <v>808.3</v>
      </c>
      <c r="M133" s="47">
        <f t="shared" si="40"/>
        <v>0</v>
      </c>
      <c r="O133" s="85">
        <f>IF(J133&gt;0,J133-G133,0)</f>
        <v>-0.80000000000006821</v>
      </c>
      <c r="P133" s="82">
        <f t="shared" si="41"/>
        <v>-0.80000000000006821</v>
      </c>
      <c r="Q133" s="82">
        <f t="shared" si="42"/>
        <v>0</v>
      </c>
      <c r="R133" s="85">
        <f>IF(K133&gt;0,K133-J133,0)-0</f>
        <v>0</v>
      </c>
      <c r="S133" s="82">
        <f t="shared" si="43"/>
        <v>0</v>
      </c>
      <c r="T133" s="82">
        <f t="shared" si="44"/>
        <v>0</v>
      </c>
      <c r="U133" s="85">
        <f>IF(K133&gt;0,O133+R133,O133)</f>
        <v>-0.80000000000006821</v>
      </c>
      <c r="V133" s="47">
        <f t="shared" si="45"/>
        <v>-0.80000000000006821</v>
      </c>
      <c r="W133" s="47">
        <f t="shared" si="46"/>
        <v>0</v>
      </c>
    </row>
    <row r="134" spans="2:25">
      <c r="B134" s="148">
        <v>693</v>
      </c>
      <c r="C134" s="48"/>
      <c r="D134" s="151" t="s">
        <v>855</v>
      </c>
      <c r="E134" s="147"/>
      <c r="F134" s="147" t="s">
        <v>736</v>
      </c>
      <c r="G134" s="85">
        <v>784.1</v>
      </c>
      <c r="H134" s="47">
        <f t="shared" si="49"/>
        <v>0</v>
      </c>
      <c r="I134" s="47">
        <f t="shared" si="50"/>
        <v>784.1</v>
      </c>
      <c r="J134" s="85">
        <v>783.3</v>
      </c>
      <c r="K134" s="142">
        <v>783.3</v>
      </c>
      <c r="L134" s="47">
        <f t="shared" si="39"/>
        <v>0</v>
      </c>
      <c r="M134" s="47">
        <f t="shared" si="40"/>
        <v>783.3</v>
      </c>
      <c r="O134" s="85">
        <f>IF(J134&gt;0,J134-G134,0)</f>
        <v>-0.80000000000006821</v>
      </c>
      <c r="P134" s="82">
        <f t="shared" si="41"/>
        <v>0</v>
      </c>
      <c r="Q134" s="82">
        <f t="shared" si="42"/>
        <v>-0.80000000000006821</v>
      </c>
      <c r="R134" s="85">
        <f>IF(K134&gt;0,K134-J134,0)-0</f>
        <v>0</v>
      </c>
      <c r="S134" s="82">
        <f t="shared" si="43"/>
        <v>0</v>
      </c>
      <c r="T134" s="82">
        <f t="shared" si="44"/>
        <v>0</v>
      </c>
      <c r="U134" s="85">
        <f>IF(K134&gt;0,O134+R134,O134)</f>
        <v>-0.80000000000006821</v>
      </c>
      <c r="V134" s="47">
        <f t="shared" si="45"/>
        <v>0</v>
      </c>
      <c r="W134" s="47">
        <f t="shared" si="46"/>
        <v>-0.80000000000006821</v>
      </c>
    </row>
    <row r="135" spans="2:25">
      <c r="B135" s="146" t="s">
        <v>856</v>
      </c>
      <c r="C135" s="48"/>
      <c r="D135" s="152"/>
      <c r="E135" s="147"/>
      <c r="F135" s="147"/>
      <c r="G135" s="85"/>
      <c r="H135" s="47">
        <f t="shared" si="49"/>
        <v>0</v>
      </c>
      <c r="I135" s="47">
        <f t="shared" si="50"/>
        <v>0</v>
      </c>
      <c r="J135" s="85"/>
      <c r="K135" s="142"/>
      <c r="L135" s="47">
        <f t="shared" si="39"/>
        <v>0</v>
      </c>
      <c r="M135" s="47">
        <f t="shared" si="40"/>
        <v>0</v>
      </c>
      <c r="O135" s="85"/>
      <c r="P135" s="82">
        <f t="shared" si="41"/>
        <v>0</v>
      </c>
      <c r="Q135" s="82">
        <f t="shared" si="42"/>
        <v>0</v>
      </c>
      <c r="R135" s="85"/>
      <c r="S135" s="82">
        <f t="shared" si="43"/>
        <v>0</v>
      </c>
      <c r="T135" s="82">
        <f t="shared" si="44"/>
        <v>0</v>
      </c>
      <c r="U135" s="85"/>
      <c r="V135" s="47">
        <f t="shared" si="45"/>
        <v>0</v>
      </c>
      <c r="W135" s="47">
        <f t="shared" si="46"/>
        <v>0</v>
      </c>
    </row>
    <row r="136" spans="2:25">
      <c r="B136" s="148">
        <v>691</v>
      </c>
      <c r="C136" s="48"/>
      <c r="D136" s="151" t="s">
        <v>857</v>
      </c>
      <c r="E136" s="147" t="s">
        <v>735</v>
      </c>
      <c r="F136" s="147"/>
      <c r="G136" s="85">
        <v>1468.5</v>
      </c>
      <c r="H136" s="47">
        <f t="shared" si="49"/>
        <v>1468.5</v>
      </c>
      <c r="I136" s="47">
        <f t="shared" si="50"/>
        <v>0</v>
      </c>
      <c r="J136" s="85">
        <v>1474.5</v>
      </c>
      <c r="K136" s="142">
        <v>1477.5</v>
      </c>
      <c r="L136" s="47">
        <f t="shared" si="39"/>
        <v>1477.5</v>
      </c>
      <c r="M136" s="47">
        <f t="shared" si="40"/>
        <v>0</v>
      </c>
      <c r="O136" s="85">
        <f>IF(J136&gt;0,J136-G136,0)</f>
        <v>6</v>
      </c>
      <c r="P136" s="82">
        <f t="shared" si="41"/>
        <v>6</v>
      </c>
      <c r="Q136" s="82">
        <f t="shared" si="42"/>
        <v>0</v>
      </c>
      <c r="R136" s="85">
        <f>IF(K136&gt;0,K136-J136,0)-0</f>
        <v>3</v>
      </c>
      <c r="S136" s="82">
        <f t="shared" si="43"/>
        <v>3</v>
      </c>
      <c r="T136" s="82">
        <f t="shared" si="44"/>
        <v>0</v>
      </c>
      <c r="U136" s="85">
        <f>IF(K136&gt;0,O136+R136,O136)</f>
        <v>9</v>
      </c>
      <c r="V136" s="47">
        <f t="shared" si="45"/>
        <v>9</v>
      </c>
      <c r="W136" s="47">
        <f t="shared" si="46"/>
        <v>0</v>
      </c>
    </row>
    <row r="137" spans="2:25">
      <c r="B137" s="148">
        <v>691</v>
      </c>
      <c r="C137" s="48"/>
      <c r="D137" s="151" t="s">
        <v>857</v>
      </c>
      <c r="E137" s="147"/>
      <c r="F137" s="147" t="s">
        <v>736</v>
      </c>
      <c r="G137" s="85">
        <v>1250</v>
      </c>
      <c r="H137" s="47">
        <f t="shared" si="49"/>
        <v>0</v>
      </c>
      <c r="I137" s="47">
        <f t="shared" si="50"/>
        <v>1250</v>
      </c>
      <c r="J137" s="85">
        <v>1250</v>
      </c>
      <c r="K137" s="142">
        <v>1250</v>
      </c>
      <c r="L137" s="47">
        <f t="shared" si="39"/>
        <v>0</v>
      </c>
      <c r="M137" s="47">
        <f t="shared" si="40"/>
        <v>1250</v>
      </c>
      <c r="O137" s="85">
        <f>IF(J137&gt;0,J137-G137,0)</f>
        <v>0</v>
      </c>
      <c r="P137" s="82">
        <f t="shared" si="41"/>
        <v>0</v>
      </c>
      <c r="Q137" s="82">
        <f t="shared" si="42"/>
        <v>0</v>
      </c>
      <c r="R137" s="85">
        <f>IF(K137&gt;0,K137-J137,0)-0</f>
        <v>0</v>
      </c>
      <c r="S137" s="82">
        <f t="shared" si="43"/>
        <v>0</v>
      </c>
      <c r="T137" s="82">
        <f t="shared" si="44"/>
        <v>0</v>
      </c>
      <c r="U137" s="85">
        <f>IF(K137&gt;0,O137+R137,O137)</f>
        <v>0</v>
      </c>
      <c r="V137" s="47">
        <f t="shared" si="45"/>
        <v>0</v>
      </c>
      <c r="W137" s="47">
        <f t="shared" si="46"/>
        <v>0</v>
      </c>
    </row>
    <row r="138" spans="2:25">
      <c r="B138" s="146" t="s">
        <v>858</v>
      </c>
      <c r="C138" s="48"/>
      <c r="D138" s="152"/>
      <c r="E138" s="147"/>
      <c r="F138" s="147"/>
      <c r="G138" s="64"/>
      <c r="H138" s="47">
        <f t="shared" si="49"/>
        <v>0</v>
      </c>
      <c r="I138" s="47">
        <f t="shared" si="50"/>
        <v>0</v>
      </c>
      <c r="J138" s="64"/>
      <c r="K138" s="153"/>
      <c r="L138" s="47">
        <f t="shared" si="39"/>
        <v>0</v>
      </c>
      <c r="M138" s="47">
        <f t="shared" si="40"/>
        <v>0</v>
      </c>
      <c r="O138" s="64"/>
      <c r="P138" s="47">
        <f t="shared" si="41"/>
        <v>0</v>
      </c>
      <c r="Q138" s="47">
        <f t="shared" si="42"/>
        <v>0</v>
      </c>
      <c r="R138" s="64"/>
      <c r="S138" s="47">
        <f t="shared" si="43"/>
        <v>0</v>
      </c>
      <c r="T138" s="47">
        <f t="shared" si="44"/>
        <v>0</v>
      </c>
      <c r="U138" s="64"/>
      <c r="V138" s="47">
        <f t="shared" si="45"/>
        <v>0</v>
      </c>
      <c r="W138" s="47">
        <f t="shared" si="46"/>
        <v>0</v>
      </c>
    </row>
    <row r="139" spans="2:25">
      <c r="B139" s="148" t="s">
        <v>859</v>
      </c>
      <c r="C139" s="48"/>
      <c r="D139" s="151" t="s">
        <v>860</v>
      </c>
      <c r="E139" s="147" t="s">
        <v>735</v>
      </c>
      <c r="F139" s="147"/>
      <c r="G139" s="85">
        <f>211.5+160.5</f>
        <v>372</v>
      </c>
      <c r="H139" s="82">
        <f t="shared" si="49"/>
        <v>372</v>
      </c>
      <c r="I139" s="82">
        <f t="shared" si="50"/>
        <v>0</v>
      </c>
      <c r="J139" s="85">
        <f>211.5+160.5</f>
        <v>372</v>
      </c>
      <c r="K139" s="142">
        <f>160.5+211.5</f>
        <v>372</v>
      </c>
      <c r="L139" s="82">
        <f t="shared" si="39"/>
        <v>372</v>
      </c>
      <c r="M139" s="82">
        <f t="shared" si="40"/>
        <v>0</v>
      </c>
      <c r="N139" s="82"/>
      <c r="O139" s="85">
        <f>IF(J139&gt;0,J139-G139,0)</f>
        <v>0</v>
      </c>
      <c r="P139" s="82">
        <f t="shared" si="41"/>
        <v>0</v>
      </c>
      <c r="Q139" s="82">
        <f t="shared" si="42"/>
        <v>0</v>
      </c>
      <c r="R139" s="85">
        <f>IF(K139&gt;0,K139-J139,0)-0</f>
        <v>0</v>
      </c>
      <c r="S139" s="82">
        <f t="shared" si="43"/>
        <v>0</v>
      </c>
      <c r="T139" s="82">
        <f t="shared" si="44"/>
        <v>0</v>
      </c>
      <c r="U139" s="85">
        <f>IF(K139&gt;0,O139+R139,O139)</f>
        <v>0</v>
      </c>
      <c r="V139" s="47">
        <f t="shared" si="45"/>
        <v>0</v>
      </c>
      <c r="W139" s="47">
        <f t="shared" si="46"/>
        <v>0</v>
      </c>
    </row>
    <row r="140" spans="2:25">
      <c r="B140" s="148">
        <v>692</v>
      </c>
      <c r="C140" s="48"/>
      <c r="D140" s="151" t="s">
        <v>861</v>
      </c>
      <c r="E140" s="147"/>
      <c r="F140" s="147" t="s">
        <v>736</v>
      </c>
      <c r="G140" s="85">
        <v>182</v>
      </c>
      <c r="H140" s="82">
        <f t="shared" si="49"/>
        <v>0</v>
      </c>
      <c r="I140" s="82">
        <f t="shared" si="50"/>
        <v>182</v>
      </c>
      <c r="J140" s="85">
        <v>182</v>
      </c>
      <c r="K140" s="142">
        <v>182</v>
      </c>
      <c r="L140" s="82">
        <f t="shared" si="39"/>
        <v>0</v>
      </c>
      <c r="M140" s="82">
        <f t="shared" si="40"/>
        <v>182</v>
      </c>
      <c r="N140" s="82"/>
      <c r="O140" s="85">
        <f>IF(J140&gt;0,J140-G140,0)</f>
        <v>0</v>
      </c>
      <c r="P140" s="82">
        <f t="shared" si="41"/>
        <v>0</v>
      </c>
      <c r="Q140" s="82">
        <f t="shared" si="42"/>
        <v>0</v>
      </c>
      <c r="R140" s="85">
        <f>IF(K140&gt;0,K140-J140,0)-0</f>
        <v>0</v>
      </c>
      <c r="S140" s="82">
        <f t="shared" si="43"/>
        <v>0</v>
      </c>
      <c r="T140" s="82">
        <f t="shared" si="44"/>
        <v>0</v>
      </c>
      <c r="U140" s="85">
        <f>IF(K140&gt;0,O140+R140,O140)</f>
        <v>0</v>
      </c>
      <c r="V140" s="47">
        <f t="shared" si="45"/>
        <v>0</v>
      </c>
      <c r="W140" s="47">
        <f t="shared" si="46"/>
        <v>0</v>
      </c>
    </row>
    <row r="141" spans="2:25">
      <c r="B141" s="154">
        <v>3101</v>
      </c>
      <c r="C141" s="155"/>
      <c r="D141" s="156" t="s">
        <v>862</v>
      </c>
      <c r="E141" s="157" t="s">
        <v>735</v>
      </c>
      <c r="F141" s="157"/>
      <c r="G141" s="158"/>
      <c r="H141" s="159"/>
      <c r="I141" s="159"/>
      <c r="J141" s="160">
        <v>786.3</v>
      </c>
      <c r="K141" s="142">
        <v>787.3</v>
      </c>
      <c r="L141" s="159"/>
      <c r="M141" s="159"/>
      <c r="N141" s="159"/>
      <c r="O141" s="158"/>
      <c r="P141" s="159"/>
      <c r="Q141" s="159"/>
      <c r="R141" s="158"/>
      <c r="S141" s="159"/>
      <c r="T141" s="159"/>
      <c r="U141" s="158"/>
      <c r="Y141" s="47" t="s">
        <v>863</v>
      </c>
    </row>
    <row r="142" spans="2:25">
      <c r="B142" s="35" t="s">
        <v>864</v>
      </c>
      <c r="C142" s="48"/>
      <c r="E142" s="35"/>
      <c r="F142" s="35"/>
      <c r="H142" s="47">
        <f t="shared" ref="H142:H158" si="51">IF($E142="",0,$G142)</f>
        <v>0</v>
      </c>
      <c r="I142" s="47">
        <f t="shared" ref="I142:I158" si="52">IF($F142="",0,$G142)</f>
        <v>0</v>
      </c>
      <c r="J142" s="82"/>
      <c r="K142" s="87"/>
      <c r="L142" s="47">
        <f t="shared" ref="L142:L158" si="53">IF($E142="",0,K142)</f>
        <v>0</v>
      </c>
      <c r="M142" s="47">
        <f t="shared" ref="M142:M158" si="54">IF($F142="",0,K142)</f>
        <v>0</v>
      </c>
      <c r="P142" s="82">
        <f t="shared" ref="P142:P158" si="55">IF($E142="",0,O142)</f>
        <v>0</v>
      </c>
      <c r="Q142" s="82">
        <f t="shared" ref="Q142:Q158" si="56">IF($F142="",0,O142)</f>
        <v>0</v>
      </c>
      <c r="S142" s="82">
        <f t="shared" ref="S142:S158" si="57">IF($E142="",0,R142)</f>
        <v>0</v>
      </c>
      <c r="T142" s="82">
        <f t="shared" ref="T142:T158" si="58">IF($F142="",0,R142)</f>
        <v>0</v>
      </c>
      <c r="V142" s="47">
        <f t="shared" ref="V142:V158" si="59">IF($E142="",0,U142)</f>
        <v>0</v>
      </c>
      <c r="W142" s="47">
        <f t="shared" ref="W142:W158" si="60">IF($F142="",0,U142)</f>
        <v>0</v>
      </c>
    </row>
    <row r="143" spans="2:25">
      <c r="B143" s="48">
        <v>628</v>
      </c>
      <c r="C143" s="48"/>
      <c r="D143" s="35" t="s">
        <v>865</v>
      </c>
      <c r="E143" s="35" t="s">
        <v>735</v>
      </c>
      <c r="F143" s="35"/>
      <c r="G143" s="82">
        <v>211.5</v>
      </c>
      <c r="H143" s="47">
        <f t="shared" si="51"/>
        <v>211.5</v>
      </c>
      <c r="I143" s="47">
        <f t="shared" si="52"/>
        <v>0</v>
      </c>
      <c r="J143" s="82">
        <v>213.5</v>
      </c>
      <c r="K143" s="87">
        <v>214.5</v>
      </c>
      <c r="L143" s="47">
        <f t="shared" si="53"/>
        <v>214.5</v>
      </c>
      <c r="M143" s="47">
        <f t="shared" si="54"/>
        <v>0</v>
      </c>
      <c r="O143" s="85">
        <f t="shared" ref="O143:O158" si="61">IF(J143&gt;0,J143-G143,0)</f>
        <v>2</v>
      </c>
      <c r="P143" s="82">
        <f t="shared" si="55"/>
        <v>2</v>
      </c>
      <c r="Q143" s="82">
        <f t="shared" si="56"/>
        <v>0</v>
      </c>
      <c r="R143" s="85">
        <f t="shared" ref="R143:R158" si="62">IF(K143&gt;0,K143-J143,0)</f>
        <v>1</v>
      </c>
      <c r="S143" s="82">
        <f t="shared" si="57"/>
        <v>1</v>
      </c>
      <c r="T143" s="82">
        <f t="shared" si="58"/>
        <v>0</v>
      </c>
      <c r="U143" s="85">
        <f t="shared" ref="U143:U158" si="63">IF(K143&gt;0,O143+R143,O143)</f>
        <v>3</v>
      </c>
      <c r="V143" s="47">
        <f t="shared" si="59"/>
        <v>3</v>
      </c>
      <c r="W143" s="47">
        <f t="shared" si="60"/>
        <v>0</v>
      </c>
    </row>
    <row r="144" spans="2:25">
      <c r="B144" s="48">
        <v>631</v>
      </c>
      <c r="C144" s="48"/>
      <c r="D144" s="35" t="s">
        <v>866</v>
      </c>
      <c r="E144" s="35" t="s">
        <v>735</v>
      </c>
      <c r="F144" s="35"/>
      <c r="G144" s="82">
        <v>782</v>
      </c>
      <c r="H144" s="47">
        <f t="shared" si="51"/>
        <v>782</v>
      </c>
      <c r="I144" s="47">
        <f t="shared" si="52"/>
        <v>0</v>
      </c>
      <c r="J144" s="82">
        <v>812</v>
      </c>
      <c r="K144" s="87">
        <v>826</v>
      </c>
      <c r="L144" s="47">
        <f t="shared" si="53"/>
        <v>826</v>
      </c>
      <c r="M144" s="47">
        <f t="shared" si="54"/>
        <v>0</v>
      </c>
      <c r="O144" s="85">
        <f t="shared" si="61"/>
        <v>30</v>
      </c>
      <c r="P144" s="82">
        <f t="shared" si="55"/>
        <v>30</v>
      </c>
      <c r="Q144" s="82">
        <f t="shared" si="56"/>
        <v>0</v>
      </c>
      <c r="R144" s="85">
        <f t="shared" si="62"/>
        <v>14</v>
      </c>
      <c r="S144" s="82">
        <f t="shared" si="57"/>
        <v>14</v>
      </c>
      <c r="T144" s="82">
        <f t="shared" si="58"/>
        <v>0</v>
      </c>
      <c r="U144" s="85">
        <f t="shared" si="63"/>
        <v>44</v>
      </c>
      <c r="V144" s="47">
        <f t="shared" si="59"/>
        <v>44</v>
      </c>
      <c r="W144" s="47">
        <f t="shared" si="60"/>
        <v>0</v>
      </c>
    </row>
    <row r="145" spans="1:25">
      <c r="B145" s="48">
        <v>632</v>
      </c>
      <c r="C145" s="48"/>
      <c r="D145" s="35" t="s">
        <v>867</v>
      </c>
      <c r="E145" s="35" t="s">
        <v>735</v>
      </c>
      <c r="F145" s="35"/>
      <c r="G145" s="82">
        <v>49.5</v>
      </c>
      <c r="H145" s="47">
        <f t="shared" si="51"/>
        <v>49.5</v>
      </c>
      <c r="I145" s="47">
        <f t="shared" si="52"/>
        <v>0</v>
      </c>
      <c r="J145" s="82">
        <v>49.5</v>
      </c>
      <c r="K145" s="87">
        <v>49.5</v>
      </c>
      <c r="L145" s="47">
        <f t="shared" si="53"/>
        <v>49.5</v>
      </c>
      <c r="M145" s="47">
        <f t="shared" si="54"/>
        <v>0</v>
      </c>
      <c r="O145" s="85">
        <f t="shared" si="61"/>
        <v>0</v>
      </c>
      <c r="P145" s="82">
        <f t="shared" si="55"/>
        <v>0</v>
      </c>
      <c r="Q145" s="82">
        <f t="shared" si="56"/>
        <v>0</v>
      </c>
      <c r="R145" s="85">
        <f t="shared" si="62"/>
        <v>0</v>
      </c>
      <c r="S145" s="82">
        <f t="shared" si="57"/>
        <v>0</v>
      </c>
      <c r="T145" s="82">
        <f t="shared" si="58"/>
        <v>0</v>
      </c>
      <c r="U145" s="85">
        <f t="shared" si="63"/>
        <v>0</v>
      </c>
      <c r="V145" s="47">
        <f t="shared" si="59"/>
        <v>0</v>
      </c>
      <c r="W145" s="47">
        <f t="shared" si="60"/>
        <v>0</v>
      </c>
    </row>
    <row r="146" spans="1:25">
      <c r="B146" s="48">
        <v>633</v>
      </c>
      <c r="C146" s="48"/>
      <c r="D146" s="35" t="s">
        <v>868</v>
      </c>
      <c r="E146" s="35" t="s">
        <v>735</v>
      </c>
      <c r="F146" s="35"/>
      <c r="G146" s="82">
        <v>101</v>
      </c>
      <c r="H146" s="47">
        <f t="shared" si="51"/>
        <v>101</v>
      </c>
      <c r="I146" s="47">
        <f t="shared" si="52"/>
        <v>0</v>
      </c>
      <c r="J146" s="82">
        <v>109</v>
      </c>
      <c r="K146" s="87">
        <v>109</v>
      </c>
      <c r="L146" s="47">
        <f t="shared" si="53"/>
        <v>109</v>
      </c>
      <c r="M146" s="47">
        <f t="shared" si="54"/>
        <v>0</v>
      </c>
      <c r="O146" s="85">
        <f t="shared" si="61"/>
        <v>8</v>
      </c>
      <c r="P146" s="82">
        <f t="shared" si="55"/>
        <v>8</v>
      </c>
      <c r="Q146" s="82">
        <f t="shared" si="56"/>
        <v>0</v>
      </c>
      <c r="R146" s="85">
        <f t="shared" si="62"/>
        <v>0</v>
      </c>
      <c r="S146" s="82">
        <f t="shared" si="57"/>
        <v>0</v>
      </c>
      <c r="T146" s="82">
        <f t="shared" si="58"/>
        <v>0</v>
      </c>
      <c r="U146" s="85">
        <f t="shared" si="63"/>
        <v>8</v>
      </c>
      <c r="V146" s="47">
        <f t="shared" si="59"/>
        <v>8</v>
      </c>
      <c r="W146" s="47">
        <f t="shared" si="60"/>
        <v>0</v>
      </c>
    </row>
    <row r="147" spans="1:25">
      <c r="B147" s="48">
        <v>634</v>
      </c>
      <c r="C147" s="48"/>
      <c r="D147" s="35" t="s">
        <v>869</v>
      </c>
      <c r="E147" s="35" t="s">
        <v>735</v>
      </c>
      <c r="F147" s="35"/>
      <c r="G147" s="82">
        <v>131</v>
      </c>
      <c r="H147" s="47">
        <f t="shared" si="51"/>
        <v>131</v>
      </c>
      <c r="I147" s="47">
        <f t="shared" si="52"/>
        <v>0</v>
      </c>
      <c r="J147" s="82">
        <v>131</v>
      </c>
      <c r="K147" s="87">
        <v>132</v>
      </c>
      <c r="L147" s="47">
        <f t="shared" si="53"/>
        <v>132</v>
      </c>
      <c r="M147" s="47">
        <f t="shared" si="54"/>
        <v>0</v>
      </c>
      <c r="O147" s="85">
        <f t="shared" si="61"/>
        <v>0</v>
      </c>
      <c r="P147" s="82">
        <f t="shared" si="55"/>
        <v>0</v>
      </c>
      <c r="Q147" s="82">
        <f t="shared" si="56"/>
        <v>0</v>
      </c>
      <c r="R147" s="85">
        <f t="shared" si="62"/>
        <v>1</v>
      </c>
      <c r="S147" s="82">
        <f t="shared" si="57"/>
        <v>1</v>
      </c>
      <c r="T147" s="82">
        <f t="shared" si="58"/>
        <v>0</v>
      </c>
      <c r="U147" s="85">
        <f t="shared" si="63"/>
        <v>1</v>
      </c>
      <c r="V147" s="47">
        <f t="shared" si="59"/>
        <v>1</v>
      </c>
      <c r="W147" s="47">
        <f t="shared" si="60"/>
        <v>0</v>
      </c>
    </row>
    <row r="148" spans="1:25">
      <c r="B148" s="48">
        <v>636</v>
      </c>
      <c r="C148" s="48"/>
      <c r="D148" s="35" t="s">
        <v>870</v>
      </c>
      <c r="E148" s="35" t="s">
        <v>735</v>
      </c>
      <c r="F148" s="35"/>
      <c r="G148" s="82">
        <v>223</v>
      </c>
      <c r="H148" s="47">
        <f t="shared" si="51"/>
        <v>223</v>
      </c>
      <c r="I148" s="47">
        <f t="shared" si="52"/>
        <v>0</v>
      </c>
      <c r="J148" s="82">
        <v>224</v>
      </c>
      <c r="K148" s="87">
        <v>225</v>
      </c>
      <c r="L148" s="47">
        <f t="shared" si="53"/>
        <v>225</v>
      </c>
      <c r="M148" s="47">
        <f t="shared" si="54"/>
        <v>0</v>
      </c>
      <c r="O148" s="85">
        <f t="shared" si="61"/>
        <v>1</v>
      </c>
      <c r="P148" s="82">
        <f t="shared" si="55"/>
        <v>1</v>
      </c>
      <c r="Q148" s="82">
        <f t="shared" si="56"/>
        <v>0</v>
      </c>
      <c r="R148" s="85">
        <f t="shared" si="62"/>
        <v>1</v>
      </c>
      <c r="S148" s="82">
        <f t="shared" si="57"/>
        <v>1</v>
      </c>
      <c r="T148" s="82">
        <f t="shared" si="58"/>
        <v>0</v>
      </c>
      <c r="U148" s="85">
        <f t="shared" si="63"/>
        <v>2</v>
      </c>
      <c r="V148" s="47">
        <f t="shared" si="59"/>
        <v>2</v>
      </c>
      <c r="W148" s="47">
        <f t="shared" si="60"/>
        <v>0</v>
      </c>
    </row>
    <row r="149" spans="1:25">
      <c r="B149" s="48" t="s">
        <v>871</v>
      </c>
      <c r="C149" s="48"/>
      <c r="D149" s="35" t="s">
        <v>872</v>
      </c>
      <c r="E149" s="35" t="s">
        <v>735</v>
      </c>
      <c r="F149" s="35"/>
      <c r="G149" s="82">
        <f>988.8-G148</f>
        <v>765.8</v>
      </c>
      <c r="H149" s="47">
        <f t="shared" si="51"/>
        <v>765.8</v>
      </c>
      <c r="I149" s="47">
        <f t="shared" si="52"/>
        <v>0</v>
      </c>
      <c r="J149" s="82">
        <f>1033.1-J148</f>
        <v>809.09999999999991</v>
      </c>
      <c r="K149" s="87">
        <f>1070.1-K148</f>
        <v>845.09999999999991</v>
      </c>
      <c r="L149" s="47">
        <f t="shared" si="53"/>
        <v>845.09999999999991</v>
      </c>
      <c r="M149" s="47">
        <f t="shared" si="54"/>
        <v>0</v>
      </c>
      <c r="O149" s="85">
        <f t="shared" si="61"/>
        <v>43.299999999999955</v>
      </c>
      <c r="P149" s="82">
        <f t="shared" si="55"/>
        <v>43.299999999999955</v>
      </c>
      <c r="Q149" s="82">
        <f t="shared" si="56"/>
        <v>0</v>
      </c>
      <c r="R149" s="85">
        <f t="shared" si="62"/>
        <v>36</v>
      </c>
      <c r="S149" s="82">
        <f t="shared" si="57"/>
        <v>36</v>
      </c>
      <c r="T149" s="82">
        <f t="shared" si="58"/>
        <v>0</v>
      </c>
      <c r="U149" s="85">
        <f t="shared" si="63"/>
        <v>79.299999999999955</v>
      </c>
      <c r="V149" s="47">
        <f t="shared" si="59"/>
        <v>79.299999999999955</v>
      </c>
      <c r="W149" s="47">
        <f t="shared" si="60"/>
        <v>0</v>
      </c>
    </row>
    <row r="150" spans="1:25">
      <c r="B150" s="48">
        <v>661</v>
      </c>
      <c r="C150" s="48"/>
      <c r="D150" s="35" t="s">
        <v>873</v>
      </c>
      <c r="E150" s="35" t="s">
        <v>735</v>
      </c>
      <c r="F150" s="35"/>
      <c r="G150" s="85">
        <v>93</v>
      </c>
      <c r="H150" s="47">
        <f t="shared" si="51"/>
        <v>93</v>
      </c>
      <c r="I150" s="47">
        <f t="shared" si="52"/>
        <v>0</v>
      </c>
      <c r="J150" s="85">
        <v>93</v>
      </c>
      <c r="K150" s="142">
        <v>94</v>
      </c>
      <c r="L150" s="47">
        <f t="shared" si="53"/>
        <v>94</v>
      </c>
      <c r="M150" s="47">
        <f t="shared" si="54"/>
        <v>0</v>
      </c>
      <c r="O150" s="85">
        <f t="shared" si="61"/>
        <v>0</v>
      </c>
      <c r="P150" s="82">
        <f t="shared" si="55"/>
        <v>0</v>
      </c>
      <c r="Q150" s="82">
        <f t="shared" si="56"/>
        <v>0</v>
      </c>
      <c r="R150" s="85">
        <f t="shared" si="62"/>
        <v>1</v>
      </c>
      <c r="S150" s="82">
        <f t="shared" si="57"/>
        <v>1</v>
      </c>
      <c r="T150" s="82">
        <f t="shared" si="58"/>
        <v>0</v>
      </c>
      <c r="U150" s="85">
        <f t="shared" si="63"/>
        <v>1</v>
      </c>
      <c r="V150" s="47">
        <f t="shared" si="59"/>
        <v>1</v>
      </c>
      <c r="W150" s="47">
        <f t="shared" si="60"/>
        <v>0</v>
      </c>
    </row>
    <row r="151" spans="1:25" s="149" customFormat="1">
      <c r="A151" s="35"/>
      <c r="B151" s="161">
        <v>662</v>
      </c>
      <c r="C151" s="161"/>
      <c r="D151" s="37" t="s">
        <v>874</v>
      </c>
      <c r="E151" s="37" t="s">
        <v>735</v>
      </c>
      <c r="F151" s="37"/>
      <c r="G151" s="88">
        <v>122</v>
      </c>
      <c r="H151" s="47">
        <f t="shared" si="51"/>
        <v>122</v>
      </c>
      <c r="I151" s="47">
        <f t="shared" si="52"/>
        <v>0</v>
      </c>
      <c r="J151" s="88">
        <v>122</v>
      </c>
      <c r="K151" s="89">
        <v>122</v>
      </c>
      <c r="L151" s="47">
        <f t="shared" si="53"/>
        <v>122</v>
      </c>
      <c r="M151" s="47">
        <f t="shared" si="54"/>
        <v>0</v>
      </c>
      <c r="N151" s="47"/>
      <c r="O151" s="119">
        <f t="shared" si="61"/>
        <v>0</v>
      </c>
      <c r="P151" s="82">
        <f t="shared" si="55"/>
        <v>0</v>
      </c>
      <c r="Q151" s="82">
        <f t="shared" si="56"/>
        <v>0</v>
      </c>
      <c r="R151" s="119">
        <f t="shared" si="62"/>
        <v>0</v>
      </c>
      <c r="S151" s="82">
        <f t="shared" si="57"/>
        <v>0</v>
      </c>
      <c r="T151" s="82">
        <f t="shared" si="58"/>
        <v>0</v>
      </c>
      <c r="U151" s="85">
        <f t="shared" si="63"/>
        <v>0</v>
      </c>
      <c r="V151" s="47">
        <f t="shared" si="59"/>
        <v>0</v>
      </c>
      <c r="W151" s="47">
        <f t="shared" si="60"/>
        <v>0</v>
      </c>
      <c r="X151" s="47"/>
    </row>
    <row r="152" spans="1:25">
      <c r="B152" s="48">
        <v>663</v>
      </c>
      <c r="C152" s="48"/>
      <c r="D152" s="35" t="s">
        <v>875</v>
      </c>
      <c r="E152" s="35" t="s">
        <v>735</v>
      </c>
      <c r="F152" s="35"/>
      <c r="G152" s="85">
        <v>65</v>
      </c>
      <c r="H152" s="47">
        <f t="shared" si="51"/>
        <v>65</v>
      </c>
      <c r="I152" s="47">
        <f t="shared" si="52"/>
        <v>0</v>
      </c>
      <c r="J152" s="85">
        <v>65</v>
      </c>
      <c r="K152" s="142">
        <v>66</v>
      </c>
      <c r="L152" s="47">
        <f t="shared" si="53"/>
        <v>66</v>
      </c>
      <c r="M152" s="47">
        <f t="shared" si="54"/>
        <v>0</v>
      </c>
      <c r="O152" s="85">
        <f t="shared" si="61"/>
        <v>0</v>
      </c>
      <c r="P152" s="82">
        <f t="shared" si="55"/>
        <v>0</v>
      </c>
      <c r="Q152" s="82">
        <f t="shared" si="56"/>
        <v>0</v>
      </c>
      <c r="R152" s="85">
        <f t="shared" si="62"/>
        <v>1</v>
      </c>
      <c r="S152" s="82">
        <f t="shared" si="57"/>
        <v>1</v>
      </c>
      <c r="T152" s="82">
        <f t="shared" si="58"/>
        <v>0</v>
      </c>
      <c r="U152" s="85">
        <f t="shared" si="63"/>
        <v>1</v>
      </c>
      <c r="V152" s="47">
        <f t="shared" si="59"/>
        <v>1</v>
      </c>
      <c r="W152" s="47">
        <f t="shared" si="60"/>
        <v>0</v>
      </c>
    </row>
    <row r="153" spans="1:25" s="149" customFormat="1">
      <c r="A153" s="35"/>
      <c r="B153" s="161">
        <v>664</v>
      </c>
      <c r="C153" s="161"/>
      <c r="D153" s="37" t="s">
        <v>876</v>
      </c>
      <c r="E153" s="37" t="s">
        <v>735</v>
      </c>
      <c r="F153" s="37"/>
      <c r="G153" s="88">
        <v>45</v>
      </c>
      <c r="H153" s="47">
        <f t="shared" si="51"/>
        <v>45</v>
      </c>
      <c r="I153" s="47">
        <f t="shared" si="52"/>
        <v>0</v>
      </c>
      <c r="J153" s="88">
        <v>45</v>
      </c>
      <c r="K153" s="89">
        <v>45</v>
      </c>
      <c r="L153" s="47">
        <f t="shared" si="53"/>
        <v>45</v>
      </c>
      <c r="M153" s="47">
        <f t="shared" si="54"/>
        <v>0</v>
      </c>
      <c r="N153" s="47"/>
      <c r="O153" s="119">
        <f t="shared" si="61"/>
        <v>0</v>
      </c>
      <c r="P153" s="82">
        <f t="shared" si="55"/>
        <v>0</v>
      </c>
      <c r="Q153" s="82">
        <f t="shared" si="56"/>
        <v>0</v>
      </c>
      <c r="R153" s="119">
        <f t="shared" si="62"/>
        <v>0</v>
      </c>
      <c r="S153" s="82">
        <f t="shared" si="57"/>
        <v>0</v>
      </c>
      <c r="T153" s="82">
        <f t="shared" si="58"/>
        <v>0</v>
      </c>
      <c r="U153" s="85">
        <f t="shared" si="63"/>
        <v>0</v>
      </c>
      <c r="V153" s="47">
        <f t="shared" si="59"/>
        <v>0</v>
      </c>
      <c r="W153" s="47">
        <f t="shared" si="60"/>
        <v>0</v>
      </c>
      <c r="X153" s="47"/>
    </row>
    <row r="154" spans="1:25" s="149" customFormat="1">
      <c r="A154" s="35"/>
      <c r="B154" s="161">
        <v>665</v>
      </c>
      <c r="C154" s="161"/>
      <c r="D154" s="37" t="s">
        <v>877</v>
      </c>
      <c r="E154" s="37" t="s">
        <v>735</v>
      </c>
      <c r="F154" s="37"/>
      <c r="G154" s="88">
        <v>131</v>
      </c>
      <c r="H154" s="47">
        <f t="shared" si="51"/>
        <v>131</v>
      </c>
      <c r="I154" s="47">
        <f t="shared" si="52"/>
        <v>0</v>
      </c>
      <c r="J154" s="88">
        <v>140</v>
      </c>
      <c r="K154" s="89">
        <v>140</v>
      </c>
      <c r="L154" s="47">
        <f t="shared" si="53"/>
        <v>140</v>
      </c>
      <c r="M154" s="47">
        <f t="shared" si="54"/>
        <v>0</v>
      </c>
      <c r="N154" s="47"/>
      <c r="O154" s="119">
        <f t="shared" si="61"/>
        <v>9</v>
      </c>
      <c r="P154" s="82">
        <f t="shared" si="55"/>
        <v>9</v>
      </c>
      <c r="Q154" s="82">
        <f t="shared" si="56"/>
        <v>0</v>
      </c>
      <c r="R154" s="119">
        <f t="shared" si="62"/>
        <v>0</v>
      </c>
      <c r="S154" s="82">
        <f t="shared" si="57"/>
        <v>0</v>
      </c>
      <c r="T154" s="82">
        <f t="shared" si="58"/>
        <v>0</v>
      </c>
      <c r="U154" s="85">
        <f t="shared" si="63"/>
        <v>9</v>
      </c>
      <c r="V154" s="47">
        <f t="shared" si="59"/>
        <v>9</v>
      </c>
      <c r="W154" s="47">
        <f t="shared" si="60"/>
        <v>0</v>
      </c>
      <c r="X154" s="47"/>
    </row>
    <row r="155" spans="1:25" s="149" customFormat="1">
      <c r="A155" s="35"/>
      <c r="B155" s="161">
        <v>666</v>
      </c>
      <c r="C155" s="161"/>
      <c r="D155" s="37" t="s">
        <v>878</v>
      </c>
      <c r="E155" s="37" t="s">
        <v>735</v>
      </c>
      <c r="F155" s="37"/>
      <c r="G155" s="88">
        <v>105</v>
      </c>
      <c r="H155" s="47">
        <f t="shared" si="51"/>
        <v>105</v>
      </c>
      <c r="I155" s="47">
        <f t="shared" si="52"/>
        <v>0</v>
      </c>
      <c r="J155" s="88">
        <v>106</v>
      </c>
      <c r="K155" s="89">
        <v>106</v>
      </c>
      <c r="L155" s="47">
        <f t="shared" si="53"/>
        <v>106</v>
      </c>
      <c r="M155" s="47">
        <f t="shared" si="54"/>
        <v>0</v>
      </c>
      <c r="N155" s="47"/>
      <c r="O155" s="119">
        <f t="shared" si="61"/>
        <v>1</v>
      </c>
      <c r="P155" s="82">
        <f t="shared" si="55"/>
        <v>1</v>
      </c>
      <c r="Q155" s="82">
        <f t="shared" si="56"/>
        <v>0</v>
      </c>
      <c r="R155" s="119">
        <f t="shared" si="62"/>
        <v>0</v>
      </c>
      <c r="S155" s="82">
        <f t="shared" si="57"/>
        <v>0</v>
      </c>
      <c r="T155" s="82">
        <f t="shared" si="58"/>
        <v>0</v>
      </c>
      <c r="U155" s="85">
        <f t="shared" si="63"/>
        <v>1</v>
      </c>
      <c r="V155" s="47">
        <f t="shared" si="59"/>
        <v>1</v>
      </c>
      <c r="W155" s="47">
        <f t="shared" si="60"/>
        <v>0</v>
      </c>
      <c r="X155" s="47"/>
    </row>
    <row r="156" spans="1:25" s="149" customFormat="1">
      <c r="A156" s="35"/>
      <c r="B156" s="161" t="s">
        <v>879</v>
      </c>
      <c r="C156" s="161"/>
      <c r="D156" s="37" t="s">
        <v>880</v>
      </c>
      <c r="E156" s="37" t="s">
        <v>735</v>
      </c>
      <c r="F156" s="37"/>
      <c r="G156" s="88">
        <f>2226.9+644</f>
        <v>2870.9</v>
      </c>
      <c r="H156" s="47">
        <f t="shared" si="51"/>
        <v>2870.9</v>
      </c>
      <c r="I156" s="47">
        <f t="shared" si="52"/>
        <v>0</v>
      </c>
      <c r="J156" s="88">
        <f>2273.9+655</f>
        <v>2928.9</v>
      </c>
      <c r="K156" s="89">
        <f>2292.9+661</f>
        <v>2953.9</v>
      </c>
      <c r="L156" s="47">
        <f t="shared" si="53"/>
        <v>2953.9</v>
      </c>
      <c r="M156" s="47">
        <f t="shared" si="54"/>
        <v>0</v>
      </c>
      <c r="N156" s="47"/>
      <c r="O156" s="119">
        <f t="shared" si="61"/>
        <v>58</v>
      </c>
      <c r="P156" s="82">
        <f t="shared" si="55"/>
        <v>58</v>
      </c>
      <c r="Q156" s="82">
        <f t="shared" si="56"/>
        <v>0</v>
      </c>
      <c r="R156" s="119">
        <f t="shared" si="62"/>
        <v>25</v>
      </c>
      <c r="S156" s="82">
        <f t="shared" si="57"/>
        <v>25</v>
      </c>
      <c r="T156" s="82">
        <f t="shared" si="58"/>
        <v>0</v>
      </c>
      <c r="U156" s="85">
        <f t="shared" si="63"/>
        <v>83</v>
      </c>
      <c r="V156" s="47">
        <f t="shared" si="59"/>
        <v>83</v>
      </c>
      <c r="W156" s="47">
        <f t="shared" si="60"/>
        <v>0</v>
      </c>
      <c r="X156" s="47"/>
    </row>
    <row r="157" spans="1:25">
      <c r="B157" s="148">
        <v>675</v>
      </c>
      <c r="C157" s="48"/>
      <c r="D157" s="151" t="s">
        <v>881</v>
      </c>
      <c r="E157" s="147" t="s">
        <v>735</v>
      </c>
      <c r="F157" s="147"/>
      <c r="G157" s="85">
        <v>2963.6</v>
      </c>
      <c r="H157" s="47">
        <f t="shared" si="51"/>
        <v>2963.6</v>
      </c>
      <c r="I157" s="47">
        <f t="shared" si="52"/>
        <v>0</v>
      </c>
      <c r="J157" s="85">
        <v>3155.6</v>
      </c>
      <c r="K157" s="142">
        <v>3200.6</v>
      </c>
      <c r="L157" s="47">
        <f t="shared" si="53"/>
        <v>3200.6</v>
      </c>
      <c r="M157" s="47">
        <f t="shared" si="54"/>
        <v>0</v>
      </c>
      <c r="O157" s="85">
        <f t="shared" si="61"/>
        <v>192</v>
      </c>
      <c r="P157" s="82">
        <f t="shared" si="55"/>
        <v>192</v>
      </c>
      <c r="Q157" s="82">
        <f t="shared" si="56"/>
        <v>0</v>
      </c>
      <c r="R157" s="85">
        <f t="shared" si="62"/>
        <v>45</v>
      </c>
      <c r="S157" s="82">
        <f t="shared" si="57"/>
        <v>45</v>
      </c>
      <c r="T157" s="82">
        <f t="shared" si="58"/>
        <v>0</v>
      </c>
      <c r="U157" s="85">
        <f t="shared" si="63"/>
        <v>237</v>
      </c>
      <c r="V157" s="47">
        <f t="shared" si="59"/>
        <v>237</v>
      </c>
      <c r="W157" s="47">
        <f t="shared" si="60"/>
        <v>0</v>
      </c>
    </row>
    <row r="158" spans="1:25">
      <c r="B158" s="148">
        <v>675</v>
      </c>
      <c r="C158" s="48"/>
      <c r="D158" s="151" t="s">
        <v>881</v>
      </c>
      <c r="E158" s="147"/>
      <c r="F158" s="147" t="s">
        <v>736</v>
      </c>
      <c r="G158" s="94">
        <v>2859.6</v>
      </c>
      <c r="H158" s="133">
        <f t="shared" si="51"/>
        <v>0</v>
      </c>
      <c r="I158" s="133">
        <f t="shared" si="52"/>
        <v>2859.6</v>
      </c>
      <c r="J158" s="94">
        <v>2976.1</v>
      </c>
      <c r="K158" s="162">
        <v>3004.1</v>
      </c>
      <c r="L158" s="133">
        <f t="shared" si="53"/>
        <v>0</v>
      </c>
      <c r="M158" s="133">
        <f t="shared" si="54"/>
        <v>3004.1</v>
      </c>
      <c r="N158" s="133"/>
      <c r="O158" s="94">
        <f t="shared" si="61"/>
        <v>116.5</v>
      </c>
      <c r="P158" s="134">
        <f t="shared" si="55"/>
        <v>0</v>
      </c>
      <c r="Q158" s="134">
        <f t="shared" si="56"/>
        <v>116.5</v>
      </c>
      <c r="R158" s="94">
        <f t="shared" si="62"/>
        <v>28</v>
      </c>
      <c r="S158" s="134">
        <f t="shared" si="57"/>
        <v>0</v>
      </c>
      <c r="T158" s="134">
        <f t="shared" si="58"/>
        <v>28</v>
      </c>
      <c r="U158" s="94">
        <f t="shared" si="63"/>
        <v>144.5</v>
      </c>
      <c r="V158" s="47">
        <f t="shared" si="59"/>
        <v>0</v>
      </c>
      <c r="W158" s="47">
        <f t="shared" si="60"/>
        <v>144.5</v>
      </c>
      <c r="Y158" s="82"/>
    </row>
    <row r="159" spans="1:25" s="149" customFormat="1">
      <c r="A159" s="35"/>
      <c r="B159" s="161"/>
      <c r="C159" s="161"/>
      <c r="D159" s="35" t="s">
        <v>882</v>
      </c>
      <c r="E159" s="37"/>
      <c r="F159" s="37"/>
      <c r="G159" s="88">
        <f>SUM(G143:G158)-G158</f>
        <v>8659.3000000000011</v>
      </c>
      <c r="H159" s="47"/>
      <c r="I159" s="47"/>
      <c r="J159" s="88">
        <f>SUM(J143:J158)-J158</f>
        <v>9003.6</v>
      </c>
      <c r="K159" s="89">
        <f>SUM(K143:K158)-K158</f>
        <v>9128.6</v>
      </c>
      <c r="L159" s="47"/>
      <c r="M159" s="47"/>
      <c r="N159" s="82"/>
      <c r="O159" s="88">
        <f>SUM(O143:O158)-O158</f>
        <v>344.29999999999995</v>
      </c>
      <c r="P159" s="82"/>
      <c r="Q159" s="82"/>
      <c r="R159" s="88">
        <f>SUM(R143:R158)-R158</f>
        <v>125</v>
      </c>
      <c r="S159" s="82"/>
      <c r="T159" s="82"/>
      <c r="U159" s="88">
        <f>SUM(U143:U158)-U158</f>
        <v>469.29999999999995</v>
      </c>
      <c r="V159" s="47"/>
      <c r="W159" s="47"/>
      <c r="X159" s="47"/>
      <c r="Y159" s="88"/>
    </row>
    <row r="160" spans="1:25" s="149" customFormat="1">
      <c r="A160" s="35"/>
      <c r="B160" s="161"/>
      <c r="C160" s="161"/>
      <c r="D160" s="35" t="s">
        <v>883</v>
      </c>
      <c r="E160" s="37"/>
      <c r="F160" s="37"/>
      <c r="G160" s="92">
        <f>G158</f>
        <v>2859.6</v>
      </c>
      <c r="H160" s="133"/>
      <c r="I160" s="133"/>
      <c r="J160" s="92">
        <f>J158</f>
        <v>2976.1</v>
      </c>
      <c r="K160" s="93">
        <f>K158</f>
        <v>3004.1</v>
      </c>
      <c r="L160" s="133"/>
      <c r="M160" s="133"/>
      <c r="N160" s="133"/>
      <c r="O160" s="92">
        <f>O158</f>
        <v>116.5</v>
      </c>
      <c r="P160" s="134"/>
      <c r="Q160" s="134"/>
      <c r="R160" s="92">
        <f>R158</f>
        <v>28</v>
      </c>
      <c r="S160" s="134"/>
      <c r="T160" s="134"/>
      <c r="U160" s="92">
        <f>U158</f>
        <v>144.5</v>
      </c>
      <c r="V160" s="47"/>
      <c r="W160" s="47"/>
      <c r="X160" s="47"/>
    </row>
    <row r="161" spans="1:223" s="149" customFormat="1">
      <c r="A161" s="35"/>
      <c r="B161" s="161"/>
      <c r="C161" s="161"/>
      <c r="D161" s="163"/>
      <c r="E161" s="37"/>
      <c r="F161" s="37"/>
      <c r="G161" s="88"/>
      <c r="H161" s="47"/>
      <c r="I161" s="47"/>
      <c r="J161" s="88"/>
      <c r="K161" s="89"/>
      <c r="L161" s="47"/>
      <c r="M161" s="47"/>
      <c r="N161" s="47"/>
      <c r="O161" s="119"/>
      <c r="P161" s="82"/>
      <c r="Q161" s="82"/>
      <c r="R161" s="119"/>
      <c r="S161" s="82"/>
      <c r="T161" s="82"/>
      <c r="U161" s="85"/>
      <c r="V161" s="47"/>
      <c r="W161" s="47"/>
      <c r="X161" s="47"/>
    </row>
    <row r="162" spans="1:223" s="164" customFormat="1">
      <c r="A162" s="35"/>
      <c r="B162" s="35" t="s">
        <v>884</v>
      </c>
      <c r="C162" s="48"/>
      <c r="D162" s="47"/>
      <c r="E162" s="35"/>
      <c r="F162" s="35"/>
      <c r="G162" s="82"/>
      <c r="H162" s="47">
        <f t="shared" ref="H162:H190" si="64">IF($E162="",0,$G162)</f>
        <v>0</v>
      </c>
      <c r="I162" s="47">
        <f t="shared" ref="I162:I190" si="65">IF($F162="",0,$G162)</f>
        <v>0</v>
      </c>
      <c r="J162" s="82"/>
      <c r="K162" s="87"/>
      <c r="L162" s="47">
        <f t="shared" ref="L162:L190" si="66">IF($E162="",0,K162)</f>
        <v>0</v>
      </c>
      <c r="M162" s="47">
        <f t="shared" ref="M162:M190" si="67">IF($F162="",0,K162)</f>
        <v>0</v>
      </c>
      <c r="N162" s="47"/>
      <c r="O162" s="85"/>
      <c r="P162" s="82">
        <f t="shared" ref="P162:P190" si="68">IF($E162="",0,O162)</f>
        <v>0</v>
      </c>
      <c r="Q162" s="82">
        <f t="shared" ref="Q162:Q190" si="69">IF($F162="",0,O162)</f>
        <v>0</v>
      </c>
      <c r="R162" s="85"/>
      <c r="S162" s="82">
        <f t="shared" ref="S162:S190" si="70">IF($E162="",0,R162)</f>
        <v>0</v>
      </c>
      <c r="T162" s="82">
        <f t="shared" ref="T162:T190" si="71">IF($F162="",0,R162)</f>
        <v>0</v>
      </c>
      <c r="U162" s="82"/>
      <c r="V162" s="47">
        <f t="shared" ref="V162:V190" si="72">IF($E162="",0,U162)</f>
        <v>0</v>
      </c>
      <c r="W162" s="47">
        <f t="shared" ref="W162:W190" si="73">IF($F162="",0,U162)</f>
        <v>0</v>
      </c>
      <c r="X162" s="47"/>
      <c r="Y162" s="47"/>
      <c r="Z162" s="47"/>
      <c r="AA162" s="47"/>
      <c r="AB162" s="47"/>
      <c r="AC162" s="47"/>
      <c r="AD162" s="47"/>
      <c r="AE162" s="47"/>
      <c r="AF162" s="47"/>
      <c r="AG162" s="47"/>
      <c r="AH162" s="47"/>
      <c r="AI162" s="47"/>
      <c r="AJ162" s="47"/>
      <c r="AK162" s="47"/>
      <c r="AL162" s="47"/>
      <c r="AM162" s="47"/>
      <c r="AN162" s="47"/>
      <c r="AO162" s="47"/>
      <c r="AP162" s="47"/>
      <c r="AQ162" s="47"/>
      <c r="AR162" s="47"/>
      <c r="AS162" s="47"/>
      <c r="AT162" s="47"/>
      <c r="AU162" s="47"/>
      <c r="AV162" s="47"/>
      <c r="AW162" s="47"/>
      <c r="AX162" s="47"/>
      <c r="AY162" s="47"/>
      <c r="AZ162" s="47"/>
      <c r="BA162" s="47"/>
      <c r="BB162" s="47"/>
      <c r="BC162" s="47"/>
      <c r="BD162" s="47"/>
      <c r="BE162" s="47"/>
      <c r="BF162" s="47"/>
      <c r="BG162" s="47"/>
      <c r="BH162" s="47"/>
      <c r="BI162" s="47"/>
      <c r="BJ162" s="47"/>
      <c r="BK162" s="47"/>
      <c r="BL162" s="47"/>
      <c r="BM162" s="47"/>
      <c r="BN162" s="47"/>
      <c r="BO162" s="47"/>
      <c r="BP162" s="47"/>
      <c r="BQ162" s="47"/>
      <c r="BR162" s="47"/>
      <c r="BS162" s="47"/>
      <c r="BT162" s="47"/>
      <c r="BU162" s="47"/>
      <c r="BV162" s="47"/>
      <c r="BW162" s="47"/>
      <c r="BX162" s="47"/>
      <c r="BY162" s="47"/>
      <c r="BZ162" s="47"/>
      <c r="CA162" s="47"/>
      <c r="CB162" s="47"/>
      <c r="CC162" s="47"/>
      <c r="CD162" s="47"/>
      <c r="CE162" s="47"/>
      <c r="CF162" s="47"/>
      <c r="CG162" s="47"/>
      <c r="CH162" s="47"/>
      <c r="CI162" s="47"/>
      <c r="CJ162" s="47"/>
      <c r="CK162" s="47"/>
      <c r="CL162" s="47"/>
      <c r="CM162" s="47"/>
      <c r="CN162" s="47"/>
      <c r="CO162" s="47"/>
      <c r="CP162" s="47"/>
      <c r="CQ162" s="47"/>
      <c r="CR162" s="47"/>
      <c r="CS162" s="47"/>
      <c r="CT162" s="47"/>
      <c r="CU162" s="47"/>
      <c r="CV162" s="47"/>
      <c r="CW162" s="47"/>
      <c r="CX162" s="47"/>
      <c r="CY162" s="47"/>
      <c r="CZ162" s="47"/>
      <c r="DA162" s="47"/>
      <c r="DB162" s="47"/>
      <c r="DC162" s="47"/>
      <c r="DD162" s="47"/>
      <c r="DE162" s="47"/>
      <c r="DF162" s="47"/>
      <c r="DG162" s="47"/>
      <c r="DH162" s="47"/>
      <c r="DI162" s="47"/>
      <c r="DJ162" s="47"/>
      <c r="DK162" s="47"/>
      <c r="DL162" s="47"/>
      <c r="DM162" s="47"/>
      <c r="DN162" s="47"/>
      <c r="DO162" s="47"/>
      <c r="DP162" s="47"/>
      <c r="DQ162" s="47"/>
      <c r="DR162" s="47"/>
      <c r="DS162" s="47"/>
      <c r="DT162" s="47"/>
      <c r="DU162" s="47"/>
      <c r="DV162" s="47"/>
      <c r="DW162" s="47"/>
      <c r="DX162" s="47"/>
      <c r="DY162" s="47"/>
      <c r="DZ162" s="47"/>
      <c r="EA162" s="47"/>
      <c r="EB162" s="47"/>
      <c r="EC162" s="47"/>
      <c r="ED162" s="47"/>
      <c r="EE162" s="47"/>
      <c r="EF162" s="47"/>
      <c r="EG162" s="47"/>
      <c r="EH162" s="47"/>
      <c r="EI162" s="47"/>
      <c r="EJ162" s="47"/>
      <c r="EK162" s="47"/>
      <c r="EL162" s="47"/>
      <c r="EM162" s="47"/>
      <c r="EN162" s="47"/>
      <c r="EO162" s="47"/>
      <c r="EP162" s="47"/>
      <c r="EQ162" s="47"/>
      <c r="ER162" s="47"/>
      <c r="ES162" s="47"/>
      <c r="ET162" s="47"/>
      <c r="EU162" s="47"/>
      <c r="EV162" s="47"/>
      <c r="EW162" s="47"/>
      <c r="EX162" s="47"/>
      <c r="EY162" s="47"/>
      <c r="EZ162" s="47"/>
      <c r="FA162" s="47"/>
      <c r="FB162" s="47"/>
      <c r="FC162" s="47"/>
      <c r="FD162" s="47"/>
      <c r="FE162" s="47"/>
      <c r="FF162" s="47"/>
      <c r="FG162" s="47"/>
      <c r="FH162" s="47"/>
      <c r="FI162" s="47"/>
      <c r="FJ162" s="47"/>
      <c r="FK162" s="47"/>
      <c r="FL162" s="47"/>
      <c r="FM162" s="47"/>
      <c r="FN162" s="47"/>
      <c r="FO162" s="47"/>
      <c r="FP162" s="47"/>
      <c r="FQ162" s="47"/>
      <c r="FR162" s="47"/>
      <c r="FS162" s="47"/>
      <c r="FT162" s="47"/>
      <c r="FU162" s="47"/>
      <c r="FV162" s="47"/>
      <c r="FW162" s="47"/>
      <c r="FX162" s="47"/>
      <c r="FY162" s="47"/>
      <c r="FZ162" s="47"/>
      <c r="GA162" s="47"/>
      <c r="GB162" s="47"/>
      <c r="GC162" s="47"/>
      <c r="GD162" s="47"/>
      <c r="GE162" s="47"/>
      <c r="GF162" s="47"/>
      <c r="GG162" s="47"/>
      <c r="GH162" s="47"/>
      <c r="GI162" s="47"/>
      <c r="GJ162" s="47"/>
      <c r="GK162" s="47"/>
      <c r="GL162" s="47"/>
      <c r="GM162" s="47"/>
      <c r="GN162" s="47"/>
      <c r="GO162" s="47"/>
      <c r="GP162" s="47"/>
      <c r="GQ162" s="47"/>
      <c r="GR162" s="47"/>
      <c r="GS162" s="47"/>
      <c r="GT162" s="47"/>
      <c r="GU162" s="47"/>
      <c r="GV162" s="47"/>
      <c r="GW162" s="47"/>
      <c r="GX162" s="47"/>
      <c r="GY162" s="47"/>
      <c r="GZ162" s="47"/>
      <c r="HA162" s="47"/>
      <c r="HB162" s="47"/>
      <c r="HC162" s="47"/>
      <c r="HD162" s="47"/>
      <c r="HE162" s="47"/>
      <c r="HF162" s="47"/>
      <c r="HG162" s="47"/>
      <c r="HH162" s="47"/>
      <c r="HI162" s="47"/>
      <c r="HJ162" s="47"/>
      <c r="HK162" s="47"/>
      <c r="HL162" s="47"/>
      <c r="HM162" s="47"/>
      <c r="HN162" s="47"/>
      <c r="HO162" s="47"/>
    </row>
    <row r="163" spans="1:223">
      <c r="B163" s="48">
        <v>602</v>
      </c>
      <c r="C163" s="48"/>
      <c r="D163" s="35" t="s">
        <v>885</v>
      </c>
      <c r="E163" s="35" t="s">
        <v>735</v>
      </c>
      <c r="F163" s="35"/>
      <c r="G163" s="82">
        <v>742.5</v>
      </c>
      <c r="H163" s="47">
        <f t="shared" si="64"/>
        <v>742.5</v>
      </c>
      <c r="I163" s="47">
        <f t="shared" si="65"/>
        <v>0</v>
      </c>
      <c r="J163" s="82">
        <v>739</v>
      </c>
      <c r="K163" s="87">
        <v>738</v>
      </c>
      <c r="L163" s="47">
        <f t="shared" si="66"/>
        <v>738</v>
      </c>
      <c r="M163" s="47">
        <f t="shared" si="67"/>
        <v>0</v>
      </c>
      <c r="O163" s="85">
        <f>IF(J163&gt;0,J163-G163,0)</f>
        <v>-3.5</v>
      </c>
      <c r="P163" s="82">
        <f t="shared" si="68"/>
        <v>-3.5</v>
      </c>
      <c r="Q163" s="82">
        <f t="shared" si="69"/>
        <v>0</v>
      </c>
      <c r="R163" s="85">
        <f t="shared" ref="R163:R169" si="74">IF(K163&gt;0,K163-J163,0)</f>
        <v>-1</v>
      </c>
      <c r="S163" s="82">
        <f t="shared" si="70"/>
        <v>-1</v>
      </c>
      <c r="T163" s="82">
        <f t="shared" si="71"/>
        <v>0</v>
      </c>
      <c r="U163" s="85">
        <f t="shared" ref="U163:U190" si="75">IF(K163&gt;0,O163+R163,O163)</f>
        <v>-4.5</v>
      </c>
      <c r="V163" s="47">
        <f t="shared" si="72"/>
        <v>-4.5</v>
      </c>
      <c r="W163" s="47">
        <f t="shared" si="73"/>
        <v>0</v>
      </c>
    </row>
    <row r="164" spans="1:223">
      <c r="B164" s="48">
        <v>602</v>
      </c>
      <c r="C164" s="48"/>
      <c r="D164" s="35" t="s">
        <v>886</v>
      </c>
      <c r="E164" s="35"/>
      <c r="F164" s="35" t="s">
        <v>736</v>
      </c>
      <c r="G164" s="82">
        <v>723.5</v>
      </c>
      <c r="H164" s="47">
        <f t="shared" si="64"/>
        <v>0</v>
      </c>
      <c r="I164" s="47">
        <f t="shared" si="65"/>
        <v>723.5</v>
      </c>
      <c r="J164" s="82">
        <v>723.5</v>
      </c>
      <c r="K164" s="87">
        <v>722.5</v>
      </c>
      <c r="L164" s="47">
        <f t="shared" si="66"/>
        <v>0</v>
      </c>
      <c r="M164" s="47">
        <f t="shared" si="67"/>
        <v>722.5</v>
      </c>
      <c r="O164" s="85">
        <f>IF(J164&gt;0,J164-G164,0)</f>
        <v>0</v>
      </c>
      <c r="P164" s="82">
        <f t="shared" si="68"/>
        <v>0</v>
      </c>
      <c r="Q164" s="82">
        <f t="shared" si="69"/>
        <v>0</v>
      </c>
      <c r="R164" s="85">
        <f t="shared" si="74"/>
        <v>-1</v>
      </c>
      <c r="S164" s="82">
        <f t="shared" si="70"/>
        <v>0</v>
      </c>
      <c r="T164" s="82">
        <f t="shared" si="71"/>
        <v>-1</v>
      </c>
      <c r="U164" s="85">
        <f t="shared" si="75"/>
        <v>-1</v>
      </c>
      <c r="V164" s="47">
        <f t="shared" si="72"/>
        <v>0</v>
      </c>
      <c r="W164" s="47">
        <f t="shared" si="73"/>
        <v>-1</v>
      </c>
    </row>
    <row r="165" spans="1:223">
      <c r="B165" s="48">
        <v>604</v>
      </c>
      <c r="C165" s="48"/>
      <c r="D165" s="35" t="s">
        <v>887</v>
      </c>
      <c r="E165" s="35" t="s">
        <v>735</v>
      </c>
      <c r="F165" s="35"/>
      <c r="G165" s="82">
        <v>230.5</v>
      </c>
      <c r="H165" s="47">
        <f t="shared" si="64"/>
        <v>230.5</v>
      </c>
      <c r="I165" s="47">
        <f t="shared" si="65"/>
        <v>0</v>
      </c>
      <c r="J165" s="82">
        <v>230.5</v>
      </c>
      <c r="K165" s="87">
        <v>230.5</v>
      </c>
      <c r="L165" s="47">
        <f t="shared" si="66"/>
        <v>230.5</v>
      </c>
      <c r="M165" s="47">
        <f t="shared" si="67"/>
        <v>0</v>
      </c>
      <c r="O165" s="85">
        <f>IF(J165&gt;0,J165-G165,0)+0</f>
        <v>0</v>
      </c>
      <c r="P165" s="82">
        <f t="shared" si="68"/>
        <v>0</v>
      </c>
      <c r="Q165" s="82">
        <f t="shared" si="69"/>
        <v>0</v>
      </c>
      <c r="R165" s="85">
        <f t="shared" si="74"/>
        <v>0</v>
      </c>
      <c r="S165" s="82">
        <f t="shared" si="70"/>
        <v>0</v>
      </c>
      <c r="T165" s="82">
        <f t="shared" si="71"/>
        <v>0</v>
      </c>
      <c r="U165" s="85">
        <f t="shared" si="75"/>
        <v>0</v>
      </c>
      <c r="V165" s="47">
        <f t="shared" si="72"/>
        <v>0</v>
      </c>
      <c r="W165" s="47">
        <f t="shared" si="73"/>
        <v>0</v>
      </c>
    </row>
    <row r="166" spans="1:223">
      <c r="B166" s="48">
        <v>606</v>
      </c>
      <c r="C166" s="48"/>
      <c r="D166" s="35" t="s">
        <v>888</v>
      </c>
      <c r="E166" s="35" t="s">
        <v>735</v>
      </c>
      <c r="F166" s="35"/>
      <c r="G166" s="82">
        <v>61</v>
      </c>
      <c r="H166" s="47">
        <f t="shared" si="64"/>
        <v>61</v>
      </c>
      <c r="I166" s="47">
        <f t="shared" si="65"/>
        <v>0</v>
      </c>
      <c r="J166" s="82">
        <v>61</v>
      </c>
      <c r="K166" s="87">
        <v>61</v>
      </c>
      <c r="L166" s="47">
        <f t="shared" si="66"/>
        <v>61</v>
      </c>
      <c r="M166" s="47">
        <f t="shared" si="67"/>
        <v>0</v>
      </c>
      <c r="O166" s="85">
        <f>IF(J166&gt;0,J166-G166,0)</f>
        <v>0</v>
      </c>
      <c r="P166" s="82">
        <f t="shared" si="68"/>
        <v>0</v>
      </c>
      <c r="Q166" s="82">
        <f t="shared" si="69"/>
        <v>0</v>
      </c>
      <c r="R166" s="85">
        <f t="shared" si="74"/>
        <v>0</v>
      </c>
      <c r="S166" s="82">
        <f t="shared" si="70"/>
        <v>0</v>
      </c>
      <c r="T166" s="82">
        <f t="shared" si="71"/>
        <v>0</v>
      </c>
      <c r="U166" s="85">
        <f t="shared" si="75"/>
        <v>0</v>
      </c>
      <c r="V166" s="47">
        <f t="shared" si="72"/>
        <v>0</v>
      </c>
      <c r="W166" s="47">
        <f t="shared" si="73"/>
        <v>0</v>
      </c>
    </row>
    <row r="167" spans="1:223">
      <c r="B167" s="48">
        <v>608</v>
      </c>
      <c r="C167" s="48"/>
      <c r="D167" s="35" t="s">
        <v>889</v>
      </c>
      <c r="E167" s="35" t="s">
        <v>735</v>
      </c>
      <c r="F167" s="35"/>
      <c r="G167" s="82">
        <v>105</v>
      </c>
      <c r="H167" s="47">
        <f t="shared" si="64"/>
        <v>105</v>
      </c>
      <c r="I167" s="47">
        <f t="shared" si="65"/>
        <v>0</v>
      </c>
      <c r="J167" s="82">
        <v>105</v>
      </c>
      <c r="K167" s="87">
        <v>105</v>
      </c>
      <c r="L167" s="47">
        <f t="shared" si="66"/>
        <v>105</v>
      </c>
      <c r="M167" s="47">
        <f t="shared" si="67"/>
        <v>0</v>
      </c>
      <c r="O167" s="85">
        <f>IF(J167&gt;0,J167-G167,0)</f>
        <v>0</v>
      </c>
      <c r="P167" s="82">
        <f t="shared" si="68"/>
        <v>0</v>
      </c>
      <c r="Q167" s="82">
        <f t="shared" si="69"/>
        <v>0</v>
      </c>
      <c r="R167" s="85">
        <f t="shared" si="74"/>
        <v>0</v>
      </c>
      <c r="S167" s="82">
        <f t="shared" si="70"/>
        <v>0</v>
      </c>
      <c r="T167" s="82">
        <f t="shared" si="71"/>
        <v>0</v>
      </c>
      <c r="U167" s="85">
        <f t="shared" si="75"/>
        <v>0</v>
      </c>
      <c r="V167" s="47">
        <f t="shared" si="72"/>
        <v>0</v>
      </c>
      <c r="W167" s="47">
        <f t="shared" si="73"/>
        <v>0</v>
      </c>
    </row>
    <row r="168" spans="1:223">
      <c r="B168" s="48">
        <v>610</v>
      </c>
      <c r="C168" s="48"/>
      <c r="D168" s="35" t="s">
        <v>890</v>
      </c>
      <c r="E168" s="35" t="s">
        <v>735</v>
      </c>
      <c r="F168" s="35"/>
      <c r="G168" s="82">
        <v>81</v>
      </c>
      <c r="H168" s="47">
        <f t="shared" si="64"/>
        <v>81</v>
      </c>
      <c r="I168" s="47">
        <f t="shared" si="65"/>
        <v>0</v>
      </c>
      <c r="J168" s="82">
        <v>82</v>
      </c>
      <c r="K168" s="87">
        <v>82</v>
      </c>
      <c r="L168" s="47">
        <f t="shared" si="66"/>
        <v>82</v>
      </c>
      <c r="M168" s="47">
        <f t="shared" si="67"/>
        <v>0</v>
      </c>
      <c r="O168" s="85">
        <f>IF(J168&gt;0,J168-G168,0)</f>
        <v>1</v>
      </c>
      <c r="P168" s="82">
        <f t="shared" si="68"/>
        <v>1</v>
      </c>
      <c r="Q168" s="82">
        <f t="shared" si="69"/>
        <v>0</v>
      </c>
      <c r="R168" s="85">
        <f t="shared" si="74"/>
        <v>0</v>
      </c>
      <c r="S168" s="82">
        <f t="shared" si="70"/>
        <v>0</v>
      </c>
      <c r="T168" s="82">
        <f t="shared" si="71"/>
        <v>0</v>
      </c>
      <c r="U168" s="85">
        <f t="shared" si="75"/>
        <v>1</v>
      </c>
      <c r="V168" s="47">
        <f t="shared" si="72"/>
        <v>1</v>
      </c>
      <c r="W168" s="47">
        <f t="shared" si="73"/>
        <v>0</v>
      </c>
    </row>
    <row r="169" spans="1:223">
      <c r="B169" s="48">
        <v>612</v>
      </c>
      <c r="C169" s="48"/>
      <c r="D169" s="35" t="s">
        <v>891</v>
      </c>
      <c r="E169" s="35" t="s">
        <v>735</v>
      </c>
      <c r="F169" s="35"/>
      <c r="G169" s="82">
        <v>176</v>
      </c>
      <c r="H169" s="47">
        <f t="shared" si="64"/>
        <v>176</v>
      </c>
      <c r="I169" s="47">
        <f t="shared" si="65"/>
        <v>0</v>
      </c>
      <c r="J169" s="82">
        <v>177</v>
      </c>
      <c r="K169" s="87">
        <v>178</v>
      </c>
      <c r="L169" s="47">
        <f t="shared" si="66"/>
        <v>178</v>
      </c>
      <c r="M169" s="47">
        <f t="shared" si="67"/>
        <v>0</v>
      </c>
      <c r="O169" s="85">
        <f>IF(J169&gt;0,J169-G169,0)</f>
        <v>1</v>
      </c>
      <c r="P169" s="82">
        <f t="shared" si="68"/>
        <v>1</v>
      </c>
      <c r="Q169" s="82">
        <f t="shared" si="69"/>
        <v>0</v>
      </c>
      <c r="R169" s="85">
        <f t="shared" si="74"/>
        <v>1</v>
      </c>
      <c r="S169" s="82">
        <f t="shared" si="70"/>
        <v>1</v>
      </c>
      <c r="T169" s="82">
        <f t="shared" si="71"/>
        <v>0</v>
      </c>
      <c r="U169" s="85">
        <f t="shared" si="75"/>
        <v>2</v>
      </c>
      <c r="V169" s="47">
        <f t="shared" si="72"/>
        <v>2</v>
      </c>
      <c r="W169" s="47">
        <f t="shared" si="73"/>
        <v>0</v>
      </c>
    </row>
    <row r="170" spans="1:223">
      <c r="B170" s="48">
        <v>613</v>
      </c>
      <c r="C170" s="48"/>
      <c r="D170" s="35" t="s">
        <v>892</v>
      </c>
      <c r="E170" s="35" t="s">
        <v>735</v>
      </c>
      <c r="F170" s="35"/>
      <c r="G170" s="82">
        <v>169.5</v>
      </c>
      <c r="H170" s="47">
        <f t="shared" si="64"/>
        <v>169.5</v>
      </c>
      <c r="I170" s="47">
        <f t="shared" si="65"/>
        <v>0</v>
      </c>
      <c r="J170" s="82">
        <v>169.5</v>
      </c>
      <c r="K170" s="87">
        <v>169.5</v>
      </c>
      <c r="L170" s="47">
        <f t="shared" si="66"/>
        <v>169.5</v>
      </c>
      <c r="M170" s="47">
        <f t="shared" si="67"/>
        <v>0</v>
      </c>
      <c r="O170" s="85">
        <f>IF(J170&gt;0,J170-G170,0)-0</f>
        <v>0</v>
      </c>
      <c r="P170" s="82">
        <f t="shared" si="68"/>
        <v>0</v>
      </c>
      <c r="Q170" s="82">
        <f t="shared" si="69"/>
        <v>0</v>
      </c>
      <c r="R170" s="85">
        <f>IF(K170&gt;0,K170-J170,0)+0</f>
        <v>0</v>
      </c>
      <c r="S170" s="82">
        <f t="shared" si="70"/>
        <v>0</v>
      </c>
      <c r="T170" s="82">
        <f t="shared" si="71"/>
        <v>0</v>
      </c>
      <c r="U170" s="85">
        <f t="shared" si="75"/>
        <v>0</v>
      </c>
      <c r="V170" s="47">
        <f t="shared" si="72"/>
        <v>0</v>
      </c>
      <c r="W170" s="47">
        <f t="shared" si="73"/>
        <v>0</v>
      </c>
      <c r="Y170" s="47" t="s">
        <v>801</v>
      </c>
    </row>
    <row r="171" spans="1:223">
      <c r="B171" s="48">
        <v>613</v>
      </c>
      <c r="C171" s="48"/>
      <c r="D171" s="35" t="s">
        <v>893</v>
      </c>
      <c r="E171" s="35"/>
      <c r="F171" s="35" t="s">
        <v>736</v>
      </c>
      <c r="G171" s="82">
        <v>168</v>
      </c>
      <c r="H171" s="47">
        <f t="shared" si="64"/>
        <v>0</v>
      </c>
      <c r="I171" s="47">
        <f t="shared" si="65"/>
        <v>168</v>
      </c>
      <c r="J171" s="82">
        <v>168</v>
      </c>
      <c r="K171" s="87">
        <v>168</v>
      </c>
      <c r="L171" s="47">
        <f t="shared" si="66"/>
        <v>0</v>
      </c>
      <c r="M171" s="47">
        <f t="shared" si="67"/>
        <v>168</v>
      </c>
      <c r="O171" s="85">
        <f>IF(J171&gt;0,J171-G171,0)</f>
        <v>0</v>
      </c>
      <c r="P171" s="82">
        <f t="shared" si="68"/>
        <v>0</v>
      </c>
      <c r="Q171" s="82">
        <f t="shared" si="69"/>
        <v>0</v>
      </c>
      <c r="R171" s="85">
        <f>IF(K171&gt;0,K171-J171,0)+0</f>
        <v>0</v>
      </c>
      <c r="S171" s="82">
        <f t="shared" si="70"/>
        <v>0</v>
      </c>
      <c r="T171" s="82">
        <f t="shared" si="71"/>
        <v>0</v>
      </c>
      <c r="U171" s="85">
        <f t="shared" si="75"/>
        <v>0</v>
      </c>
      <c r="V171" s="47">
        <f t="shared" si="72"/>
        <v>0</v>
      </c>
      <c r="W171" s="47">
        <f t="shared" si="73"/>
        <v>0</v>
      </c>
      <c r="Y171" s="47" t="s">
        <v>801</v>
      </c>
    </row>
    <row r="172" spans="1:223">
      <c r="B172" s="48">
        <v>614</v>
      </c>
      <c r="C172" s="48"/>
      <c r="D172" s="35" t="s">
        <v>894</v>
      </c>
      <c r="E172" s="35" t="s">
        <v>735</v>
      </c>
      <c r="F172" s="35"/>
      <c r="G172" s="82">
        <v>356.5</v>
      </c>
      <c r="H172" s="47">
        <f t="shared" si="64"/>
        <v>356.5</v>
      </c>
      <c r="I172" s="47">
        <f t="shared" si="65"/>
        <v>0</v>
      </c>
      <c r="J172" s="82">
        <v>356.5</v>
      </c>
      <c r="K172" s="87">
        <v>356.5</v>
      </c>
      <c r="L172" s="47">
        <f t="shared" si="66"/>
        <v>356.5</v>
      </c>
      <c r="M172" s="47">
        <f t="shared" si="67"/>
        <v>0</v>
      </c>
      <c r="O172" s="85">
        <f>IF(J172&gt;0,J172-G172,0)</f>
        <v>0</v>
      </c>
      <c r="P172" s="82">
        <f t="shared" si="68"/>
        <v>0</v>
      </c>
      <c r="Q172" s="82">
        <f t="shared" si="69"/>
        <v>0</v>
      </c>
      <c r="R172" s="85">
        <f>IF(K172&gt;0,K172-J172,0)</f>
        <v>0</v>
      </c>
      <c r="S172" s="82">
        <f t="shared" si="70"/>
        <v>0</v>
      </c>
      <c r="T172" s="82">
        <f t="shared" si="71"/>
        <v>0</v>
      </c>
      <c r="U172" s="85">
        <f t="shared" si="75"/>
        <v>0</v>
      </c>
      <c r="V172" s="47">
        <f t="shared" si="72"/>
        <v>0</v>
      </c>
      <c r="W172" s="47">
        <f t="shared" si="73"/>
        <v>0</v>
      </c>
    </row>
    <row r="173" spans="1:223">
      <c r="B173" s="48">
        <v>614</v>
      </c>
      <c r="C173" s="48"/>
      <c r="D173" s="47" t="s">
        <v>895</v>
      </c>
      <c r="E173" s="79"/>
      <c r="F173" s="79" t="s">
        <v>736</v>
      </c>
      <c r="G173" s="82">
        <v>253.5</v>
      </c>
      <c r="H173" s="47">
        <f t="shared" si="64"/>
        <v>0</v>
      </c>
      <c r="I173" s="47">
        <f t="shared" si="65"/>
        <v>253.5</v>
      </c>
      <c r="J173" s="82">
        <v>253.5</v>
      </c>
      <c r="K173" s="87">
        <v>253.5</v>
      </c>
      <c r="L173" s="47">
        <f t="shared" si="66"/>
        <v>0</v>
      </c>
      <c r="M173" s="47">
        <f t="shared" si="67"/>
        <v>253.5</v>
      </c>
      <c r="O173" s="85">
        <f>IF(J173&gt;0,J173-G173,0)</f>
        <v>0</v>
      </c>
      <c r="P173" s="82">
        <f t="shared" si="68"/>
        <v>0</v>
      </c>
      <c r="Q173" s="82">
        <f t="shared" si="69"/>
        <v>0</v>
      </c>
      <c r="R173" s="85">
        <f>IF(K173&gt;0,K173-J173,0)</f>
        <v>0</v>
      </c>
      <c r="S173" s="82">
        <f t="shared" si="70"/>
        <v>0</v>
      </c>
      <c r="T173" s="82">
        <f t="shared" si="71"/>
        <v>0</v>
      </c>
      <c r="U173" s="85">
        <f t="shared" si="75"/>
        <v>0</v>
      </c>
      <c r="V173" s="47">
        <f t="shared" si="72"/>
        <v>0</v>
      </c>
      <c r="W173" s="47">
        <f t="shared" si="73"/>
        <v>0</v>
      </c>
    </row>
    <row r="174" spans="1:223">
      <c r="B174" s="48">
        <v>615</v>
      </c>
      <c r="C174" s="48"/>
      <c r="D174" s="35" t="s">
        <v>896</v>
      </c>
      <c r="E174" s="35" t="s">
        <v>735</v>
      </c>
      <c r="F174" s="35"/>
      <c r="G174" s="82">
        <v>1133.8</v>
      </c>
      <c r="H174" s="47">
        <f t="shared" si="64"/>
        <v>1133.8</v>
      </c>
      <c r="I174" s="47">
        <f t="shared" si="65"/>
        <v>0</v>
      </c>
      <c r="J174" s="82">
        <v>1133.8</v>
      </c>
      <c r="K174" s="87">
        <v>1133.8</v>
      </c>
      <c r="L174" s="47">
        <f t="shared" si="66"/>
        <v>1133.8</v>
      </c>
      <c r="M174" s="47">
        <f t="shared" si="67"/>
        <v>0</v>
      </c>
      <c r="O174" s="85">
        <f>IF(J174&gt;0,J174-G174,0)-0</f>
        <v>0</v>
      </c>
      <c r="P174" s="82">
        <f t="shared" si="68"/>
        <v>0</v>
      </c>
      <c r="Q174" s="82">
        <f t="shared" si="69"/>
        <v>0</v>
      </c>
      <c r="R174" s="85">
        <f>IF(K174&gt;0,K174-J174,0)+0</f>
        <v>0</v>
      </c>
      <c r="S174" s="82">
        <f t="shared" si="70"/>
        <v>0</v>
      </c>
      <c r="T174" s="82">
        <f t="shared" si="71"/>
        <v>0</v>
      </c>
      <c r="U174" s="85">
        <f t="shared" si="75"/>
        <v>0</v>
      </c>
      <c r="V174" s="47">
        <f t="shared" si="72"/>
        <v>0</v>
      </c>
      <c r="W174" s="47">
        <f t="shared" si="73"/>
        <v>0</v>
      </c>
      <c r="Y174" s="47" t="s">
        <v>801</v>
      </c>
    </row>
    <row r="175" spans="1:223">
      <c r="B175" s="48">
        <v>616</v>
      </c>
      <c r="C175" s="48"/>
      <c r="D175" s="35" t="s">
        <v>897</v>
      </c>
      <c r="E175" s="35" t="s">
        <v>735</v>
      </c>
      <c r="F175" s="35"/>
      <c r="G175" s="82">
        <v>231.5</v>
      </c>
      <c r="H175" s="47">
        <f t="shared" si="64"/>
        <v>231.5</v>
      </c>
      <c r="I175" s="47">
        <f t="shared" si="65"/>
        <v>0</v>
      </c>
      <c r="J175" s="82">
        <v>231.5</v>
      </c>
      <c r="K175" s="87">
        <v>231.5</v>
      </c>
      <c r="L175" s="47">
        <f t="shared" si="66"/>
        <v>231.5</v>
      </c>
      <c r="M175" s="47">
        <f t="shared" si="67"/>
        <v>0</v>
      </c>
      <c r="O175" s="85">
        <f t="shared" ref="O175:O190" si="76">IF(J175&gt;0,J175-G175,0)</f>
        <v>0</v>
      </c>
      <c r="P175" s="82">
        <f t="shared" si="68"/>
        <v>0</v>
      </c>
      <c r="Q175" s="82">
        <f t="shared" si="69"/>
        <v>0</v>
      </c>
      <c r="R175" s="85">
        <f>IF(K175&gt;0,K175-J175,0)</f>
        <v>0</v>
      </c>
      <c r="S175" s="82">
        <f t="shared" si="70"/>
        <v>0</v>
      </c>
      <c r="T175" s="82">
        <f t="shared" si="71"/>
        <v>0</v>
      </c>
      <c r="U175" s="85">
        <f t="shared" si="75"/>
        <v>0</v>
      </c>
      <c r="V175" s="47">
        <f t="shared" si="72"/>
        <v>0</v>
      </c>
      <c r="W175" s="47">
        <f t="shared" si="73"/>
        <v>0</v>
      </c>
    </row>
    <row r="176" spans="1:223">
      <c r="B176" s="48">
        <v>618</v>
      </c>
      <c r="C176" s="48"/>
      <c r="D176" s="35" t="s">
        <v>898</v>
      </c>
      <c r="E176" s="35" t="s">
        <v>735</v>
      </c>
      <c r="F176" s="35"/>
      <c r="G176" s="82">
        <v>256.5</v>
      </c>
      <c r="H176" s="47">
        <f t="shared" si="64"/>
        <v>256.5</v>
      </c>
      <c r="I176" s="47">
        <f t="shared" si="65"/>
        <v>0</v>
      </c>
      <c r="J176" s="82">
        <v>256.5</v>
      </c>
      <c r="K176" s="87">
        <v>256.5</v>
      </c>
      <c r="L176" s="47">
        <f t="shared" si="66"/>
        <v>256.5</v>
      </c>
      <c r="M176" s="47">
        <f t="shared" si="67"/>
        <v>0</v>
      </c>
      <c r="O176" s="85">
        <f t="shared" si="76"/>
        <v>0</v>
      </c>
      <c r="P176" s="82">
        <f t="shared" si="68"/>
        <v>0</v>
      </c>
      <c r="Q176" s="82">
        <f t="shared" si="69"/>
        <v>0</v>
      </c>
      <c r="R176" s="85">
        <f>IF(K176&gt;0,K176-J176,0)</f>
        <v>0</v>
      </c>
      <c r="S176" s="82">
        <f t="shared" si="70"/>
        <v>0</v>
      </c>
      <c r="T176" s="82">
        <f t="shared" si="71"/>
        <v>0</v>
      </c>
      <c r="U176" s="85">
        <f t="shared" si="75"/>
        <v>0</v>
      </c>
      <c r="V176" s="47">
        <f t="shared" si="72"/>
        <v>0</v>
      </c>
      <c r="W176" s="47">
        <f t="shared" si="73"/>
        <v>0</v>
      </c>
    </row>
    <row r="177" spans="2:25">
      <c r="B177" s="48">
        <v>620</v>
      </c>
      <c r="C177" s="48"/>
      <c r="D177" s="35" t="s">
        <v>899</v>
      </c>
      <c r="E177" s="35" t="s">
        <v>735</v>
      </c>
      <c r="F177" s="35"/>
      <c r="G177" s="82">
        <v>285.5</v>
      </c>
      <c r="H177" s="47">
        <f t="shared" si="64"/>
        <v>285.5</v>
      </c>
      <c r="I177" s="47">
        <f t="shared" si="65"/>
        <v>0</v>
      </c>
      <c r="J177" s="82">
        <v>286.5</v>
      </c>
      <c r="K177" s="87">
        <v>286.5</v>
      </c>
      <c r="L177" s="47">
        <f t="shared" si="66"/>
        <v>286.5</v>
      </c>
      <c r="M177" s="47">
        <f t="shared" si="67"/>
        <v>0</v>
      </c>
      <c r="O177" s="85">
        <f t="shared" si="76"/>
        <v>1</v>
      </c>
      <c r="P177" s="82">
        <f t="shared" si="68"/>
        <v>1</v>
      </c>
      <c r="Q177" s="82">
        <f t="shared" si="69"/>
        <v>0</v>
      </c>
      <c r="R177" s="85">
        <f>IF(K177&gt;0,K177-J177,0)</f>
        <v>0</v>
      </c>
      <c r="S177" s="82">
        <f t="shared" si="70"/>
        <v>0</v>
      </c>
      <c r="T177" s="82">
        <f t="shared" si="71"/>
        <v>0</v>
      </c>
      <c r="U177" s="85">
        <f t="shared" si="75"/>
        <v>1</v>
      </c>
      <c r="V177" s="47">
        <f t="shared" si="72"/>
        <v>1</v>
      </c>
      <c r="W177" s="47">
        <f t="shared" si="73"/>
        <v>0</v>
      </c>
    </row>
    <row r="178" spans="2:25">
      <c r="B178" s="48">
        <v>621</v>
      </c>
      <c r="C178" s="48"/>
      <c r="D178" s="35" t="s">
        <v>900</v>
      </c>
      <c r="E178" s="35" t="s">
        <v>735</v>
      </c>
      <c r="F178" s="35"/>
      <c r="G178" s="82">
        <v>44</v>
      </c>
      <c r="H178" s="47">
        <f t="shared" si="64"/>
        <v>44</v>
      </c>
      <c r="I178" s="47">
        <f t="shared" si="65"/>
        <v>0</v>
      </c>
      <c r="J178" s="82">
        <v>44</v>
      </c>
      <c r="K178" s="87">
        <v>44</v>
      </c>
      <c r="L178" s="47">
        <f t="shared" si="66"/>
        <v>44</v>
      </c>
      <c r="M178" s="47">
        <f t="shared" si="67"/>
        <v>0</v>
      </c>
      <c r="O178" s="85">
        <f t="shared" si="76"/>
        <v>0</v>
      </c>
      <c r="P178" s="82">
        <f t="shared" si="68"/>
        <v>0</v>
      </c>
      <c r="Q178" s="82">
        <f t="shared" si="69"/>
        <v>0</v>
      </c>
      <c r="R178" s="85">
        <f>IF(K178&gt;0,K178-J178,0)</f>
        <v>0</v>
      </c>
      <c r="S178" s="82">
        <f t="shared" si="70"/>
        <v>0</v>
      </c>
      <c r="T178" s="82">
        <f t="shared" si="71"/>
        <v>0</v>
      </c>
      <c r="U178" s="85">
        <f t="shared" si="75"/>
        <v>0</v>
      </c>
      <c r="V178" s="47">
        <f t="shared" si="72"/>
        <v>0</v>
      </c>
      <c r="W178" s="47">
        <f t="shared" si="73"/>
        <v>0</v>
      </c>
    </row>
    <row r="179" spans="2:25">
      <c r="B179" s="48">
        <v>622</v>
      </c>
      <c r="C179" s="48"/>
      <c r="D179" s="35" t="s">
        <v>901</v>
      </c>
      <c r="E179" s="35"/>
      <c r="F179" s="35" t="s">
        <v>736</v>
      </c>
      <c r="G179" s="82">
        <v>8</v>
      </c>
      <c r="H179" s="47">
        <f t="shared" si="64"/>
        <v>0</v>
      </c>
      <c r="I179" s="47">
        <f t="shared" si="65"/>
        <v>8</v>
      </c>
      <c r="J179" s="82">
        <v>8</v>
      </c>
      <c r="K179" s="87">
        <v>8</v>
      </c>
      <c r="L179" s="47">
        <f t="shared" si="66"/>
        <v>0</v>
      </c>
      <c r="M179" s="47">
        <f t="shared" si="67"/>
        <v>8</v>
      </c>
      <c r="O179" s="85">
        <f t="shared" si="76"/>
        <v>0</v>
      </c>
      <c r="P179" s="82">
        <f t="shared" si="68"/>
        <v>0</v>
      </c>
      <c r="Q179" s="82">
        <f t="shared" si="69"/>
        <v>0</v>
      </c>
      <c r="R179" s="85">
        <f>IF(K179&gt;0,K179-J179,0)-0</f>
        <v>0</v>
      </c>
      <c r="S179" s="82">
        <f t="shared" si="70"/>
        <v>0</v>
      </c>
      <c r="T179" s="82">
        <f t="shared" si="71"/>
        <v>0</v>
      </c>
      <c r="U179" s="85">
        <f t="shared" si="75"/>
        <v>0</v>
      </c>
      <c r="V179" s="47">
        <f t="shared" si="72"/>
        <v>0</v>
      </c>
      <c r="W179" s="47">
        <f t="shared" si="73"/>
        <v>0</v>
      </c>
    </row>
    <row r="180" spans="2:25">
      <c r="B180" s="48">
        <v>623</v>
      </c>
      <c r="C180" s="48"/>
      <c r="D180" s="35" t="s">
        <v>902</v>
      </c>
      <c r="E180" s="35" t="s">
        <v>735</v>
      </c>
      <c r="F180" s="35"/>
      <c r="G180" s="82">
        <v>304</v>
      </c>
      <c r="H180" s="47">
        <f t="shared" si="64"/>
        <v>304</v>
      </c>
      <c r="I180" s="47">
        <f t="shared" si="65"/>
        <v>0</v>
      </c>
      <c r="J180" s="82">
        <v>305</v>
      </c>
      <c r="K180" s="87">
        <v>305</v>
      </c>
      <c r="L180" s="47">
        <f t="shared" si="66"/>
        <v>305</v>
      </c>
      <c r="M180" s="47">
        <f t="shared" si="67"/>
        <v>0</v>
      </c>
      <c r="O180" s="85">
        <f t="shared" si="76"/>
        <v>1</v>
      </c>
      <c r="P180" s="82">
        <f t="shared" si="68"/>
        <v>1</v>
      </c>
      <c r="Q180" s="82">
        <f t="shared" si="69"/>
        <v>0</v>
      </c>
      <c r="R180" s="85">
        <f t="shared" ref="R180:R190" si="77">IF(K180&gt;0,K180-J180,0)</f>
        <v>0</v>
      </c>
      <c r="S180" s="82">
        <f t="shared" si="70"/>
        <v>0</v>
      </c>
      <c r="T180" s="82">
        <f t="shared" si="71"/>
        <v>0</v>
      </c>
      <c r="U180" s="85">
        <f t="shared" si="75"/>
        <v>1</v>
      </c>
      <c r="V180" s="47">
        <f t="shared" si="72"/>
        <v>1</v>
      </c>
      <c r="W180" s="47">
        <f t="shared" si="73"/>
        <v>0</v>
      </c>
    </row>
    <row r="181" spans="2:25">
      <c r="B181" s="48">
        <v>623</v>
      </c>
      <c r="C181" s="48"/>
      <c r="D181" s="35" t="s">
        <v>903</v>
      </c>
      <c r="E181" s="35"/>
      <c r="F181" s="35" t="s">
        <v>736</v>
      </c>
      <c r="G181" s="82">
        <v>298</v>
      </c>
      <c r="H181" s="47">
        <f t="shared" si="64"/>
        <v>0</v>
      </c>
      <c r="I181" s="47">
        <f t="shared" si="65"/>
        <v>298</v>
      </c>
      <c r="J181" s="82">
        <v>298</v>
      </c>
      <c r="K181" s="87">
        <v>298</v>
      </c>
      <c r="L181" s="47">
        <f t="shared" si="66"/>
        <v>0</v>
      </c>
      <c r="M181" s="47">
        <f t="shared" si="67"/>
        <v>298</v>
      </c>
      <c r="O181" s="85">
        <f t="shared" si="76"/>
        <v>0</v>
      </c>
      <c r="P181" s="82">
        <f t="shared" si="68"/>
        <v>0</v>
      </c>
      <c r="Q181" s="82">
        <f t="shared" si="69"/>
        <v>0</v>
      </c>
      <c r="R181" s="85">
        <f t="shared" si="77"/>
        <v>0</v>
      </c>
      <c r="S181" s="82">
        <f t="shared" si="70"/>
        <v>0</v>
      </c>
      <c r="T181" s="82">
        <f t="shared" si="71"/>
        <v>0</v>
      </c>
      <c r="U181" s="85">
        <f t="shared" si="75"/>
        <v>0</v>
      </c>
      <c r="V181" s="47">
        <f t="shared" si="72"/>
        <v>0</v>
      </c>
      <c r="W181" s="47">
        <f t="shared" si="73"/>
        <v>0</v>
      </c>
    </row>
    <row r="182" spans="2:25">
      <c r="B182" s="48">
        <v>624</v>
      </c>
      <c r="C182" s="48"/>
      <c r="D182" s="35" t="s">
        <v>904</v>
      </c>
      <c r="E182" s="35" t="s">
        <v>735</v>
      </c>
      <c r="F182" s="35"/>
      <c r="G182" s="82">
        <v>186</v>
      </c>
      <c r="H182" s="47">
        <f t="shared" si="64"/>
        <v>186</v>
      </c>
      <c r="I182" s="47">
        <f t="shared" si="65"/>
        <v>0</v>
      </c>
      <c r="J182" s="82">
        <v>186</v>
      </c>
      <c r="K182" s="87">
        <v>186</v>
      </c>
      <c r="L182" s="47">
        <f t="shared" si="66"/>
        <v>186</v>
      </c>
      <c r="M182" s="47">
        <f t="shared" si="67"/>
        <v>0</v>
      </c>
      <c r="O182" s="85">
        <f t="shared" si="76"/>
        <v>0</v>
      </c>
      <c r="P182" s="82">
        <f t="shared" si="68"/>
        <v>0</v>
      </c>
      <c r="Q182" s="82">
        <f t="shared" si="69"/>
        <v>0</v>
      </c>
      <c r="R182" s="85">
        <f t="shared" si="77"/>
        <v>0</v>
      </c>
      <c r="S182" s="82">
        <f t="shared" si="70"/>
        <v>0</v>
      </c>
      <c r="T182" s="82">
        <f t="shared" si="71"/>
        <v>0</v>
      </c>
      <c r="U182" s="85">
        <f t="shared" si="75"/>
        <v>0</v>
      </c>
      <c r="V182" s="47">
        <f t="shared" si="72"/>
        <v>0</v>
      </c>
      <c r="W182" s="47">
        <f t="shared" si="73"/>
        <v>0</v>
      </c>
    </row>
    <row r="183" spans="2:25">
      <c r="B183" s="48">
        <v>624</v>
      </c>
      <c r="C183" s="48"/>
      <c r="D183" s="35" t="s">
        <v>905</v>
      </c>
      <c r="E183" s="35"/>
      <c r="F183" s="35" t="s">
        <v>736</v>
      </c>
      <c r="G183" s="82">
        <v>185</v>
      </c>
      <c r="H183" s="47">
        <f t="shared" si="64"/>
        <v>0</v>
      </c>
      <c r="I183" s="47">
        <f t="shared" si="65"/>
        <v>185</v>
      </c>
      <c r="J183" s="82">
        <v>185</v>
      </c>
      <c r="K183" s="87">
        <v>185</v>
      </c>
      <c r="L183" s="47">
        <f t="shared" si="66"/>
        <v>0</v>
      </c>
      <c r="M183" s="47">
        <f t="shared" si="67"/>
        <v>185</v>
      </c>
      <c r="O183" s="85">
        <f t="shared" si="76"/>
        <v>0</v>
      </c>
      <c r="P183" s="82">
        <f t="shared" si="68"/>
        <v>0</v>
      </c>
      <c r="Q183" s="82">
        <f t="shared" si="69"/>
        <v>0</v>
      </c>
      <c r="R183" s="85">
        <f t="shared" si="77"/>
        <v>0</v>
      </c>
      <c r="S183" s="82">
        <f t="shared" si="70"/>
        <v>0</v>
      </c>
      <c r="T183" s="82">
        <f t="shared" si="71"/>
        <v>0</v>
      </c>
      <c r="U183" s="85">
        <f t="shared" si="75"/>
        <v>0</v>
      </c>
      <c r="V183" s="47">
        <f t="shared" si="72"/>
        <v>0</v>
      </c>
      <c r="W183" s="47">
        <f t="shared" si="73"/>
        <v>0</v>
      </c>
    </row>
    <row r="184" spans="2:25">
      <c r="B184" s="48">
        <v>626</v>
      </c>
      <c r="C184" s="48"/>
      <c r="D184" s="35" t="s">
        <v>906</v>
      </c>
      <c r="E184" s="79"/>
      <c r="F184" s="79" t="s">
        <v>736</v>
      </c>
      <c r="G184" s="82">
        <v>1038.4000000000001</v>
      </c>
      <c r="H184" s="47">
        <f t="shared" si="64"/>
        <v>0</v>
      </c>
      <c r="I184" s="47">
        <f t="shared" si="65"/>
        <v>1038.4000000000001</v>
      </c>
      <c r="J184" s="82">
        <v>1041.4000000000001</v>
      </c>
      <c r="K184" s="87">
        <v>1044.4000000000001</v>
      </c>
      <c r="L184" s="47">
        <f t="shared" si="66"/>
        <v>0</v>
      </c>
      <c r="M184" s="47">
        <f t="shared" si="67"/>
        <v>1044.4000000000001</v>
      </c>
      <c r="O184" s="85">
        <f t="shared" si="76"/>
        <v>3</v>
      </c>
      <c r="P184" s="82">
        <f t="shared" si="68"/>
        <v>0</v>
      </c>
      <c r="Q184" s="82">
        <f t="shared" si="69"/>
        <v>3</v>
      </c>
      <c r="R184" s="85">
        <f t="shared" si="77"/>
        <v>3</v>
      </c>
      <c r="S184" s="82">
        <f t="shared" si="70"/>
        <v>0</v>
      </c>
      <c r="T184" s="82">
        <f t="shared" si="71"/>
        <v>3</v>
      </c>
      <c r="U184" s="85">
        <f t="shared" si="75"/>
        <v>6</v>
      </c>
      <c r="V184" s="47">
        <f t="shared" si="72"/>
        <v>0</v>
      </c>
      <c r="W184" s="47">
        <f t="shared" si="73"/>
        <v>6</v>
      </c>
    </row>
    <row r="185" spans="2:25">
      <c r="B185" s="48">
        <v>626</v>
      </c>
      <c r="C185" s="48"/>
      <c r="D185" s="35" t="s">
        <v>907</v>
      </c>
      <c r="E185" s="35" t="s">
        <v>735</v>
      </c>
      <c r="F185" s="35"/>
      <c r="G185" s="82">
        <v>1211.4000000000001</v>
      </c>
      <c r="H185" s="47">
        <f t="shared" si="64"/>
        <v>1211.4000000000001</v>
      </c>
      <c r="I185" s="47">
        <f t="shared" si="65"/>
        <v>0</v>
      </c>
      <c r="J185" s="82">
        <v>1229.4000000000001</v>
      </c>
      <c r="K185" s="87">
        <v>1232.4000000000001</v>
      </c>
      <c r="L185" s="47">
        <f t="shared" si="66"/>
        <v>1232.4000000000001</v>
      </c>
      <c r="M185" s="47">
        <f t="shared" si="67"/>
        <v>0</v>
      </c>
      <c r="O185" s="85">
        <f t="shared" si="76"/>
        <v>18</v>
      </c>
      <c r="P185" s="82">
        <f t="shared" si="68"/>
        <v>18</v>
      </c>
      <c r="Q185" s="82">
        <f t="shared" si="69"/>
        <v>0</v>
      </c>
      <c r="R185" s="85">
        <f t="shared" si="77"/>
        <v>3</v>
      </c>
      <c r="S185" s="82">
        <f t="shared" si="70"/>
        <v>3</v>
      </c>
      <c r="T185" s="82">
        <f t="shared" si="71"/>
        <v>0</v>
      </c>
      <c r="U185" s="85">
        <f t="shared" si="75"/>
        <v>21</v>
      </c>
      <c r="V185" s="47">
        <f t="shared" si="72"/>
        <v>21</v>
      </c>
      <c r="W185" s="47">
        <f t="shared" si="73"/>
        <v>0</v>
      </c>
    </row>
    <row r="186" spans="2:25">
      <c r="B186" s="48">
        <v>629</v>
      </c>
      <c r="C186" s="48"/>
      <c r="D186" s="35" t="s">
        <v>908</v>
      </c>
      <c r="E186" s="35" t="s">
        <v>735</v>
      </c>
      <c r="F186" s="35"/>
      <c r="G186" s="82">
        <v>595.29999999999995</v>
      </c>
      <c r="H186" s="47">
        <f t="shared" si="64"/>
        <v>595.29999999999995</v>
      </c>
      <c r="I186" s="47">
        <f t="shared" si="65"/>
        <v>0</v>
      </c>
      <c r="J186" s="82">
        <v>595.29999999999995</v>
      </c>
      <c r="K186" s="87">
        <v>595.29999999999995</v>
      </c>
      <c r="L186" s="47">
        <f t="shared" si="66"/>
        <v>595.29999999999995</v>
      </c>
      <c r="M186" s="47">
        <f t="shared" si="67"/>
        <v>0</v>
      </c>
      <c r="O186" s="85">
        <f t="shared" si="76"/>
        <v>0</v>
      </c>
      <c r="P186" s="82">
        <f t="shared" si="68"/>
        <v>0</v>
      </c>
      <c r="Q186" s="82">
        <f t="shared" si="69"/>
        <v>0</v>
      </c>
      <c r="R186" s="85">
        <f t="shared" si="77"/>
        <v>0</v>
      </c>
      <c r="S186" s="82">
        <f t="shared" si="70"/>
        <v>0</v>
      </c>
      <c r="T186" s="82">
        <f t="shared" si="71"/>
        <v>0</v>
      </c>
      <c r="U186" s="85">
        <f t="shared" si="75"/>
        <v>0</v>
      </c>
      <c r="V186" s="47">
        <f t="shared" si="72"/>
        <v>0</v>
      </c>
      <c r="W186" s="47">
        <f t="shared" si="73"/>
        <v>0</v>
      </c>
    </row>
    <row r="187" spans="2:25">
      <c r="B187" s="48">
        <v>630</v>
      </c>
      <c r="C187" s="48"/>
      <c r="D187" s="35" t="s">
        <v>909</v>
      </c>
      <c r="E187" s="35" t="s">
        <v>735</v>
      </c>
      <c r="F187" s="35"/>
      <c r="G187" s="82">
        <v>474.9</v>
      </c>
      <c r="H187" s="47">
        <f t="shared" si="64"/>
        <v>474.9</v>
      </c>
      <c r="I187" s="47">
        <f t="shared" si="65"/>
        <v>0</v>
      </c>
      <c r="J187" s="82">
        <v>474.9</v>
      </c>
      <c r="K187" s="87">
        <v>475.9</v>
      </c>
      <c r="L187" s="47">
        <f t="shared" si="66"/>
        <v>475.9</v>
      </c>
      <c r="M187" s="47">
        <f t="shared" si="67"/>
        <v>0</v>
      </c>
      <c r="O187" s="85">
        <f t="shared" si="76"/>
        <v>0</v>
      </c>
      <c r="P187" s="82">
        <f t="shared" si="68"/>
        <v>0</v>
      </c>
      <c r="Q187" s="82">
        <f t="shared" si="69"/>
        <v>0</v>
      </c>
      <c r="R187" s="85">
        <f t="shared" si="77"/>
        <v>1</v>
      </c>
      <c r="S187" s="82">
        <f t="shared" si="70"/>
        <v>1</v>
      </c>
      <c r="T187" s="82">
        <f t="shared" si="71"/>
        <v>0</v>
      </c>
      <c r="U187" s="85">
        <f t="shared" si="75"/>
        <v>1</v>
      </c>
      <c r="V187" s="47">
        <f t="shared" si="72"/>
        <v>1</v>
      </c>
      <c r="W187" s="47">
        <f t="shared" si="73"/>
        <v>0</v>
      </c>
    </row>
    <row r="188" spans="2:25">
      <c r="B188" s="48">
        <v>635</v>
      </c>
      <c r="C188" s="48"/>
      <c r="D188" s="35" t="s">
        <v>910</v>
      </c>
      <c r="E188" s="35" t="s">
        <v>735</v>
      </c>
      <c r="F188" s="35"/>
      <c r="G188" s="82">
        <v>88.3</v>
      </c>
      <c r="H188" s="47">
        <f t="shared" si="64"/>
        <v>88.3</v>
      </c>
      <c r="I188" s="47">
        <f t="shared" si="65"/>
        <v>0</v>
      </c>
      <c r="J188" s="82">
        <v>96.3</v>
      </c>
      <c r="K188" s="87">
        <v>96.3</v>
      </c>
      <c r="L188" s="47">
        <f t="shared" si="66"/>
        <v>96.3</v>
      </c>
      <c r="M188" s="47">
        <f t="shared" si="67"/>
        <v>0</v>
      </c>
      <c r="O188" s="85">
        <f t="shared" si="76"/>
        <v>8</v>
      </c>
      <c r="P188" s="82">
        <f t="shared" si="68"/>
        <v>8</v>
      </c>
      <c r="Q188" s="82">
        <f t="shared" si="69"/>
        <v>0</v>
      </c>
      <c r="R188" s="85">
        <f t="shared" si="77"/>
        <v>0</v>
      </c>
      <c r="S188" s="82">
        <f t="shared" si="70"/>
        <v>0</v>
      </c>
      <c r="T188" s="82">
        <f t="shared" si="71"/>
        <v>0</v>
      </c>
      <c r="U188" s="85">
        <f t="shared" si="75"/>
        <v>8</v>
      </c>
      <c r="V188" s="47">
        <f t="shared" si="72"/>
        <v>8</v>
      </c>
      <c r="W188" s="47">
        <f t="shared" si="73"/>
        <v>0</v>
      </c>
    </row>
    <row r="189" spans="2:25">
      <c r="B189" s="48">
        <v>635</v>
      </c>
      <c r="C189" s="48"/>
      <c r="D189" s="35" t="s">
        <v>911</v>
      </c>
      <c r="E189" s="35"/>
      <c r="F189" s="35" t="s">
        <v>736</v>
      </c>
      <c r="G189" s="82">
        <v>62.8</v>
      </c>
      <c r="H189" s="47">
        <f t="shared" si="64"/>
        <v>0</v>
      </c>
      <c r="I189" s="47">
        <f t="shared" si="65"/>
        <v>62.8</v>
      </c>
      <c r="J189" s="82">
        <v>70.8</v>
      </c>
      <c r="K189" s="87">
        <v>70.8</v>
      </c>
      <c r="L189" s="47">
        <f t="shared" si="66"/>
        <v>0</v>
      </c>
      <c r="M189" s="47">
        <f t="shared" si="67"/>
        <v>70.8</v>
      </c>
      <c r="O189" s="85">
        <f t="shared" si="76"/>
        <v>8</v>
      </c>
      <c r="P189" s="82">
        <f t="shared" si="68"/>
        <v>0</v>
      </c>
      <c r="Q189" s="82">
        <f t="shared" si="69"/>
        <v>8</v>
      </c>
      <c r="R189" s="85">
        <f t="shared" si="77"/>
        <v>0</v>
      </c>
      <c r="S189" s="82">
        <f t="shared" si="70"/>
        <v>0</v>
      </c>
      <c r="T189" s="82">
        <f t="shared" si="71"/>
        <v>0</v>
      </c>
      <c r="U189" s="85">
        <f t="shared" si="75"/>
        <v>8</v>
      </c>
      <c r="V189" s="47">
        <f t="shared" si="72"/>
        <v>0</v>
      </c>
      <c r="W189" s="47">
        <f t="shared" si="73"/>
        <v>8</v>
      </c>
    </row>
    <row r="190" spans="2:25">
      <c r="B190" s="48">
        <v>637</v>
      </c>
      <c r="C190" s="48"/>
      <c r="D190" s="35" t="s">
        <v>912</v>
      </c>
      <c r="E190" s="35" t="s">
        <v>735</v>
      </c>
      <c r="F190" s="35"/>
      <c r="G190" s="92">
        <v>442.9</v>
      </c>
      <c r="H190" s="47">
        <f t="shared" si="64"/>
        <v>442.9</v>
      </c>
      <c r="I190" s="47">
        <f t="shared" si="65"/>
        <v>0</v>
      </c>
      <c r="J190" s="92">
        <v>442.9</v>
      </c>
      <c r="K190" s="93">
        <v>442.9</v>
      </c>
      <c r="L190" s="47">
        <f t="shared" si="66"/>
        <v>442.9</v>
      </c>
      <c r="M190" s="47">
        <f t="shared" si="67"/>
        <v>0</v>
      </c>
      <c r="O190" s="95">
        <f t="shared" si="76"/>
        <v>0</v>
      </c>
      <c r="P190" s="82">
        <f t="shared" si="68"/>
        <v>0</v>
      </c>
      <c r="Q190" s="82">
        <f t="shared" si="69"/>
        <v>0</v>
      </c>
      <c r="R190" s="95">
        <f t="shared" si="77"/>
        <v>0</v>
      </c>
      <c r="S190" s="82">
        <f t="shared" si="70"/>
        <v>0</v>
      </c>
      <c r="T190" s="82">
        <f t="shared" si="71"/>
        <v>0</v>
      </c>
      <c r="U190" s="94">
        <f t="shared" si="75"/>
        <v>0</v>
      </c>
      <c r="V190" s="47">
        <f t="shared" si="72"/>
        <v>0</v>
      </c>
      <c r="W190" s="47">
        <f t="shared" si="73"/>
        <v>0</v>
      </c>
    </row>
    <row r="191" spans="2:25">
      <c r="B191" s="48"/>
      <c r="C191" s="48"/>
      <c r="D191" s="35" t="s">
        <v>913</v>
      </c>
      <c r="E191" s="35"/>
      <c r="F191" s="35"/>
      <c r="G191" s="88">
        <f>SUM(G163:G190)-G164-G171-G173-G179-G181-G183-G184-G189</f>
        <v>7176.0999999999976</v>
      </c>
      <c r="J191" s="165">
        <f>SUM(J163:J190)-J164-J171-J173-J179-J181-J183-J184-J189</f>
        <v>7202.5999999999976</v>
      </c>
      <c r="K191" s="96">
        <f>SUM(L163:L190)</f>
        <v>7206.6</v>
      </c>
      <c r="N191" s="82"/>
      <c r="O191" s="83">
        <f>SUM(P163:P190)</f>
        <v>26.5</v>
      </c>
      <c r="R191" s="83">
        <f>SUM(S163:S190)</f>
        <v>4</v>
      </c>
      <c r="U191" s="83">
        <f>SUM(V163:V190)</f>
        <v>30.5</v>
      </c>
      <c r="Y191" s="82"/>
    </row>
    <row r="192" spans="2:25">
      <c r="B192" s="85"/>
      <c r="C192" s="48"/>
      <c r="D192" s="35" t="s">
        <v>914</v>
      </c>
      <c r="E192" s="35"/>
      <c r="F192" s="35"/>
      <c r="G192" s="92">
        <f>G189+G184+G183+G181+G179+G173+G171+G164</f>
        <v>2737.2</v>
      </c>
      <c r="H192" s="133"/>
      <c r="I192" s="133"/>
      <c r="J192" s="166">
        <f>J189+J184+J183+J181+J179+J173+J171+J164</f>
        <v>2748.2</v>
      </c>
      <c r="K192" s="167">
        <f>SUM(M164:M191)</f>
        <v>2750.2000000000003</v>
      </c>
      <c r="L192" s="133"/>
      <c r="M192" s="133"/>
      <c r="N192" s="134"/>
      <c r="O192" s="168">
        <f>SUM(Q164:Q191)</f>
        <v>11</v>
      </c>
      <c r="P192" s="134"/>
      <c r="Q192" s="134"/>
      <c r="R192" s="168">
        <f>SUM(T164:T191)</f>
        <v>2</v>
      </c>
      <c r="S192" s="134"/>
      <c r="T192" s="134"/>
      <c r="U192" s="168">
        <f>SUM(W164:W191)</f>
        <v>13</v>
      </c>
      <c r="Y192" s="82"/>
    </row>
    <row r="193" spans="1:23">
      <c r="B193" s="85"/>
      <c r="C193" s="48"/>
      <c r="D193" s="35" t="s">
        <v>915</v>
      </c>
      <c r="E193" s="35"/>
      <c r="F193" s="35"/>
      <c r="G193" s="92">
        <f>G191+G192</f>
        <v>9913.2999999999975</v>
      </c>
      <c r="H193" s="133"/>
      <c r="I193" s="133"/>
      <c r="J193" s="92">
        <f>J191+J192</f>
        <v>9950.7999999999975</v>
      </c>
      <c r="K193" s="93">
        <f>K191+K192</f>
        <v>9956.8000000000011</v>
      </c>
      <c r="L193" s="133"/>
      <c r="M193" s="133"/>
      <c r="N193" s="133"/>
      <c r="O193" s="92">
        <f>O191+O192</f>
        <v>37.5</v>
      </c>
      <c r="P193" s="134"/>
      <c r="Q193" s="134"/>
      <c r="R193" s="92">
        <f>R191+R192</f>
        <v>6</v>
      </c>
      <c r="S193" s="134"/>
      <c r="T193" s="134"/>
      <c r="U193" s="92">
        <f>U191+U192</f>
        <v>43.5</v>
      </c>
    </row>
    <row r="194" spans="1:23">
      <c r="B194" s="48"/>
      <c r="C194" s="48"/>
      <c r="D194" s="57"/>
      <c r="E194" s="35"/>
      <c r="F194" s="35"/>
      <c r="G194" s="92"/>
      <c r="J194" s="92"/>
      <c r="K194" s="93"/>
      <c r="O194" s="95"/>
      <c r="R194" s="95"/>
      <c r="U194" s="94"/>
    </row>
    <row r="195" spans="1:23">
      <c r="B195" s="48"/>
      <c r="C195" s="48"/>
      <c r="D195" s="60" t="s">
        <v>916</v>
      </c>
      <c r="E195" s="79"/>
      <c r="F195" s="79"/>
      <c r="G195" s="83">
        <f>G102+G105+G123+G88</f>
        <v>1396</v>
      </c>
      <c r="H195" s="47">
        <f t="shared" ref="H195:H214" si="78">IF($E195="",0,$G195)</f>
        <v>0</v>
      </c>
      <c r="I195" s="47">
        <f t="shared" ref="I195:I214" si="79">IF($F195="",0,$G195)</f>
        <v>0</v>
      </c>
      <c r="J195" s="83">
        <f>J102+J105+J123+J88</f>
        <v>1463</v>
      </c>
      <c r="K195" s="96">
        <f>K102+K105+K123+K88</f>
        <v>1450</v>
      </c>
      <c r="L195" s="47">
        <f t="shared" ref="L195:L214" si="80">IF($E195="",0,K195)</f>
        <v>0</v>
      </c>
      <c r="M195" s="47">
        <f t="shared" ref="M195:M214" si="81">IF($F195="",0,K195)</f>
        <v>0</v>
      </c>
      <c r="O195" s="83">
        <f>O102+O105+O123+O88</f>
        <v>67</v>
      </c>
      <c r="P195" s="82">
        <f t="shared" ref="P195:P214" si="82">IF($E195="",0,O195)</f>
        <v>0</v>
      </c>
      <c r="Q195" s="82">
        <f t="shared" ref="Q195:Q214" si="83">IF($F195="",0,O195)</f>
        <v>0</v>
      </c>
      <c r="R195" s="83">
        <f>R102+R105+R123+R88</f>
        <v>-13</v>
      </c>
      <c r="S195" s="82">
        <f t="shared" ref="S195:S214" si="84">IF($E195="",0,R195)</f>
        <v>0</v>
      </c>
      <c r="T195" s="82">
        <f t="shared" ref="T195:T214" si="85">IF($F195="",0,R195)</f>
        <v>0</v>
      </c>
      <c r="U195" s="83">
        <f>U102+U105+U123+U88</f>
        <v>54</v>
      </c>
      <c r="V195" s="47">
        <f t="shared" ref="V195:V214" si="86">IF($E195="",0,U195)</f>
        <v>0</v>
      </c>
      <c r="W195" s="47">
        <f t="shared" ref="W195:W214" si="87">IF($F195="",0,U195)</f>
        <v>0</v>
      </c>
    </row>
    <row r="196" spans="1:23">
      <c r="B196" s="48"/>
      <c r="C196" s="48"/>
      <c r="D196" s="60" t="s">
        <v>917</v>
      </c>
      <c r="E196" s="79"/>
      <c r="F196" s="79"/>
      <c r="G196" s="83">
        <f>G103+G106+G124</f>
        <v>636.79999999999995</v>
      </c>
      <c r="H196" s="47">
        <f t="shared" si="78"/>
        <v>0</v>
      </c>
      <c r="I196" s="47">
        <f t="shared" si="79"/>
        <v>0</v>
      </c>
      <c r="J196" s="83">
        <f>J106</f>
        <v>668</v>
      </c>
      <c r="K196" s="96">
        <f>K106</f>
        <v>640</v>
      </c>
      <c r="L196" s="47">
        <f t="shared" si="80"/>
        <v>0</v>
      </c>
      <c r="M196" s="47">
        <f t="shared" si="81"/>
        <v>0</v>
      </c>
      <c r="O196" s="83">
        <f>O103+O106+O124</f>
        <v>31.200000000000045</v>
      </c>
      <c r="P196" s="82">
        <f t="shared" si="82"/>
        <v>0</v>
      </c>
      <c r="Q196" s="82">
        <f t="shared" si="83"/>
        <v>0</v>
      </c>
      <c r="R196" s="83">
        <f>R103+R106+R124</f>
        <v>-28</v>
      </c>
      <c r="S196" s="82">
        <f t="shared" si="84"/>
        <v>0</v>
      </c>
      <c r="T196" s="82">
        <f t="shared" si="85"/>
        <v>0</v>
      </c>
      <c r="U196" s="83">
        <f>U103+U106+U124</f>
        <v>3.2000000000000455</v>
      </c>
      <c r="V196" s="47">
        <f t="shared" si="86"/>
        <v>0</v>
      </c>
      <c r="W196" s="47">
        <f t="shared" si="87"/>
        <v>0</v>
      </c>
    </row>
    <row r="197" spans="1:23">
      <c r="B197" s="48"/>
      <c r="C197" s="48"/>
      <c r="D197" s="60" t="s">
        <v>918</v>
      </c>
      <c r="E197" s="79"/>
      <c r="F197" s="79"/>
      <c r="G197" s="83">
        <f>G86+G94+G97+G100+G110+G113+G119+G125+G128+G130+G133+G136+G143+G144+G145+G146+G147+G148+G149+G150+G151+G152+G153+G154+G155+G156+G157+G191+G139</f>
        <v>43540.7</v>
      </c>
      <c r="H197" s="47">
        <f t="shared" si="78"/>
        <v>0</v>
      </c>
      <c r="I197" s="47">
        <f t="shared" si="79"/>
        <v>0</v>
      </c>
      <c r="J197" s="83">
        <f>J86+J94+J97+J100+J110+J113+J119+J125+J128+J130+J133+J136+J143+J144+J145+J146+J147+J148+J149+J150+J151+J152+J153+J154+J155+J156+J157+J191+J139+J141</f>
        <v>44728.700000000004</v>
      </c>
      <c r="K197" s="96">
        <f>K86+K94+K97+K100+K110+K113+K119+K125+K128+K130+K133+K136+K143+K144+K145+K146+K147+K148+K149+K150+K151+K152+K153+K154+K155+K156+K157+K191+K139+K141</f>
        <v>44907.1</v>
      </c>
      <c r="L197" s="47">
        <f t="shared" si="80"/>
        <v>0</v>
      </c>
      <c r="M197" s="47">
        <f t="shared" si="81"/>
        <v>0</v>
      </c>
      <c r="O197" s="82">
        <f>SUM(P84:P190)</f>
        <v>401.69999999999993</v>
      </c>
      <c r="P197" s="82">
        <f t="shared" si="82"/>
        <v>0</v>
      </c>
      <c r="Q197" s="82">
        <f t="shared" si="83"/>
        <v>0</v>
      </c>
      <c r="R197" s="82">
        <f>SUM(S84:S190)</f>
        <v>177.39999999999986</v>
      </c>
      <c r="S197" s="82">
        <f t="shared" si="84"/>
        <v>0</v>
      </c>
      <c r="T197" s="82">
        <f t="shared" si="85"/>
        <v>0</v>
      </c>
      <c r="U197" s="82">
        <f>SUM(V84:V190)</f>
        <v>579.0999999999998</v>
      </c>
      <c r="V197" s="47">
        <f t="shared" si="86"/>
        <v>0</v>
      </c>
      <c r="W197" s="47">
        <f t="shared" si="87"/>
        <v>0</v>
      </c>
    </row>
    <row r="198" spans="1:23">
      <c r="B198" s="48"/>
      <c r="C198" s="48"/>
      <c r="D198" s="60" t="s">
        <v>919</v>
      </c>
      <c r="E198" s="79"/>
      <c r="F198" s="79"/>
      <c r="G198" s="97">
        <f>G189+G184+G183+G181+G173+G171+G164+G126+G122+G120+G117+G114+G111+G108+G104+G101+G98+G95+G92+G90+G87+G116+G134+G179+G131+G158+G137+G140</f>
        <v>40427.419999999991</v>
      </c>
      <c r="H198" s="47">
        <f t="shared" si="78"/>
        <v>0</v>
      </c>
      <c r="I198" s="47">
        <f t="shared" si="79"/>
        <v>0</v>
      </c>
      <c r="J198" s="97">
        <f>J189+J184+J183+J181+J173+J171+J164+J126+J122+J120+J117+J114+J111+J108+J104+J101+J98+J95+J92+J90+J87+J116+J134+J179+J131+J158+J137+J140</f>
        <v>40618.299999999996</v>
      </c>
      <c r="K198" s="98">
        <f>K189+K184+K183+K181+K173+K171+K164+K126+K122+K120+K117+K114+K111+K108+K104+K101+K98+K95+K92+K90+K87+K116+K134+K179+K131+K158+K137+K140</f>
        <v>40678.22</v>
      </c>
      <c r="L198" s="47">
        <f t="shared" si="80"/>
        <v>0</v>
      </c>
      <c r="M198" s="47">
        <f t="shared" si="81"/>
        <v>0</v>
      </c>
      <c r="O198" s="97">
        <f>O189+O184+O183+O181+O173+O171+O164+O126+O122+O120+O117+O114+O111+O108+O104+O101+O98+O95+O92+O90+O87+O116+O134+O179+O131+O158+O137+O140</f>
        <v>190.88</v>
      </c>
      <c r="P198" s="82">
        <f t="shared" si="82"/>
        <v>0</v>
      </c>
      <c r="Q198" s="82">
        <f t="shared" si="83"/>
        <v>0</v>
      </c>
      <c r="R198" s="97">
        <f>R189+R184+R183+R181+R173+R171+R164+R126+R122+R120+R117+R114+R111+R108+R104+R101+R98+R95+R92+R90+R87+R116+R134+R179+R131+R158+R137+R140</f>
        <v>59.919999999999789</v>
      </c>
      <c r="S198" s="82">
        <f t="shared" si="84"/>
        <v>0</v>
      </c>
      <c r="T198" s="82">
        <f t="shared" si="85"/>
        <v>0</v>
      </c>
      <c r="U198" s="97">
        <f>U189+U184+U183+U181+U173+U171+U164+U126+U122+U120+U117+U114+U111+U108+U104+U101+U98+U95+U92+U90+U87+U116+U134+U179+U131+U158+U137+U140</f>
        <v>250.79999999999978</v>
      </c>
      <c r="V198" s="47">
        <f t="shared" si="86"/>
        <v>0</v>
      </c>
      <c r="W198" s="47">
        <f t="shared" si="87"/>
        <v>0</v>
      </c>
    </row>
    <row r="199" spans="1:23">
      <c r="B199" s="48"/>
      <c r="C199" s="48"/>
      <c r="D199" s="60" t="s">
        <v>96</v>
      </c>
      <c r="E199" s="79"/>
      <c r="F199" s="79"/>
      <c r="G199" s="168">
        <f>G197+G198+G195+G196</f>
        <v>86000.92</v>
      </c>
      <c r="H199" s="47">
        <f t="shared" si="78"/>
        <v>0</v>
      </c>
      <c r="I199" s="47">
        <f t="shared" si="79"/>
        <v>0</v>
      </c>
      <c r="J199" s="168">
        <f>J197+J198+J195+J196</f>
        <v>87478</v>
      </c>
      <c r="K199" s="167">
        <f>K197+K198+K195+K196</f>
        <v>87675.32</v>
      </c>
      <c r="L199" s="47">
        <f t="shared" si="80"/>
        <v>0</v>
      </c>
      <c r="M199" s="47">
        <f t="shared" si="81"/>
        <v>0</v>
      </c>
      <c r="O199" s="134">
        <f>O197+O198+O195+O196</f>
        <v>690.78</v>
      </c>
      <c r="P199" s="82">
        <f t="shared" si="82"/>
        <v>0</v>
      </c>
      <c r="Q199" s="82">
        <f t="shared" si="83"/>
        <v>0</v>
      </c>
      <c r="R199" s="134">
        <f>R197+R198+R195+R196</f>
        <v>196.31999999999965</v>
      </c>
      <c r="S199" s="82">
        <f t="shared" si="84"/>
        <v>0</v>
      </c>
      <c r="T199" s="82">
        <f t="shared" si="85"/>
        <v>0</v>
      </c>
      <c r="U199" s="134">
        <f>U197+U198+U195+U196</f>
        <v>887.09999999999968</v>
      </c>
      <c r="V199" s="47">
        <f t="shared" si="86"/>
        <v>0</v>
      </c>
      <c r="W199" s="47">
        <f t="shared" si="87"/>
        <v>0</v>
      </c>
    </row>
    <row r="200" spans="1:23">
      <c r="B200" s="48"/>
      <c r="C200" s="48"/>
      <c r="E200" s="79"/>
      <c r="F200" s="79"/>
      <c r="G200" s="134"/>
      <c r="H200" s="47">
        <f t="shared" si="78"/>
        <v>0</v>
      </c>
      <c r="I200" s="47">
        <f t="shared" si="79"/>
        <v>0</v>
      </c>
      <c r="J200" s="168"/>
      <c r="K200" s="169"/>
      <c r="L200" s="47">
        <f t="shared" si="80"/>
        <v>0</v>
      </c>
      <c r="M200" s="47">
        <f t="shared" si="81"/>
        <v>0</v>
      </c>
      <c r="O200" s="134"/>
      <c r="P200" s="82">
        <f t="shared" si="82"/>
        <v>0</v>
      </c>
      <c r="Q200" s="82">
        <f t="shared" si="83"/>
        <v>0</v>
      </c>
      <c r="R200" s="134"/>
      <c r="S200" s="82">
        <f t="shared" si="84"/>
        <v>0</v>
      </c>
      <c r="T200" s="82">
        <f t="shared" si="85"/>
        <v>0</v>
      </c>
      <c r="U200" s="134"/>
      <c r="V200" s="47">
        <f t="shared" si="86"/>
        <v>0</v>
      </c>
      <c r="W200" s="47">
        <f t="shared" si="87"/>
        <v>0</v>
      </c>
    </row>
    <row r="201" spans="1:23">
      <c r="B201" s="35" t="s">
        <v>920</v>
      </c>
      <c r="C201" s="35"/>
      <c r="D201" s="35"/>
      <c r="E201" s="35"/>
      <c r="F201" s="35"/>
      <c r="G201" s="102"/>
      <c r="H201" s="102">
        <f t="shared" si="78"/>
        <v>0</v>
      </c>
      <c r="I201" s="102">
        <f t="shared" si="79"/>
        <v>0</v>
      </c>
      <c r="J201" s="170" t="str">
        <f>IF(K199=0,((O199/G199)),"")</f>
        <v/>
      </c>
      <c r="K201" s="104">
        <f>IF(K199=0,"",(((U199)/(G199))))</f>
        <v>1.0315005932494672E-2</v>
      </c>
      <c r="L201" s="102">
        <f t="shared" si="80"/>
        <v>0</v>
      </c>
      <c r="M201" s="102">
        <f t="shared" si="81"/>
        <v>0</v>
      </c>
      <c r="N201" s="171"/>
      <c r="O201" s="123"/>
      <c r="P201" s="82">
        <f t="shared" si="82"/>
        <v>0</v>
      </c>
      <c r="Q201" s="82">
        <f t="shared" si="83"/>
        <v>0</v>
      </c>
      <c r="S201" s="82">
        <f t="shared" si="84"/>
        <v>0</v>
      </c>
      <c r="T201" s="82">
        <f t="shared" si="85"/>
        <v>0</v>
      </c>
      <c r="V201" s="47">
        <f t="shared" si="86"/>
        <v>0</v>
      </c>
      <c r="W201" s="47">
        <f t="shared" si="87"/>
        <v>0</v>
      </c>
    </row>
    <row r="202" spans="1:23">
      <c r="B202" s="48"/>
      <c r="C202" s="48"/>
      <c r="E202" s="79"/>
      <c r="F202" s="79"/>
      <c r="G202" s="172"/>
      <c r="H202" s="102">
        <f t="shared" si="78"/>
        <v>0</v>
      </c>
      <c r="I202" s="102">
        <f t="shared" si="79"/>
        <v>0</v>
      </c>
      <c r="J202" s="173"/>
      <c r="K202" s="174"/>
      <c r="L202" s="102">
        <f t="shared" si="80"/>
        <v>0</v>
      </c>
      <c r="M202" s="102">
        <f t="shared" si="81"/>
        <v>0</v>
      </c>
      <c r="N202" s="171"/>
      <c r="O202" s="172"/>
      <c r="P202" s="82">
        <f t="shared" si="82"/>
        <v>0</v>
      </c>
      <c r="Q202" s="82">
        <f t="shared" si="83"/>
        <v>0</v>
      </c>
      <c r="R202" s="134"/>
      <c r="S202" s="82">
        <f t="shared" si="84"/>
        <v>0</v>
      </c>
      <c r="T202" s="82">
        <f t="shared" si="85"/>
        <v>0</v>
      </c>
      <c r="U202" s="134"/>
      <c r="V202" s="47">
        <f t="shared" si="86"/>
        <v>0</v>
      </c>
      <c r="W202" s="47">
        <f t="shared" si="87"/>
        <v>0</v>
      </c>
    </row>
    <row r="203" spans="1:23" s="108" customFormat="1">
      <c r="A203" s="35"/>
      <c r="B203" s="107" t="s">
        <v>921</v>
      </c>
      <c r="C203" s="107"/>
      <c r="D203" s="107"/>
      <c r="E203" s="107"/>
      <c r="F203" s="107"/>
      <c r="G203" s="109">
        <v>3.9E-2</v>
      </c>
      <c r="H203" s="109">
        <f t="shared" si="78"/>
        <v>0</v>
      </c>
      <c r="I203" s="109">
        <f t="shared" si="79"/>
        <v>0</v>
      </c>
      <c r="J203" s="126" t="str">
        <f>IF(K199=0,((O199/G199)/A4*12),"")</f>
        <v/>
      </c>
      <c r="K203" s="111">
        <f>IF(K199=0,"",((U199)/12*12/(G199)))</f>
        <v>1.0315005932494672E-2</v>
      </c>
      <c r="L203" s="109">
        <f t="shared" si="80"/>
        <v>0</v>
      </c>
      <c r="M203" s="109">
        <f t="shared" si="81"/>
        <v>0</v>
      </c>
      <c r="N203" s="109"/>
      <c r="O203" s="127"/>
      <c r="P203" s="113">
        <f t="shared" si="82"/>
        <v>0</v>
      </c>
      <c r="Q203" s="113">
        <f t="shared" si="83"/>
        <v>0</v>
      </c>
      <c r="R203" s="113"/>
      <c r="S203" s="113">
        <f t="shared" si="84"/>
        <v>0</v>
      </c>
      <c r="T203" s="113">
        <f t="shared" si="85"/>
        <v>0</v>
      </c>
      <c r="U203" s="113"/>
      <c r="V203" s="108">
        <f t="shared" si="86"/>
        <v>0</v>
      </c>
      <c r="W203" s="108">
        <f t="shared" si="87"/>
        <v>0</v>
      </c>
    </row>
    <row r="204" spans="1:23">
      <c r="B204" s="48"/>
      <c r="C204" s="48"/>
      <c r="E204" s="79"/>
      <c r="F204" s="79"/>
      <c r="G204" s="134"/>
      <c r="H204" s="47">
        <f t="shared" si="78"/>
        <v>0</v>
      </c>
      <c r="I204" s="47">
        <f t="shared" si="79"/>
        <v>0</v>
      </c>
      <c r="J204" s="168"/>
      <c r="K204" s="169"/>
      <c r="L204" s="47">
        <f t="shared" si="80"/>
        <v>0</v>
      </c>
      <c r="M204" s="47">
        <f t="shared" si="81"/>
        <v>0</v>
      </c>
      <c r="O204" s="134"/>
      <c r="P204" s="82">
        <f t="shared" si="82"/>
        <v>0</v>
      </c>
      <c r="Q204" s="82">
        <f t="shared" si="83"/>
        <v>0</v>
      </c>
      <c r="R204" s="134"/>
      <c r="S204" s="82">
        <f t="shared" si="84"/>
        <v>0</v>
      </c>
      <c r="T204" s="82">
        <f t="shared" si="85"/>
        <v>0</v>
      </c>
      <c r="U204" s="134"/>
      <c r="V204" s="47">
        <f t="shared" si="86"/>
        <v>0</v>
      </c>
      <c r="W204" s="47">
        <f t="shared" si="87"/>
        <v>0</v>
      </c>
    </row>
    <row r="205" spans="1:23">
      <c r="B205" s="78" t="s">
        <v>922</v>
      </c>
      <c r="C205" s="35"/>
      <c r="D205" s="35"/>
      <c r="E205" s="35"/>
      <c r="F205" s="35"/>
      <c r="G205" s="88"/>
      <c r="H205" s="47">
        <f t="shared" si="78"/>
        <v>0</v>
      </c>
      <c r="I205" s="47">
        <f t="shared" si="79"/>
        <v>0</v>
      </c>
      <c r="J205" s="99"/>
      <c r="K205" s="100"/>
      <c r="L205" s="47">
        <f t="shared" si="80"/>
        <v>0</v>
      </c>
      <c r="M205" s="47">
        <f t="shared" si="81"/>
        <v>0</v>
      </c>
      <c r="O205" s="88"/>
      <c r="P205" s="82">
        <f t="shared" si="82"/>
        <v>0</v>
      </c>
      <c r="Q205" s="82">
        <f t="shared" si="83"/>
        <v>0</v>
      </c>
      <c r="R205" s="88"/>
      <c r="S205" s="82">
        <f t="shared" si="84"/>
        <v>0</v>
      </c>
      <c r="T205" s="82">
        <f t="shared" si="85"/>
        <v>0</v>
      </c>
      <c r="U205" s="88"/>
      <c r="V205" s="47">
        <f t="shared" si="86"/>
        <v>0</v>
      </c>
      <c r="W205" s="47">
        <f t="shared" si="87"/>
        <v>0</v>
      </c>
    </row>
    <row r="206" spans="1:23">
      <c r="B206" s="47" t="s">
        <v>923</v>
      </c>
      <c r="C206" s="48"/>
      <c r="D206" s="114"/>
      <c r="E206" s="79"/>
      <c r="F206" s="79"/>
      <c r="G206" s="88"/>
      <c r="H206" s="47">
        <f t="shared" si="78"/>
        <v>0</v>
      </c>
      <c r="I206" s="47">
        <f t="shared" si="79"/>
        <v>0</v>
      </c>
      <c r="J206" s="175"/>
      <c r="K206" s="100"/>
      <c r="L206" s="47">
        <f t="shared" si="80"/>
        <v>0</v>
      </c>
      <c r="M206" s="47">
        <f t="shared" si="81"/>
        <v>0</v>
      </c>
      <c r="O206" s="85"/>
      <c r="P206" s="82">
        <f t="shared" si="82"/>
        <v>0</v>
      </c>
      <c r="Q206" s="82">
        <f t="shared" si="83"/>
        <v>0</v>
      </c>
      <c r="R206" s="85"/>
      <c r="S206" s="82">
        <f t="shared" si="84"/>
        <v>0</v>
      </c>
      <c r="T206" s="82">
        <f t="shared" si="85"/>
        <v>0</v>
      </c>
      <c r="U206" s="85"/>
      <c r="V206" s="47">
        <f t="shared" si="86"/>
        <v>0</v>
      </c>
      <c r="W206" s="47">
        <f t="shared" si="87"/>
        <v>0</v>
      </c>
    </row>
    <row r="207" spans="1:23">
      <c r="B207" s="48">
        <v>771</v>
      </c>
      <c r="C207" s="48"/>
      <c r="D207" s="47" t="s">
        <v>924</v>
      </c>
      <c r="E207" s="79" t="s">
        <v>735</v>
      </c>
      <c r="F207" s="79"/>
      <c r="G207" s="88">
        <v>1214.3</v>
      </c>
      <c r="H207" s="47">
        <f t="shared" si="78"/>
        <v>1214.3</v>
      </c>
      <c r="I207" s="47">
        <f t="shared" si="79"/>
        <v>0</v>
      </c>
      <c r="J207" s="88">
        <v>1244.8</v>
      </c>
      <c r="K207" s="89">
        <v>1296</v>
      </c>
      <c r="L207" s="47">
        <f t="shared" si="80"/>
        <v>1296</v>
      </c>
      <c r="M207" s="47">
        <f t="shared" si="81"/>
        <v>0</v>
      </c>
      <c r="O207" s="85">
        <f t="shared" ref="O207:O214" si="88">IF(J207&gt;0,J207-G207,0)</f>
        <v>30.5</v>
      </c>
      <c r="P207" s="82">
        <f t="shared" si="82"/>
        <v>30.5</v>
      </c>
      <c r="Q207" s="82">
        <f t="shared" si="83"/>
        <v>0</v>
      </c>
      <c r="R207" s="85">
        <f t="shared" ref="R207:R214" si="89">IF(K207&gt;0,K207-J207,0)</f>
        <v>51.200000000000045</v>
      </c>
      <c r="S207" s="82">
        <f t="shared" si="84"/>
        <v>51.200000000000045</v>
      </c>
      <c r="T207" s="82">
        <f t="shared" si="85"/>
        <v>0</v>
      </c>
      <c r="U207" s="85">
        <f t="shared" ref="U207:U214" si="90">IF(K207&gt;0,O207+R207,O207)</f>
        <v>81.700000000000045</v>
      </c>
      <c r="V207" s="47">
        <f t="shared" si="86"/>
        <v>81.700000000000045</v>
      </c>
      <c r="W207" s="47">
        <f t="shared" si="87"/>
        <v>0</v>
      </c>
    </row>
    <row r="208" spans="1:23">
      <c r="B208" s="48">
        <v>771</v>
      </c>
      <c r="C208" s="48"/>
      <c r="D208" s="47" t="s">
        <v>925</v>
      </c>
      <c r="E208" s="79"/>
      <c r="F208" s="79" t="s">
        <v>736</v>
      </c>
      <c r="G208" s="88">
        <v>1132.3</v>
      </c>
      <c r="H208" s="47">
        <f t="shared" si="78"/>
        <v>0</v>
      </c>
      <c r="I208" s="47">
        <f t="shared" si="79"/>
        <v>1132.3</v>
      </c>
      <c r="J208" s="88">
        <v>1154.8</v>
      </c>
      <c r="K208" s="89">
        <v>1193</v>
      </c>
      <c r="L208" s="47">
        <f t="shared" si="80"/>
        <v>0</v>
      </c>
      <c r="M208" s="47">
        <f t="shared" si="81"/>
        <v>1193</v>
      </c>
      <c r="O208" s="85">
        <f t="shared" si="88"/>
        <v>22.5</v>
      </c>
      <c r="P208" s="82">
        <f t="shared" si="82"/>
        <v>0</v>
      </c>
      <c r="Q208" s="82">
        <f t="shared" si="83"/>
        <v>22.5</v>
      </c>
      <c r="R208" s="85">
        <f t="shared" si="89"/>
        <v>38.200000000000045</v>
      </c>
      <c r="S208" s="82">
        <f t="shared" si="84"/>
        <v>0</v>
      </c>
      <c r="T208" s="82">
        <f t="shared" si="85"/>
        <v>38.200000000000045</v>
      </c>
      <c r="U208" s="85">
        <f t="shared" si="90"/>
        <v>60.700000000000045</v>
      </c>
      <c r="V208" s="47">
        <f t="shared" si="86"/>
        <v>0</v>
      </c>
      <c r="W208" s="47">
        <f t="shared" si="87"/>
        <v>60.700000000000045</v>
      </c>
    </row>
    <row r="209" spans="2:25">
      <c r="B209" s="161" t="s">
        <v>926</v>
      </c>
      <c r="C209" s="48"/>
      <c r="D209" s="47" t="s">
        <v>927</v>
      </c>
      <c r="E209" s="79" t="s">
        <v>735</v>
      </c>
      <c r="F209" s="79"/>
      <c r="G209" s="88">
        <f>2637+291</f>
        <v>2928</v>
      </c>
      <c r="H209" s="47">
        <f t="shared" si="78"/>
        <v>2928</v>
      </c>
      <c r="I209" s="47">
        <f t="shared" si="79"/>
        <v>0</v>
      </c>
      <c r="J209" s="88">
        <v>2992</v>
      </c>
      <c r="K209" s="89">
        <f>2722.5+338</f>
        <v>3060.5</v>
      </c>
      <c r="L209" s="47">
        <f t="shared" si="80"/>
        <v>3060.5</v>
      </c>
      <c r="M209" s="47">
        <f t="shared" si="81"/>
        <v>0</v>
      </c>
      <c r="O209" s="85">
        <f t="shared" si="88"/>
        <v>64</v>
      </c>
      <c r="P209" s="82">
        <f t="shared" si="82"/>
        <v>64</v>
      </c>
      <c r="Q209" s="82">
        <f t="shared" si="83"/>
        <v>0</v>
      </c>
      <c r="R209" s="85">
        <f t="shared" si="89"/>
        <v>68.5</v>
      </c>
      <c r="S209" s="82">
        <f t="shared" si="84"/>
        <v>68.5</v>
      </c>
      <c r="T209" s="82">
        <f t="shared" si="85"/>
        <v>0</v>
      </c>
      <c r="U209" s="85">
        <f t="shared" si="90"/>
        <v>132.5</v>
      </c>
      <c r="V209" s="47">
        <f t="shared" si="86"/>
        <v>132.5</v>
      </c>
      <c r="W209" s="47">
        <f t="shared" si="87"/>
        <v>0</v>
      </c>
    </row>
    <row r="210" spans="2:25">
      <c r="B210" s="161" t="s">
        <v>926</v>
      </c>
      <c r="C210" s="48"/>
      <c r="D210" s="47" t="s">
        <v>928</v>
      </c>
      <c r="E210" s="79"/>
      <c r="F210" s="79" t="s">
        <v>736</v>
      </c>
      <c r="G210" s="88">
        <f>2289.5+285</f>
        <v>2574.5</v>
      </c>
      <c r="H210" s="47">
        <f t="shared" si="78"/>
        <v>0</v>
      </c>
      <c r="I210" s="47">
        <f t="shared" si="79"/>
        <v>2574.5</v>
      </c>
      <c r="J210" s="88">
        <v>2624</v>
      </c>
      <c r="K210" s="89">
        <f>2352.5+332</f>
        <v>2684.5</v>
      </c>
      <c r="L210" s="47">
        <f t="shared" si="80"/>
        <v>0</v>
      </c>
      <c r="M210" s="47">
        <f t="shared" si="81"/>
        <v>2684.5</v>
      </c>
      <c r="O210" s="85">
        <f t="shared" si="88"/>
        <v>49.5</v>
      </c>
      <c r="P210" s="82">
        <f t="shared" si="82"/>
        <v>0</v>
      </c>
      <c r="Q210" s="82">
        <f t="shared" si="83"/>
        <v>49.5</v>
      </c>
      <c r="R210" s="85">
        <f t="shared" si="89"/>
        <v>60.5</v>
      </c>
      <c r="S210" s="82">
        <f t="shared" si="84"/>
        <v>0</v>
      </c>
      <c r="T210" s="82">
        <f t="shared" si="85"/>
        <v>60.5</v>
      </c>
      <c r="U210" s="85">
        <f t="shared" si="90"/>
        <v>110</v>
      </c>
      <c r="V210" s="47">
        <f t="shared" si="86"/>
        <v>0</v>
      </c>
      <c r="W210" s="47">
        <f t="shared" si="87"/>
        <v>110</v>
      </c>
    </row>
    <row r="211" spans="2:25">
      <c r="B211" s="161">
        <v>774</v>
      </c>
      <c r="C211" s="48"/>
      <c r="D211" s="47" t="s">
        <v>929</v>
      </c>
      <c r="E211" s="79" t="s">
        <v>735</v>
      </c>
      <c r="F211" s="79"/>
      <c r="G211" s="88">
        <v>853.3</v>
      </c>
      <c r="H211" s="47">
        <f t="shared" si="78"/>
        <v>853.3</v>
      </c>
      <c r="I211" s="47">
        <f t="shared" si="79"/>
        <v>0</v>
      </c>
      <c r="J211" s="88">
        <v>882.8</v>
      </c>
      <c r="K211" s="89">
        <v>944.3</v>
      </c>
      <c r="L211" s="47">
        <f t="shared" si="80"/>
        <v>944.3</v>
      </c>
      <c r="M211" s="47">
        <f t="shared" si="81"/>
        <v>0</v>
      </c>
      <c r="O211" s="85">
        <f t="shared" si="88"/>
        <v>29.5</v>
      </c>
      <c r="P211" s="82">
        <f t="shared" si="82"/>
        <v>29.5</v>
      </c>
      <c r="Q211" s="82">
        <f t="shared" si="83"/>
        <v>0</v>
      </c>
      <c r="R211" s="85">
        <f t="shared" si="89"/>
        <v>61.5</v>
      </c>
      <c r="S211" s="82">
        <f t="shared" si="84"/>
        <v>61.5</v>
      </c>
      <c r="T211" s="82">
        <f t="shared" si="85"/>
        <v>0</v>
      </c>
      <c r="U211" s="85">
        <f t="shared" si="90"/>
        <v>91</v>
      </c>
      <c r="V211" s="47">
        <f t="shared" si="86"/>
        <v>91</v>
      </c>
      <c r="W211" s="47">
        <f t="shared" si="87"/>
        <v>0</v>
      </c>
    </row>
    <row r="212" spans="2:25">
      <c r="B212" s="161">
        <v>774</v>
      </c>
      <c r="C212" s="48"/>
      <c r="D212" s="47" t="s">
        <v>930</v>
      </c>
      <c r="E212" s="79"/>
      <c r="F212" s="79" t="s">
        <v>736</v>
      </c>
      <c r="G212" s="88">
        <v>729.3</v>
      </c>
      <c r="H212" s="47">
        <f t="shared" si="78"/>
        <v>0</v>
      </c>
      <c r="I212" s="47">
        <f t="shared" si="79"/>
        <v>729.3</v>
      </c>
      <c r="J212" s="88">
        <v>756.3</v>
      </c>
      <c r="K212" s="89">
        <v>786.3</v>
      </c>
      <c r="L212" s="47">
        <f t="shared" si="80"/>
        <v>0</v>
      </c>
      <c r="M212" s="47">
        <f t="shared" si="81"/>
        <v>786.3</v>
      </c>
      <c r="O212" s="85">
        <f t="shared" si="88"/>
        <v>27</v>
      </c>
      <c r="P212" s="82">
        <f t="shared" si="82"/>
        <v>0</v>
      </c>
      <c r="Q212" s="82">
        <f t="shared" si="83"/>
        <v>27</v>
      </c>
      <c r="R212" s="85">
        <f t="shared" si="89"/>
        <v>30</v>
      </c>
      <c r="S212" s="82">
        <f t="shared" si="84"/>
        <v>0</v>
      </c>
      <c r="T212" s="82">
        <f t="shared" si="85"/>
        <v>30</v>
      </c>
      <c r="U212" s="85">
        <f t="shared" si="90"/>
        <v>57</v>
      </c>
      <c r="V212" s="47">
        <f t="shared" si="86"/>
        <v>0</v>
      </c>
      <c r="W212" s="47">
        <f t="shared" si="87"/>
        <v>57</v>
      </c>
    </row>
    <row r="213" spans="2:25">
      <c r="B213" s="161">
        <v>775</v>
      </c>
      <c r="C213" s="48"/>
      <c r="D213" s="47" t="s">
        <v>931</v>
      </c>
      <c r="E213" s="79" t="s">
        <v>735</v>
      </c>
      <c r="F213" s="79"/>
      <c r="G213" s="88">
        <v>258</v>
      </c>
      <c r="H213" s="47">
        <f t="shared" si="78"/>
        <v>258</v>
      </c>
      <c r="I213" s="47">
        <f t="shared" si="79"/>
        <v>0</v>
      </c>
      <c r="J213" s="88">
        <v>264</v>
      </c>
      <c r="K213" s="89">
        <v>264</v>
      </c>
      <c r="L213" s="47">
        <f t="shared" si="80"/>
        <v>264</v>
      </c>
      <c r="M213" s="47">
        <f t="shared" si="81"/>
        <v>0</v>
      </c>
      <c r="O213" s="85">
        <f t="shared" si="88"/>
        <v>6</v>
      </c>
      <c r="P213" s="82">
        <f t="shared" si="82"/>
        <v>6</v>
      </c>
      <c r="Q213" s="82">
        <f t="shared" si="83"/>
        <v>0</v>
      </c>
      <c r="R213" s="85">
        <f t="shared" si="89"/>
        <v>0</v>
      </c>
      <c r="S213" s="82">
        <f t="shared" si="84"/>
        <v>0</v>
      </c>
      <c r="T213" s="82">
        <f t="shared" si="85"/>
        <v>0</v>
      </c>
      <c r="U213" s="85">
        <f t="shared" si="90"/>
        <v>6</v>
      </c>
      <c r="V213" s="47">
        <f t="shared" si="86"/>
        <v>6</v>
      </c>
      <c r="W213" s="47">
        <f t="shared" si="87"/>
        <v>0</v>
      </c>
    </row>
    <row r="214" spans="2:25">
      <c r="B214" s="161">
        <v>775</v>
      </c>
      <c r="C214" s="48"/>
      <c r="D214" s="47" t="s">
        <v>932</v>
      </c>
      <c r="E214" s="79"/>
      <c r="F214" s="79" t="s">
        <v>736</v>
      </c>
      <c r="G214" s="92">
        <v>257</v>
      </c>
      <c r="H214" s="133">
        <f t="shared" si="78"/>
        <v>0</v>
      </c>
      <c r="I214" s="133">
        <f t="shared" si="79"/>
        <v>257</v>
      </c>
      <c r="J214" s="92">
        <v>263</v>
      </c>
      <c r="K214" s="93">
        <v>263</v>
      </c>
      <c r="L214" s="133">
        <f t="shared" si="80"/>
        <v>0</v>
      </c>
      <c r="M214" s="133">
        <f t="shared" si="81"/>
        <v>263</v>
      </c>
      <c r="N214" s="133"/>
      <c r="O214" s="94">
        <f t="shared" si="88"/>
        <v>6</v>
      </c>
      <c r="P214" s="134">
        <f t="shared" si="82"/>
        <v>0</v>
      </c>
      <c r="Q214" s="134">
        <f t="shared" si="83"/>
        <v>6</v>
      </c>
      <c r="R214" s="94">
        <f t="shared" si="89"/>
        <v>0</v>
      </c>
      <c r="S214" s="134">
        <f t="shared" si="84"/>
        <v>0</v>
      </c>
      <c r="T214" s="134">
        <f t="shared" si="85"/>
        <v>0</v>
      </c>
      <c r="U214" s="94">
        <f t="shared" si="90"/>
        <v>6</v>
      </c>
      <c r="V214" s="47">
        <f t="shared" si="86"/>
        <v>0</v>
      </c>
      <c r="W214" s="47">
        <f t="shared" si="87"/>
        <v>6</v>
      </c>
    </row>
    <row r="215" spans="2:25">
      <c r="B215" s="119"/>
      <c r="C215" s="48"/>
      <c r="D215" s="35" t="s">
        <v>933</v>
      </c>
      <c r="E215" s="79"/>
      <c r="F215" s="79"/>
      <c r="G215" s="88">
        <f>G207+G209+G211+G213</f>
        <v>5253.6</v>
      </c>
      <c r="J215" s="88">
        <f>J207+J209+J211+J213</f>
        <v>5383.6</v>
      </c>
      <c r="K215" s="89">
        <f>K207+K209+K211+K213</f>
        <v>5564.8</v>
      </c>
      <c r="N215" s="82"/>
      <c r="O215" s="88">
        <f>O207+O209+O211+O213</f>
        <v>130</v>
      </c>
      <c r="R215" s="88">
        <f>R207+R209+R211+R213</f>
        <v>181.20000000000005</v>
      </c>
      <c r="U215" s="88">
        <f>U207+U209+U211+U213</f>
        <v>311.20000000000005</v>
      </c>
      <c r="Y215" s="82"/>
    </row>
    <row r="216" spans="2:25">
      <c r="B216" s="119"/>
      <c r="C216" s="48"/>
      <c r="D216" s="35" t="s">
        <v>934</v>
      </c>
      <c r="E216" s="79"/>
      <c r="F216" s="79"/>
      <c r="G216" s="92">
        <f>G208+G210+G212+G214</f>
        <v>4693.1000000000004</v>
      </c>
      <c r="H216" s="133"/>
      <c r="I216" s="133"/>
      <c r="J216" s="92">
        <f>J208+J210+J212+J214</f>
        <v>4798.1000000000004</v>
      </c>
      <c r="K216" s="93">
        <f>K208+K210+K212+K214</f>
        <v>4926.8</v>
      </c>
      <c r="L216" s="133"/>
      <c r="M216" s="133"/>
      <c r="N216" s="134"/>
      <c r="O216" s="92">
        <f>O208+O210+O212+O214</f>
        <v>105</v>
      </c>
      <c r="P216" s="134"/>
      <c r="Q216" s="134"/>
      <c r="R216" s="92">
        <f>R208+R210+R212+R214</f>
        <v>128.70000000000005</v>
      </c>
      <c r="S216" s="134"/>
      <c r="T216" s="134"/>
      <c r="U216" s="92">
        <f>U208+U210+U212+U214</f>
        <v>233.70000000000005</v>
      </c>
      <c r="Y216" s="82"/>
    </row>
    <row r="217" spans="2:25">
      <c r="B217" s="161"/>
      <c r="C217" s="48"/>
      <c r="D217" s="35" t="s">
        <v>935</v>
      </c>
      <c r="E217" s="79"/>
      <c r="F217" s="79"/>
      <c r="G217" s="92">
        <f>G215+G216</f>
        <v>9946.7000000000007</v>
      </c>
      <c r="H217" s="133"/>
      <c r="I217" s="133"/>
      <c r="J217" s="92">
        <f>J215+J216</f>
        <v>10181.700000000001</v>
      </c>
      <c r="K217" s="93">
        <f>K215+K216</f>
        <v>10491.6</v>
      </c>
      <c r="L217" s="133"/>
      <c r="M217" s="133"/>
      <c r="N217" s="133"/>
      <c r="O217" s="92">
        <f>O215+O216</f>
        <v>235</v>
      </c>
      <c r="P217" s="134"/>
      <c r="Q217" s="134"/>
      <c r="R217" s="92">
        <f>R215+R216</f>
        <v>309.90000000000009</v>
      </c>
      <c r="S217" s="134"/>
      <c r="T217" s="134"/>
      <c r="U217" s="92">
        <f>U215+U216</f>
        <v>544.90000000000009</v>
      </c>
    </row>
    <row r="218" spans="2:25">
      <c r="B218" s="161"/>
      <c r="C218" s="48"/>
      <c r="E218" s="79"/>
      <c r="F218" s="79"/>
      <c r="G218" s="88"/>
      <c r="J218" s="88"/>
      <c r="K218" s="89"/>
      <c r="O218" s="85"/>
      <c r="R218" s="85"/>
      <c r="U218" s="85"/>
    </row>
    <row r="219" spans="2:25">
      <c r="B219" s="35" t="s">
        <v>936</v>
      </c>
      <c r="C219" s="48"/>
      <c r="D219" s="114"/>
      <c r="E219" s="35"/>
      <c r="F219" s="35"/>
      <c r="H219" s="47">
        <f t="shared" ref="H219:H237" si="91">IF($E219="",0,$G219)</f>
        <v>0</v>
      </c>
      <c r="I219" s="47">
        <f t="shared" ref="I219:I237" si="92">IF($F219="",0,$G219)</f>
        <v>0</v>
      </c>
      <c r="J219" s="82"/>
      <c r="K219" s="87"/>
      <c r="L219" s="47">
        <f t="shared" ref="L219:L237" si="93">IF($E219="",0,K219)</f>
        <v>0</v>
      </c>
      <c r="M219" s="47">
        <f t="shared" ref="M219:M237" si="94">IF($F219="",0,K219)</f>
        <v>0</v>
      </c>
      <c r="O219" s="85"/>
      <c r="P219" s="82">
        <f t="shared" ref="P219:P237" si="95">IF($E219="",0,O219)</f>
        <v>0</v>
      </c>
      <c r="Q219" s="82">
        <f t="shared" ref="Q219:Q237" si="96">IF($F219="",0,O219)</f>
        <v>0</v>
      </c>
      <c r="R219" s="85"/>
      <c r="S219" s="82">
        <f t="shared" ref="S219:S237" si="97">IF($E219="",0,R219)</f>
        <v>0</v>
      </c>
      <c r="T219" s="82">
        <f t="shared" ref="T219:T237" si="98">IF($F219="",0,R219)</f>
        <v>0</v>
      </c>
      <c r="U219" s="85"/>
      <c r="V219" s="47">
        <f t="shared" ref="V219:V237" si="99">IF($E219="",0,U219)</f>
        <v>0</v>
      </c>
      <c r="W219" s="47">
        <f t="shared" ref="W219:W237" si="100">IF($F219="",0,U219)</f>
        <v>0</v>
      </c>
    </row>
    <row r="220" spans="2:25">
      <c r="B220" s="48">
        <v>751</v>
      </c>
      <c r="C220" s="48"/>
      <c r="D220" s="35" t="s">
        <v>937</v>
      </c>
      <c r="E220" s="35" t="s">
        <v>735</v>
      </c>
      <c r="F220" s="35"/>
      <c r="G220" s="82">
        <v>550.5</v>
      </c>
      <c r="H220" s="47">
        <f t="shared" si="91"/>
        <v>550.5</v>
      </c>
      <c r="I220" s="47">
        <f t="shared" si="92"/>
        <v>0</v>
      </c>
      <c r="J220" s="82">
        <v>550.5</v>
      </c>
      <c r="K220" s="87">
        <v>550.5</v>
      </c>
      <c r="L220" s="47">
        <f t="shared" si="93"/>
        <v>550.5</v>
      </c>
      <c r="M220" s="47">
        <f t="shared" si="94"/>
        <v>0</v>
      </c>
      <c r="O220" s="85">
        <f t="shared" ref="O220:O237" si="101">IF(J220&gt;0,J220-G220,0)</f>
        <v>0</v>
      </c>
      <c r="P220" s="82">
        <f t="shared" si="95"/>
        <v>0</v>
      </c>
      <c r="Q220" s="82">
        <f t="shared" si="96"/>
        <v>0</v>
      </c>
      <c r="R220" s="85">
        <f t="shared" ref="R220:R236" si="102">IF(K220&gt;0,K220-J220,0)</f>
        <v>0</v>
      </c>
      <c r="S220" s="82">
        <f t="shared" si="97"/>
        <v>0</v>
      </c>
      <c r="T220" s="82">
        <f t="shared" si="98"/>
        <v>0</v>
      </c>
      <c r="U220" s="85">
        <f t="shared" ref="U220:U237" si="103">IF(K220&gt;0,O220+R220,O220)</f>
        <v>0</v>
      </c>
      <c r="V220" s="47">
        <f t="shared" si="99"/>
        <v>0</v>
      </c>
      <c r="W220" s="47">
        <f t="shared" si="100"/>
        <v>0</v>
      </c>
    </row>
    <row r="221" spans="2:25">
      <c r="B221" s="48">
        <v>751</v>
      </c>
      <c r="C221" s="48"/>
      <c r="D221" s="35" t="s">
        <v>937</v>
      </c>
      <c r="E221" s="35"/>
      <c r="F221" s="35" t="s">
        <v>736</v>
      </c>
      <c r="G221" s="82">
        <v>533.5</v>
      </c>
      <c r="H221" s="47">
        <f t="shared" si="91"/>
        <v>0</v>
      </c>
      <c r="I221" s="47">
        <f t="shared" si="92"/>
        <v>533.5</v>
      </c>
      <c r="J221" s="82">
        <v>533.5</v>
      </c>
      <c r="K221" s="87">
        <v>533.5</v>
      </c>
      <c r="L221" s="47">
        <f t="shared" si="93"/>
        <v>0</v>
      </c>
      <c r="M221" s="47">
        <f t="shared" si="94"/>
        <v>533.5</v>
      </c>
      <c r="O221" s="85">
        <f t="shared" si="101"/>
        <v>0</v>
      </c>
      <c r="P221" s="82">
        <f t="shared" si="95"/>
        <v>0</v>
      </c>
      <c r="Q221" s="82">
        <f t="shared" si="96"/>
        <v>0</v>
      </c>
      <c r="R221" s="85">
        <f t="shared" si="102"/>
        <v>0</v>
      </c>
      <c r="S221" s="82">
        <f t="shared" si="97"/>
        <v>0</v>
      </c>
      <c r="T221" s="82">
        <f t="shared" si="98"/>
        <v>0</v>
      </c>
      <c r="U221" s="85">
        <f t="shared" si="103"/>
        <v>0</v>
      </c>
      <c r="V221" s="47">
        <f t="shared" si="99"/>
        <v>0</v>
      </c>
      <c r="W221" s="47">
        <f t="shared" si="100"/>
        <v>0</v>
      </c>
    </row>
    <row r="222" spans="2:25">
      <c r="B222" s="48">
        <v>752</v>
      </c>
      <c r="C222" s="48"/>
      <c r="D222" s="35" t="s">
        <v>938</v>
      </c>
      <c r="E222" s="35" t="s">
        <v>735</v>
      </c>
      <c r="F222" s="35"/>
      <c r="G222" s="82">
        <v>2170.9</v>
      </c>
      <c r="H222" s="47">
        <f t="shared" si="91"/>
        <v>2170.9</v>
      </c>
      <c r="I222" s="47">
        <f t="shared" si="92"/>
        <v>0</v>
      </c>
      <c r="J222" s="82">
        <v>2171.9</v>
      </c>
      <c r="K222" s="87">
        <v>2175.9</v>
      </c>
      <c r="L222" s="47">
        <f t="shared" si="93"/>
        <v>2175.9</v>
      </c>
      <c r="M222" s="47">
        <f t="shared" si="94"/>
        <v>0</v>
      </c>
      <c r="O222" s="85">
        <f t="shared" si="101"/>
        <v>1</v>
      </c>
      <c r="P222" s="82">
        <f t="shared" si="95"/>
        <v>1</v>
      </c>
      <c r="Q222" s="82">
        <f t="shared" si="96"/>
        <v>0</v>
      </c>
      <c r="R222" s="85">
        <f t="shared" si="102"/>
        <v>4</v>
      </c>
      <c r="S222" s="82">
        <f t="shared" si="97"/>
        <v>4</v>
      </c>
      <c r="T222" s="82">
        <f t="shared" si="98"/>
        <v>0</v>
      </c>
      <c r="U222" s="85">
        <f t="shared" si="103"/>
        <v>5</v>
      </c>
      <c r="V222" s="47">
        <f t="shared" si="99"/>
        <v>5</v>
      </c>
      <c r="W222" s="47">
        <f t="shared" si="100"/>
        <v>0</v>
      </c>
    </row>
    <row r="223" spans="2:25">
      <c r="B223" s="48">
        <v>752</v>
      </c>
      <c r="C223" s="48"/>
      <c r="D223" s="35" t="s">
        <v>938</v>
      </c>
      <c r="E223" s="35"/>
      <c r="F223" s="35" t="s">
        <v>736</v>
      </c>
      <c r="G223" s="82">
        <v>2126.4</v>
      </c>
      <c r="H223" s="47">
        <f t="shared" si="91"/>
        <v>0</v>
      </c>
      <c r="I223" s="47">
        <f t="shared" si="92"/>
        <v>2126.4</v>
      </c>
      <c r="J223" s="82">
        <v>2127.4</v>
      </c>
      <c r="K223" s="87">
        <v>2131.4</v>
      </c>
      <c r="L223" s="47">
        <f t="shared" si="93"/>
        <v>0</v>
      </c>
      <c r="M223" s="47">
        <f t="shared" si="94"/>
        <v>2131.4</v>
      </c>
      <c r="O223" s="85">
        <f t="shared" si="101"/>
        <v>1</v>
      </c>
      <c r="P223" s="82">
        <f t="shared" si="95"/>
        <v>0</v>
      </c>
      <c r="Q223" s="82">
        <f t="shared" si="96"/>
        <v>1</v>
      </c>
      <c r="R223" s="85">
        <f t="shared" si="102"/>
        <v>4</v>
      </c>
      <c r="S223" s="82">
        <f t="shared" si="97"/>
        <v>0</v>
      </c>
      <c r="T223" s="82">
        <f t="shared" si="98"/>
        <v>4</v>
      </c>
      <c r="U223" s="85">
        <f t="shared" si="103"/>
        <v>5</v>
      </c>
      <c r="V223" s="47">
        <f t="shared" si="99"/>
        <v>0</v>
      </c>
      <c r="W223" s="47">
        <f t="shared" si="100"/>
        <v>5</v>
      </c>
    </row>
    <row r="224" spans="2:25">
      <c r="B224" s="48">
        <v>753</v>
      </c>
      <c r="C224" s="48"/>
      <c r="D224" s="35" t="s">
        <v>939</v>
      </c>
      <c r="E224" s="35" t="s">
        <v>735</v>
      </c>
      <c r="F224" s="35"/>
      <c r="G224" s="82">
        <v>680.3</v>
      </c>
      <c r="H224" s="47">
        <f t="shared" si="91"/>
        <v>680.3</v>
      </c>
      <c r="I224" s="47">
        <f t="shared" si="92"/>
        <v>0</v>
      </c>
      <c r="J224" s="82">
        <v>680.3</v>
      </c>
      <c r="K224" s="87">
        <v>680.3</v>
      </c>
      <c r="L224" s="47">
        <f t="shared" si="93"/>
        <v>680.3</v>
      </c>
      <c r="M224" s="47">
        <f t="shared" si="94"/>
        <v>0</v>
      </c>
      <c r="O224" s="85">
        <f t="shared" si="101"/>
        <v>0</v>
      </c>
      <c r="P224" s="82">
        <f t="shared" si="95"/>
        <v>0</v>
      </c>
      <c r="Q224" s="82">
        <f t="shared" si="96"/>
        <v>0</v>
      </c>
      <c r="R224" s="85">
        <f t="shared" si="102"/>
        <v>0</v>
      </c>
      <c r="S224" s="82">
        <f t="shared" si="97"/>
        <v>0</v>
      </c>
      <c r="T224" s="82">
        <f t="shared" si="98"/>
        <v>0</v>
      </c>
      <c r="U224" s="85">
        <f t="shared" si="103"/>
        <v>0</v>
      </c>
      <c r="V224" s="47">
        <f t="shared" si="99"/>
        <v>0</v>
      </c>
      <c r="W224" s="47">
        <f t="shared" si="100"/>
        <v>0</v>
      </c>
    </row>
    <row r="225" spans="1:25">
      <c r="B225" s="48">
        <v>753</v>
      </c>
      <c r="C225" s="48"/>
      <c r="D225" s="35" t="s">
        <v>939</v>
      </c>
      <c r="E225" s="35"/>
      <c r="F225" s="35" t="s">
        <v>736</v>
      </c>
      <c r="G225" s="82">
        <v>672.8</v>
      </c>
      <c r="H225" s="47">
        <f t="shared" si="91"/>
        <v>0</v>
      </c>
      <c r="I225" s="47">
        <f t="shared" si="92"/>
        <v>672.8</v>
      </c>
      <c r="J225" s="82">
        <v>672.8</v>
      </c>
      <c r="K225" s="87">
        <v>672.8</v>
      </c>
      <c r="L225" s="47">
        <f t="shared" si="93"/>
        <v>0</v>
      </c>
      <c r="M225" s="47">
        <f t="shared" si="94"/>
        <v>672.8</v>
      </c>
      <c r="O225" s="85">
        <f t="shared" si="101"/>
        <v>0</v>
      </c>
      <c r="P225" s="82">
        <f t="shared" si="95"/>
        <v>0</v>
      </c>
      <c r="Q225" s="82">
        <f t="shared" si="96"/>
        <v>0</v>
      </c>
      <c r="R225" s="85">
        <f t="shared" si="102"/>
        <v>0</v>
      </c>
      <c r="S225" s="82">
        <f t="shared" si="97"/>
        <v>0</v>
      </c>
      <c r="T225" s="82">
        <f t="shared" si="98"/>
        <v>0</v>
      </c>
      <c r="U225" s="85">
        <f t="shared" si="103"/>
        <v>0</v>
      </c>
      <c r="V225" s="47">
        <f t="shared" si="99"/>
        <v>0</v>
      </c>
      <c r="W225" s="47">
        <f t="shared" si="100"/>
        <v>0</v>
      </c>
    </row>
    <row r="226" spans="1:25">
      <c r="B226" s="48">
        <v>754</v>
      </c>
      <c r="C226" s="48"/>
      <c r="D226" s="35" t="s">
        <v>940</v>
      </c>
      <c r="E226" s="35" t="s">
        <v>735</v>
      </c>
      <c r="F226" s="35"/>
      <c r="G226" s="82">
        <v>692.5</v>
      </c>
      <c r="H226" s="47">
        <f t="shared" si="91"/>
        <v>692.5</v>
      </c>
      <c r="I226" s="47">
        <f t="shared" si="92"/>
        <v>0</v>
      </c>
      <c r="J226" s="82">
        <v>692.5</v>
      </c>
      <c r="K226" s="87">
        <v>692.5</v>
      </c>
      <c r="L226" s="47">
        <f t="shared" si="93"/>
        <v>692.5</v>
      </c>
      <c r="M226" s="47">
        <f t="shared" si="94"/>
        <v>0</v>
      </c>
      <c r="O226" s="85">
        <f t="shared" si="101"/>
        <v>0</v>
      </c>
      <c r="P226" s="82">
        <f t="shared" si="95"/>
        <v>0</v>
      </c>
      <c r="Q226" s="82">
        <f t="shared" si="96"/>
        <v>0</v>
      </c>
      <c r="R226" s="85">
        <f t="shared" si="102"/>
        <v>0</v>
      </c>
      <c r="S226" s="82">
        <f t="shared" si="97"/>
        <v>0</v>
      </c>
      <c r="T226" s="82">
        <f t="shared" si="98"/>
        <v>0</v>
      </c>
      <c r="U226" s="85">
        <f t="shared" si="103"/>
        <v>0</v>
      </c>
      <c r="V226" s="47">
        <f t="shared" si="99"/>
        <v>0</v>
      </c>
      <c r="W226" s="47">
        <f t="shared" si="100"/>
        <v>0</v>
      </c>
    </row>
    <row r="227" spans="1:25">
      <c r="B227" s="48">
        <v>754</v>
      </c>
      <c r="C227" s="48"/>
      <c r="D227" s="35" t="s">
        <v>940</v>
      </c>
      <c r="E227" s="35"/>
      <c r="F227" s="35" t="s">
        <v>736</v>
      </c>
      <c r="G227" s="82">
        <v>692.5</v>
      </c>
      <c r="H227" s="47">
        <f t="shared" si="91"/>
        <v>0</v>
      </c>
      <c r="I227" s="47">
        <f t="shared" si="92"/>
        <v>692.5</v>
      </c>
      <c r="J227" s="82">
        <v>692.5</v>
      </c>
      <c r="K227" s="87">
        <v>692.5</v>
      </c>
      <c r="L227" s="47">
        <f t="shared" si="93"/>
        <v>0</v>
      </c>
      <c r="M227" s="47">
        <f t="shared" si="94"/>
        <v>692.5</v>
      </c>
      <c r="O227" s="85">
        <f t="shared" si="101"/>
        <v>0</v>
      </c>
      <c r="P227" s="82">
        <f t="shared" si="95"/>
        <v>0</v>
      </c>
      <c r="Q227" s="82">
        <f t="shared" si="96"/>
        <v>0</v>
      </c>
      <c r="R227" s="85">
        <f t="shared" si="102"/>
        <v>0</v>
      </c>
      <c r="S227" s="82">
        <f t="shared" si="97"/>
        <v>0</v>
      </c>
      <c r="T227" s="82">
        <f t="shared" si="98"/>
        <v>0</v>
      </c>
      <c r="U227" s="85">
        <f t="shared" si="103"/>
        <v>0</v>
      </c>
      <c r="V227" s="47">
        <f t="shared" si="99"/>
        <v>0</v>
      </c>
      <c r="W227" s="47">
        <f t="shared" si="100"/>
        <v>0</v>
      </c>
    </row>
    <row r="228" spans="1:25">
      <c r="B228" s="48">
        <v>755</v>
      </c>
      <c r="C228" s="48"/>
      <c r="D228" s="35" t="s">
        <v>941</v>
      </c>
      <c r="E228" s="35" t="s">
        <v>735</v>
      </c>
      <c r="F228" s="35"/>
      <c r="G228" s="82">
        <v>387</v>
      </c>
      <c r="H228" s="47">
        <f t="shared" si="91"/>
        <v>387</v>
      </c>
      <c r="I228" s="47">
        <f t="shared" si="92"/>
        <v>0</v>
      </c>
      <c r="J228" s="82">
        <v>391.5</v>
      </c>
      <c r="K228" s="87">
        <v>391.5</v>
      </c>
      <c r="L228" s="47">
        <f t="shared" si="93"/>
        <v>391.5</v>
      </c>
      <c r="M228" s="47">
        <f t="shared" si="94"/>
        <v>0</v>
      </c>
      <c r="O228" s="85">
        <f t="shared" si="101"/>
        <v>4.5</v>
      </c>
      <c r="P228" s="82">
        <f t="shared" si="95"/>
        <v>4.5</v>
      </c>
      <c r="Q228" s="82">
        <f t="shared" si="96"/>
        <v>0</v>
      </c>
      <c r="R228" s="85">
        <f t="shared" si="102"/>
        <v>0</v>
      </c>
      <c r="S228" s="82">
        <f t="shared" si="97"/>
        <v>0</v>
      </c>
      <c r="T228" s="82">
        <f t="shared" si="98"/>
        <v>0</v>
      </c>
      <c r="U228" s="85">
        <f t="shared" si="103"/>
        <v>4.5</v>
      </c>
      <c r="V228" s="47">
        <f t="shared" si="99"/>
        <v>4.5</v>
      </c>
      <c r="W228" s="47">
        <f t="shared" si="100"/>
        <v>0</v>
      </c>
    </row>
    <row r="229" spans="1:25">
      <c r="B229" s="48">
        <v>755</v>
      </c>
      <c r="C229" s="48"/>
      <c r="D229" s="35" t="s">
        <v>941</v>
      </c>
      <c r="E229" s="35"/>
      <c r="F229" s="35" t="s">
        <v>736</v>
      </c>
      <c r="G229" s="82">
        <v>361</v>
      </c>
      <c r="H229" s="47">
        <f t="shared" si="91"/>
        <v>0</v>
      </c>
      <c r="I229" s="47">
        <f t="shared" si="92"/>
        <v>361</v>
      </c>
      <c r="J229" s="82">
        <v>364</v>
      </c>
      <c r="K229" s="87">
        <v>364</v>
      </c>
      <c r="L229" s="47">
        <f t="shared" si="93"/>
        <v>0</v>
      </c>
      <c r="M229" s="47">
        <f t="shared" si="94"/>
        <v>364</v>
      </c>
      <c r="O229" s="85">
        <f t="shared" si="101"/>
        <v>3</v>
      </c>
      <c r="P229" s="82">
        <f t="shared" si="95"/>
        <v>0</v>
      </c>
      <c r="Q229" s="82">
        <f t="shared" si="96"/>
        <v>3</v>
      </c>
      <c r="R229" s="85">
        <f t="shared" si="102"/>
        <v>0</v>
      </c>
      <c r="S229" s="82">
        <f t="shared" si="97"/>
        <v>0</v>
      </c>
      <c r="T229" s="82">
        <f t="shared" si="98"/>
        <v>0</v>
      </c>
      <c r="U229" s="85">
        <f t="shared" si="103"/>
        <v>3</v>
      </c>
      <c r="V229" s="47">
        <f t="shared" si="99"/>
        <v>0</v>
      </c>
      <c r="W229" s="47">
        <f t="shared" si="100"/>
        <v>3</v>
      </c>
    </row>
    <row r="230" spans="1:25">
      <c r="B230" s="48">
        <v>756</v>
      </c>
      <c r="C230" s="48"/>
      <c r="D230" s="35" t="s">
        <v>942</v>
      </c>
      <c r="E230" s="35" t="s">
        <v>735</v>
      </c>
      <c r="F230" s="35"/>
      <c r="G230" s="82">
        <v>554.70000000000005</v>
      </c>
      <c r="H230" s="47">
        <f t="shared" si="91"/>
        <v>554.70000000000005</v>
      </c>
      <c r="I230" s="47">
        <f t="shared" si="92"/>
        <v>0</v>
      </c>
      <c r="J230" s="82">
        <v>559.20000000000005</v>
      </c>
      <c r="K230" s="87">
        <v>561.20000000000005</v>
      </c>
      <c r="L230" s="47">
        <f t="shared" si="93"/>
        <v>561.20000000000005</v>
      </c>
      <c r="M230" s="47">
        <f t="shared" si="94"/>
        <v>0</v>
      </c>
      <c r="O230" s="85">
        <f t="shared" si="101"/>
        <v>4.5</v>
      </c>
      <c r="P230" s="82">
        <f t="shared" si="95"/>
        <v>4.5</v>
      </c>
      <c r="Q230" s="82">
        <f t="shared" si="96"/>
        <v>0</v>
      </c>
      <c r="R230" s="85">
        <f t="shared" si="102"/>
        <v>2</v>
      </c>
      <c r="S230" s="82">
        <f t="shared" si="97"/>
        <v>2</v>
      </c>
      <c r="T230" s="82">
        <f t="shared" si="98"/>
        <v>0</v>
      </c>
      <c r="U230" s="85">
        <f t="shared" si="103"/>
        <v>6.5</v>
      </c>
      <c r="V230" s="47">
        <f t="shared" si="99"/>
        <v>6.5</v>
      </c>
      <c r="W230" s="47">
        <f t="shared" si="100"/>
        <v>0</v>
      </c>
    </row>
    <row r="231" spans="1:25">
      <c r="B231" s="48">
        <v>756</v>
      </c>
      <c r="C231" s="48"/>
      <c r="D231" s="35" t="s">
        <v>942</v>
      </c>
      <c r="E231" s="35"/>
      <c r="F231" s="35" t="s">
        <v>736</v>
      </c>
      <c r="G231" s="82">
        <v>532.6</v>
      </c>
      <c r="H231" s="47">
        <f t="shared" si="91"/>
        <v>0</v>
      </c>
      <c r="I231" s="47">
        <f t="shared" si="92"/>
        <v>532.6</v>
      </c>
      <c r="J231" s="82">
        <v>533.6</v>
      </c>
      <c r="K231" s="87">
        <v>534.6</v>
      </c>
      <c r="L231" s="47">
        <f t="shared" si="93"/>
        <v>0</v>
      </c>
      <c r="M231" s="47">
        <f t="shared" si="94"/>
        <v>534.6</v>
      </c>
      <c r="O231" s="85">
        <f t="shared" si="101"/>
        <v>1</v>
      </c>
      <c r="P231" s="82">
        <f t="shared" si="95"/>
        <v>0</v>
      </c>
      <c r="Q231" s="82">
        <f t="shared" si="96"/>
        <v>1</v>
      </c>
      <c r="R231" s="85">
        <f t="shared" si="102"/>
        <v>1</v>
      </c>
      <c r="S231" s="82">
        <f t="shared" si="97"/>
        <v>0</v>
      </c>
      <c r="T231" s="82">
        <f t="shared" si="98"/>
        <v>1</v>
      </c>
      <c r="U231" s="85">
        <f t="shared" si="103"/>
        <v>2</v>
      </c>
      <c r="V231" s="47">
        <f t="shared" si="99"/>
        <v>0</v>
      </c>
      <c r="W231" s="47">
        <f t="shared" si="100"/>
        <v>2</v>
      </c>
    </row>
    <row r="232" spans="1:25">
      <c r="B232" s="48">
        <v>757</v>
      </c>
      <c r="C232" s="48"/>
      <c r="D232" s="35" t="s">
        <v>943</v>
      </c>
      <c r="E232" s="35" t="s">
        <v>735</v>
      </c>
      <c r="F232" s="35"/>
      <c r="G232" s="82">
        <v>55.5</v>
      </c>
      <c r="H232" s="47">
        <f t="shared" si="91"/>
        <v>55.5</v>
      </c>
      <c r="I232" s="47">
        <f t="shared" si="92"/>
        <v>0</v>
      </c>
      <c r="J232" s="82">
        <v>55.5</v>
      </c>
      <c r="K232" s="87">
        <v>55.5</v>
      </c>
      <c r="L232" s="47">
        <f t="shared" si="93"/>
        <v>55.5</v>
      </c>
      <c r="M232" s="47">
        <f t="shared" si="94"/>
        <v>0</v>
      </c>
      <c r="O232" s="85">
        <f t="shared" si="101"/>
        <v>0</v>
      </c>
      <c r="P232" s="82">
        <f t="shared" si="95"/>
        <v>0</v>
      </c>
      <c r="Q232" s="82">
        <f t="shared" si="96"/>
        <v>0</v>
      </c>
      <c r="R232" s="85">
        <f t="shared" si="102"/>
        <v>0</v>
      </c>
      <c r="S232" s="82">
        <f t="shared" si="97"/>
        <v>0</v>
      </c>
      <c r="T232" s="82">
        <f t="shared" si="98"/>
        <v>0</v>
      </c>
      <c r="U232" s="85">
        <f t="shared" si="103"/>
        <v>0</v>
      </c>
      <c r="V232" s="47">
        <f t="shared" si="99"/>
        <v>0</v>
      </c>
      <c r="W232" s="47">
        <f t="shared" si="100"/>
        <v>0</v>
      </c>
    </row>
    <row r="233" spans="1:25">
      <c r="B233" s="48">
        <v>758</v>
      </c>
      <c r="C233" s="48"/>
      <c r="D233" s="35" t="s">
        <v>944</v>
      </c>
      <c r="E233" s="35" t="s">
        <v>735</v>
      </c>
      <c r="F233" s="35"/>
      <c r="G233" s="82">
        <v>51</v>
      </c>
      <c r="H233" s="47">
        <f t="shared" si="91"/>
        <v>51</v>
      </c>
      <c r="I233" s="47">
        <f t="shared" si="92"/>
        <v>0</v>
      </c>
      <c r="J233" s="82">
        <v>51</v>
      </c>
      <c r="K233" s="87">
        <v>51</v>
      </c>
      <c r="L233" s="47">
        <f t="shared" si="93"/>
        <v>51</v>
      </c>
      <c r="M233" s="47">
        <f t="shared" si="94"/>
        <v>0</v>
      </c>
      <c r="O233" s="85">
        <f t="shared" si="101"/>
        <v>0</v>
      </c>
      <c r="P233" s="82">
        <f t="shared" si="95"/>
        <v>0</v>
      </c>
      <c r="Q233" s="82">
        <f t="shared" si="96"/>
        <v>0</v>
      </c>
      <c r="R233" s="85">
        <f t="shared" si="102"/>
        <v>0</v>
      </c>
      <c r="S233" s="82">
        <f t="shared" si="97"/>
        <v>0</v>
      </c>
      <c r="T233" s="82">
        <f t="shared" si="98"/>
        <v>0</v>
      </c>
      <c r="U233" s="85">
        <f t="shared" si="103"/>
        <v>0</v>
      </c>
      <c r="V233" s="47">
        <f t="shared" si="99"/>
        <v>0</v>
      </c>
      <c r="W233" s="47">
        <f t="shared" si="100"/>
        <v>0</v>
      </c>
    </row>
    <row r="234" spans="1:25">
      <c r="B234" s="48">
        <v>758</v>
      </c>
      <c r="C234" s="48"/>
      <c r="D234" s="35" t="s">
        <v>944</v>
      </c>
      <c r="E234" s="35"/>
      <c r="F234" s="35" t="s">
        <v>736</v>
      </c>
      <c r="G234" s="82">
        <v>45</v>
      </c>
      <c r="H234" s="47">
        <f t="shared" si="91"/>
        <v>0</v>
      </c>
      <c r="I234" s="47">
        <f t="shared" si="92"/>
        <v>45</v>
      </c>
      <c r="J234" s="82">
        <v>45</v>
      </c>
      <c r="K234" s="87">
        <v>45</v>
      </c>
      <c r="L234" s="47">
        <f t="shared" si="93"/>
        <v>0</v>
      </c>
      <c r="M234" s="47">
        <f t="shared" si="94"/>
        <v>45</v>
      </c>
      <c r="O234" s="85">
        <f t="shared" si="101"/>
        <v>0</v>
      </c>
      <c r="P234" s="82">
        <f t="shared" si="95"/>
        <v>0</v>
      </c>
      <c r="Q234" s="82">
        <f t="shared" si="96"/>
        <v>0</v>
      </c>
      <c r="R234" s="85">
        <f t="shared" si="102"/>
        <v>0</v>
      </c>
      <c r="S234" s="82">
        <f t="shared" si="97"/>
        <v>0</v>
      </c>
      <c r="T234" s="82">
        <f t="shared" si="98"/>
        <v>0</v>
      </c>
      <c r="U234" s="85">
        <f t="shared" si="103"/>
        <v>0</v>
      </c>
      <c r="V234" s="47">
        <f t="shared" si="99"/>
        <v>0</v>
      </c>
      <c r="W234" s="47">
        <f t="shared" si="100"/>
        <v>0</v>
      </c>
    </row>
    <row r="235" spans="1:25">
      <c r="B235" s="48">
        <v>759</v>
      </c>
      <c r="C235" s="48"/>
      <c r="D235" s="35" t="s">
        <v>945</v>
      </c>
      <c r="E235" s="35" t="s">
        <v>735</v>
      </c>
      <c r="F235" s="35"/>
      <c r="G235" s="88">
        <v>175</v>
      </c>
      <c r="H235" s="47">
        <f t="shared" si="91"/>
        <v>175</v>
      </c>
      <c r="I235" s="47">
        <f t="shared" si="92"/>
        <v>0</v>
      </c>
      <c r="J235" s="88">
        <v>175</v>
      </c>
      <c r="K235" s="89">
        <v>175</v>
      </c>
      <c r="L235" s="47">
        <f t="shared" si="93"/>
        <v>175</v>
      </c>
      <c r="M235" s="47">
        <f t="shared" si="94"/>
        <v>0</v>
      </c>
      <c r="O235" s="119">
        <f t="shared" si="101"/>
        <v>0</v>
      </c>
      <c r="P235" s="82">
        <f t="shared" si="95"/>
        <v>0</v>
      </c>
      <c r="Q235" s="82">
        <f t="shared" si="96"/>
        <v>0</v>
      </c>
      <c r="R235" s="119">
        <f t="shared" si="102"/>
        <v>0</v>
      </c>
      <c r="S235" s="82">
        <f t="shared" si="97"/>
        <v>0</v>
      </c>
      <c r="T235" s="82">
        <f t="shared" si="98"/>
        <v>0</v>
      </c>
      <c r="U235" s="85">
        <f t="shared" si="103"/>
        <v>0</v>
      </c>
      <c r="V235" s="47">
        <f t="shared" si="99"/>
        <v>0</v>
      </c>
      <c r="W235" s="47">
        <f t="shared" si="100"/>
        <v>0</v>
      </c>
    </row>
    <row r="236" spans="1:25">
      <c r="B236" s="48">
        <v>759</v>
      </c>
      <c r="C236" s="48"/>
      <c r="D236" s="35" t="s">
        <v>945</v>
      </c>
      <c r="E236" s="35"/>
      <c r="F236" s="35" t="s">
        <v>736</v>
      </c>
      <c r="G236" s="88">
        <v>163</v>
      </c>
      <c r="H236" s="47">
        <f t="shared" si="91"/>
        <v>0</v>
      </c>
      <c r="I236" s="47">
        <f t="shared" si="92"/>
        <v>163</v>
      </c>
      <c r="J236" s="88">
        <v>163</v>
      </c>
      <c r="K236" s="89">
        <v>163</v>
      </c>
      <c r="L236" s="47">
        <f t="shared" si="93"/>
        <v>0</v>
      </c>
      <c r="M236" s="47">
        <f t="shared" si="94"/>
        <v>163</v>
      </c>
      <c r="O236" s="119">
        <f t="shared" si="101"/>
        <v>0</v>
      </c>
      <c r="P236" s="82">
        <f t="shared" si="95"/>
        <v>0</v>
      </c>
      <c r="Q236" s="82">
        <f t="shared" si="96"/>
        <v>0</v>
      </c>
      <c r="R236" s="119">
        <f t="shared" si="102"/>
        <v>0</v>
      </c>
      <c r="S236" s="82">
        <f t="shared" si="97"/>
        <v>0</v>
      </c>
      <c r="T236" s="82">
        <f t="shared" si="98"/>
        <v>0</v>
      </c>
      <c r="U236" s="85">
        <f t="shared" si="103"/>
        <v>0</v>
      </c>
      <c r="V236" s="47">
        <f t="shared" si="99"/>
        <v>0</v>
      </c>
      <c r="W236" s="47">
        <f t="shared" si="100"/>
        <v>0</v>
      </c>
    </row>
    <row r="237" spans="1:25">
      <c r="B237" s="48">
        <v>764</v>
      </c>
      <c r="C237" s="48"/>
      <c r="D237" s="35" t="s">
        <v>946</v>
      </c>
      <c r="E237" s="35" t="s">
        <v>735</v>
      </c>
      <c r="F237" s="35"/>
      <c r="G237" s="92">
        <v>131</v>
      </c>
      <c r="H237" s="133">
        <f t="shared" si="91"/>
        <v>131</v>
      </c>
      <c r="I237" s="133">
        <f t="shared" si="92"/>
        <v>0</v>
      </c>
      <c r="J237" s="92">
        <v>132</v>
      </c>
      <c r="K237" s="93">
        <v>133</v>
      </c>
      <c r="L237" s="133">
        <f t="shared" si="93"/>
        <v>133</v>
      </c>
      <c r="M237" s="133">
        <f t="shared" si="94"/>
        <v>0</v>
      </c>
      <c r="N237" s="133"/>
      <c r="O237" s="95">
        <f t="shared" si="101"/>
        <v>1</v>
      </c>
      <c r="P237" s="134">
        <f t="shared" si="95"/>
        <v>1</v>
      </c>
      <c r="Q237" s="134">
        <f t="shared" si="96"/>
        <v>0</v>
      </c>
      <c r="R237" s="95">
        <f>IF(K237&gt;0,K237-J237,0)-0</f>
        <v>1</v>
      </c>
      <c r="S237" s="134">
        <f t="shared" si="97"/>
        <v>1</v>
      </c>
      <c r="T237" s="134">
        <f t="shared" si="98"/>
        <v>0</v>
      </c>
      <c r="U237" s="94">
        <f t="shared" si="103"/>
        <v>2</v>
      </c>
      <c r="V237" s="47">
        <f t="shared" si="99"/>
        <v>2</v>
      </c>
      <c r="W237" s="47">
        <f t="shared" si="100"/>
        <v>0</v>
      </c>
    </row>
    <row r="238" spans="1:25">
      <c r="A238" s="57"/>
      <c r="B238" s="119"/>
      <c r="C238" s="48"/>
      <c r="D238" s="35" t="s">
        <v>947</v>
      </c>
      <c r="E238" s="79"/>
      <c r="F238" s="79"/>
      <c r="G238" s="88">
        <f>G220+G222+G224+G226+G228+G230+G232+G233+G235+G237</f>
        <v>5448.4</v>
      </c>
      <c r="J238" s="88">
        <f>J220+J222+J224+J226+J228+J230+J232+J233+J235+J237</f>
        <v>5459.4</v>
      </c>
      <c r="K238" s="89">
        <f>K220+K222+K224+K226+K228+K230+K232+K233+K235+K237</f>
        <v>5466.4</v>
      </c>
      <c r="N238" s="82"/>
      <c r="O238" s="88">
        <f>O220+O222+O224+O226+O228+O230+O232+O233+O235+O237</f>
        <v>11</v>
      </c>
      <c r="R238" s="88">
        <f>R220+R222+R224+R226+R228+R230+R232+R233+R235+R237</f>
        <v>7</v>
      </c>
      <c r="U238" s="88">
        <f>U220+U222+U224+U226+U228+U230+U232+U233+U235+U237</f>
        <v>18</v>
      </c>
      <c r="Y238" s="82"/>
    </row>
    <row r="239" spans="1:25">
      <c r="B239" s="119"/>
      <c r="C239" s="48"/>
      <c r="D239" s="35" t="s">
        <v>948</v>
      </c>
      <c r="E239" s="79"/>
      <c r="F239" s="79"/>
      <c r="G239" s="92">
        <f>G221+G223+G225+G227+G229+G231+G234+G236</f>
        <v>5126.8</v>
      </c>
      <c r="H239" s="133"/>
      <c r="I239" s="133"/>
      <c r="J239" s="92">
        <f>J221+J223+J225+J227+J229+J231+J234+J236</f>
        <v>5131.8</v>
      </c>
      <c r="K239" s="93">
        <f>K221+K223+K225+K227+K229+K231+K234+K236</f>
        <v>5136.8</v>
      </c>
      <c r="L239" s="133"/>
      <c r="M239" s="133"/>
      <c r="N239" s="134"/>
      <c r="O239" s="92">
        <f>O221+O223+O225+O227+O229+O231+O234+O236</f>
        <v>5</v>
      </c>
      <c r="P239" s="134"/>
      <c r="Q239" s="134"/>
      <c r="R239" s="92">
        <f>R221+R223+R225+R227+R229+R231+R234+R236</f>
        <v>5</v>
      </c>
      <c r="S239" s="134"/>
      <c r="T239" s="134"/>
      <c r="U239" s="92">
        <f>U221+U223+U225+U227+U229+U231+U234+U236</f>
        <v>10</v>
      </c>
      <c r="Y239" s="82"/>
    </row>
    <row r="240" spans="1:25">
      <c r="B240" s="161"/>
      <c r="C240" s="48"/>
      <c r="D240" s="35" t="s">
        <v>949</v>
      </c>
      <c r="E240" s="79"/>
      <c r="F240" s="79"/>
      <c r="G240" s="92">
        <f>G238+G239</f>
        <v>10575.2</v>
      </c>
      <c r="H240" s="133"/>
      <c r="I240" s="133"/>
      <c r="J240" s="92">
        <f>J238+J239</f>
        <v>10591.2</v>
      </c>
      <c r="K240" s="93">
        <f>K238+K239</f>
        <v>10603.2</v>
      </c>
      <c r="L240" s="133"/>
      <c r="M240" s="133"/>
      <c r="N240" s="133"/>
      <c r="O240" s="92">
        <f>O238+O239</f>
        <v>16</v>
      </c>
      <c r="P240" s="134"/>
      <c r="Q240" s="134"/>
      <c r="R240" s="92">
        <f>R238+R239</f>
        <v>12</v>
      </c>
      <c r="S240" s="134"/>
      <c r="T240" s="134"/>
      <c r="U240" s="92">
        <f>U238+U239</f>
        <v>28</v>
      </c>
    </row>
    <row r="241" spans="1:25">
      <c r="B241" s="161"/>
      <c r="C241" s="48"/>
      <c r="E241" s="79"/>
      <c r="F241" s="79"/>
      <c r="G241" s="88"/>
      <c r="J241" s="88"/>
      <c r="K241" s="89"/>
      <c r="O241" s="85"/>
      <c r="R241" s="85"/>
      <c r="U241" s="85"/>
    </row>
    <row r="242" spans="1:25">
      <c r="B242" s="48"/>
      <c r="C242" s="48"/>
      <c r="D242" s="60" t="s">
        <v>950</v>
      </c>
      <c r="E242" s="79"/>
      <c r="F242" s="79"/>
      <c r="G242" s="82">
        <f>G238+G215</f>
        <v>10702</v>
      </c>
      <c r="H242" s="47">
        <f>IF($E242="",0,$G242)</f>
        <v>0</v>
      </c>
      <c r="I242" s="47">
        <f>IF($F242="",0,$G242)</f>
        <v>0</v>
      </c>
      <c r="J242" s="82">
        <f>J238+J215</f>
        <v>10843</v>
      </c>
      <c r="K242" s="84">
        <f>SUM(L206:L237)</f>
        <v>11031.2</v>
      </c>
      <c r="L242" s="47">
        <f>IF($E242="",0,K242)</f>
        <v>0</v>
      </c>
      <c r="M242" s="47">
        <f>IF($F242="",0,K242)</f>
        <v>0</v>
      </c>
      <c r="O242" s="82">
        <f>SUM(P206:P237)</f>
        <v>141</v>
      </c>
      <c r="P242" s="82">
        <f>IF($E242="",0,O242)</f>
        <v>0</v>
      </c>
      <c r="Q242" s="82">
        <f>IF($F242="",0,O242)</f>
        <v>0</v>
      </c>
      <c r="R242" s="82">
        <f>SUM(S206:S237)</f>
        <v>188.20000000000005</v>
      </c>
      <c r="S242" s="82">
        <f>IF($E242="",0,R242)</f>
        <v>0</v>
      </c>
      <c r="T242" s="82">
        <f>IF($F242="",0,R242)</f>
        <v>0</v>
      </c>
      <c r="U242" s="82">
        <f>SUM(V206:V237)</f>
        <v>329.20000000000005</v>
      </c>
      <c r="V242" s="47">
        <f>IF($E242="",0,U242)</f>
        <v>0</v>
      </c>
      <c r="W242" s="47">
        <f>IF($F242="",0,U242)</f>
        <v>0</v>
      </c>
    </row>
    <row r="243" spans="1:25">
      <c r="B243" s="48"/>
      <c r="C243" s="48"/>
      <c r="D243" s="60" t="s">
        <v>951</v>
      </c>
      <c r="E243" s="79"/>
      <c r="F243" s="79"/>
      <c r="G243" s="92">
        <f>G216+G239</f>
        <v>9819.9000000000015</v>
      </c>
      <c r="H243" s="47">
        <f>IF($E243="",0,$G243)</f>
        <v>0</v>
      </c>
      <c r="I243" s="47">
        <f>IF($F243="",0,$G243)</f>
        <v>0</v>
      </c>
      <c r="J243" s="92">
        <f>J216+J239</f>
        <v>9929.9000000000015</v>
      </c>
      <c r="K243" s="121">
        <f>SUM(M206:M237)</f>
        <v>10063.6</v>
      </c>
      <c r="L243" s="47">
        <f>IF($E243="",0,K243)</f>
        <v>0</v>
      </c>
      <c r="M243" s="47">
        <f>IF($F243="",0,K243)</f>
        <v>0</v>
      </c>
      <c r="O243" s="92">
        <f>SUM(Q206:Q237)</f>
        <v>110</v>
      </c>
      <c r="P243" s="82">
        <f>IF($E243="",0,O243)</f>
        <v>0</v>
      </c>
      <c r="Q243" s="82">
        <f>IF($F243="",0,O243)</f>
        <v>0</v>
      </c>
      <c r="R243" s="92">
        <f>SUM(T206:T237)</f>
        <v>133.70000000000005</v>
      </c>
      <c r="S243" s="82">
        <f>IF($E243="",0,R243)</f>
        <v>0</v>
      </c>
      <c r="T243" s="82">
        <f>IF($F243="",0,R243)</f>
        <v>0</v>
      </c>
      <c r="U243" s="92">
        <f>SUM(W206:W237)</f>
        <v>243.70000000000005</v>
      </c>
      <c r="V243" s="47">
        <f>IF($E243="",0,U243)</f>
        <v>0</v>
      </c>
      <c r="W243" s="47">
        <f>IF($F243="",0,U243)</f>
        <v>0</v>
      </c>
    </row>
    <row r="244" spans="1:25">
      <c r="B244" s="48"/>
      <c r="C244" s="48"/>
      <c r="D244" s="60" t="s">
        <v>952</v>
      </c>
      <c r="E244" s="79"/>
      <c r="F244" s="79"/>
      <c r="G244" s="97">
        <f>G242+G243</f>
        <v>20521.900000000001</v>
      </c>
      <c r="H244" s="47">
        <f>IF($E244="",0,$G244)</f>
        <v>0</v>
      </c>
      <c r="I244" s="47">
        <f>IF($F244="",0,$G244)</f>
        <v>0</v>
      </c>
      <c r="J244" s="97">
        <f>J242+J243</f>
        <v>20772.900000000001</v>
      </c>
      <c r="K244" s="121">
        <f>K242+K243</f>
        <v>21094.800000000003</v>
      </c>
      <c r="L244" s="47">
        <f>IF($E244="",0,K244)</f>
        <v>0</v>
      </c>
      <c r="M244" s="47">
        <f>IF($F244="",0,K244)</f>
        <v>0</v>
      </c>
      <c r="O244" s="92">
        <f>O242+O243</f>
        <v>251</v>
      </c>
      <c r="P244" s="82">
        <f>IF($E244="",0,O244)</f>
        <v>0</v>
      </c>
      <c r="Q244" s="82">
        <f>IF($F244="",0,O244)</f>
        <v>0</v>
      </c>
      <c r="R244" s="92">
        <f>R242+R243</f>
        <v>321.90000000000009</v>
      </c>
      <c r="S244" s="82">
        <f>IF($E244="",0,R244)</f>
        <v>0</v>
      </c>
      <c r="T244" s="82">
        <f>IF($F244="",0,R244)</f>
        <v>0</v>
      </c>
      <c r="U244" s="92">
        <f>U242+U243</f>
        <v>572.90000000000009</v>
      </c>
      <c r="V244" s="47">
        <f>IF($E244="",0,U244)</f>
        <v>0</v>
      </c>
      <c r="W244" s="47">
        <f>IF($F244="",0,U244)</f>
        <v>0</v>
      </c>
    </row>
    <row r="245" spans="1:25">
      <c r="B245" s="48"/>
      <c r="C245" s="48"/>
      <c r="E245" s="79"/>
      <c r="F245" s="79"/>
      <c r="G245" s="92"/>
      <c r="J245" s="97"/>
      <c r="K245" s="98"/>
      <c r="N245" s="82"/>
      <c r="O245" s="92"/>
      <c r="R245" s="92"/>
      <c r="U245" s="92"/>
    </row>
    <row r="246" spans="1:25">
      <c r="B246" s="35" t="s">
        <v>953</v>
      </c>
      <c r="C246" s="35"/>
      <c r="D246" s="35"/>
      <c r="E246" s="35"/>
      <c r="F246" s="105"/>
      <c r="G246" s="101"/>
      <c r="H246" s="102">
        <f t="shared" ref="H246:H252" si="104">IF($E246="",0,$G246)</f>
        <v>0</v>
      </c>
      <c r="I246" s="102">
        <f t="shared" ref="I246:I252" si="105">IF($F246="",0,$G246)</f>
        <v>0</v>
      </c>
      <c r="J246" s="122" t="str">
        <f>IF(K244=0,((O244/G244)),"")</f>
        <v/>
      </c>
      <c r="K246" s="104">
        <f>IF(K244=0,"",(((U244)/(G244))))</f>
        <v>2.7916518451020618E-2</v>
      </c>
      <c r="L246" s="102">
        <f t="shared" ref="L246:L252" si="106">IF($E246="",0,K246)</f>
        <v>0</v>
      </c>
      <c r="M246" s="102">
        <f t="shared" ref="M246:M252" si="107">IF($F246="",0,K246)</f>
        <v>0</v>
      </c>
      <c r="N246" s="102"/>
      <c r="O246" s="123"/>
      <c r="P246" s="82">
        <f t="shared" ref="P246:P252" si="108">IF($E246="",0,O246)</f>
        <v>0</v>
      </c>
      <c r="Q246" s="82">
        <f t="shared" ref="Q246:Q252" si="109">IF($F246="",0,O246)</f>
        <v>0</v>
      </c>
      <c r="S246" s="82">
        <f t="shared" ref="S246:S252" si="110">IF($E246="",0,R246)</f>
        <v>0</v>
      </c>
      <c r="T246" s="82">
        <f t="shared" ref="T246:T252" si="111">IF($F246="",0,R246)</f>
        <v>0</v>
      </c>
      <c r="V246" s="47">
        <f t="shared" ref="V246:V252" si="112">IF($E246="",0,U246)</f>
        <v>0</v>
      </c>
      <c r="W246" s="47">
        <f t="shared" ref="W246:W252" si="113">IF($F246="",0,U246)</f>
        <v>0</v>
      </c>
    </row>
    <row r="247" spans="1:25">
      <c r="B247" s="48"/>
      <c r="C247" s="48"/>
      <c r="E247" s="79"/>
      <c r="F247" s="102"/>
      <c r="G247" s="124"/>
      <c r="H247" s="102">
        <f t="shared" si="104"/>
        <v>0</v>
      </c>
      <c r="I247" s="102">
        <f t="shared" si="105"/>
        <v>0</v>
      </c>
      <c r="J247" s="176"/>
      <c r="K247" s="177"/>
      <c r="L247" s="102">
        <f t="shared" si="106"/>
        <v>0</v>
      </c>
      <c r="M247" s="102">
        <f t="shared" si="107"/>
        <v>0</v>
      </c>
      <c r="N247" s="102"/>
      <c r="O247" s="124"/>
      <c r="P247" s="82">
        <f t="shared" si="108"/>
        <v>0</v>
      </c>
      <c r="Q247" s="82">
        <f t="shared" si="109"/>
        <v>0</v>
      </c>
      <c r="R247" s="92"/>
      <c r="S247" s="82">
        <f t="shared" si="110"/>
        <v>0</v>
      </c>
      <c r="T247" s="82">
        <f t="shared" si="111"/>
        <v>0</v>
      </c>
      <c r="U247" s="92"/>
      <c r="V247" s="47">
        <f t="shared" si="112"/>
        <v>0</v>
      </c>
      <c r="W247" s="47">
        <f t="shared" si="113"/>
        <v>0</v>
      </c>
    </row>
    <row r="248" spans="1:25" s="108" customFormat="1">
      <c r="A248" s="35"/>
      <c r="B248" s="107" t="s">
        <v>954</v>
      </c>
      <c r="C248" s="107"/>
      <c r="D248" s="107"/>
      <c r="E248" s="107"/>
      <c r="F248" s="112"/>
      <c r="G248" s="125">
        <v>8.5000000000000006E-2</v>
      </c>
      <c r="H248" s="109">
        <f t="shared" si="104"/>
        <v>0</v>
      </c>
      <c r="I248" s="109">
        <f t="shared" si="105"/>
        <v>0</v>
      </c>
      <c r="J248" s="126" t="str">
        <f>IF(K244=0,((O244/G244)/A4*12),"")</f>
        <v/>
      </c>
      <c r="K248" s="111">
        <f>IF(K244=0,"",((U244)/12*12/(G244)))</f>
        <v>2.7916518451020618E-2</v>
      </c>
      <c r="L248" s="109">
        <f t="shared" si="106"/>
        <v>0</v>
      </c>
      <c r="M248" s="109">
        <f t="shared" si="107"/>
        <v>0</v>
      </c>
      <c r="N248" s="109"/>
      <c r="O248" s="127"/>
      <c r="P248" s="113">
        <f t="shared" si="108"/>
        <v>0</v>
      </c>
      <c r="Q248" s="113">
        <f t="shared" si="109"/>
        <v>0</v>
      </c>
      <c r="R248" s="113"/>
      <c r="S248" s="113">
        <f t="shared" si="110"/>
        <v>0</v>
      </c>
      <c r="T248" s="113">
        <f t="shared" si="111"/>
        <v>0</v>
      </c>
      <c r="U248" s="113"/>
      <c r="V248" s="108">
        <f t="shared" si="112"/>
        <v>0</v>
      </c>
      <c r="W248" s="108">
        <f t="shared" si="113"/>
        <v>0</v>
      </c>
    </row>
    <row r="249" spans="1:25" s="114" customFormat="1">
      <c r="A249" s="35"/>
      <c r="F249" s="178"/>
      <c r="G249" s="178"/>
      <c r="H249" s="102">
        <f t="shared" si="104"/>
        <v>0</v>
      </c>
      <c r="I249" s="102">
        <f t="shared" si="105"/>
        <v>0</v>
      </c>
      <c r="J249" s="106"/>
      <c r="K249" s="179"/>
      <c r="L249" s="102">
        <f t="shared" si="106"/>
        <v>0</v>
      </c>
      <c r="M249" s="102">
        <f t="shared" si="107"/>
        <v>0</v>
      </c>
      <c r="N249" s="102"/>
      <c r="O249" s="178"/>
      <c r="P249" s="82">
        <f t="shared" si="108"/>
        <v>0</v>
      </c>
      <c r="Q249" s="82">
        <f t="shared" si="109"/>
        <v>0</v>
      </c>
      <c r="R249" s="180"/>
      <c r="S249" s="82">
        <f t="shared" si="110"/>
        <v>0</v>
      </c>
      <c r="T249" s="82">
        <f t="shared" si="111"/>
        <v>0</v>
      </c>
      <c r="U249" s="180"/>
      <c r="V249" s="47">
        <f t="shared" si="112"/>
        <v>0</v>
      </c>
      <c r="W249" s="47">
        <f t="shared" si="113"/>
        <v>0</v>
      </c>
      <c r="X249" s="47"/>
    </row>
    <row r="250" spans="1:25" s="114" customFormat="1">
      <c r="A250" s="35"/>
      <c r="B250" s="78" t="s">
        <v>955</v>
      </c>
      <c r="C250" s="48"/>
      <c r="E250" s="35"/>
      <c r="F250" s="35"/>
      <c r="G250" s="88"/>
      <c r="H250" s="47">
        <f t="shared" si="104"/>
        <v>0</v>
      </c>
      <c r="I250" s="47">
        <f t="shared" si="105"/>
        <v>0</v>
      </c>
      <c r="J250" s="99"/>
      <c r="K250" s="100"/>
      <c r="L250" s="47">
        <f t="shared" si="106"/>
        <v>0</v>
      </c>
      <c r="M250" s="47">
        <f t="shared" si="107"/>
        <v>0</v>
      </c>
      <c r="N250" s="47"/>
      <c r="O250" s="88"/>
      <c r="P250" s="82">
        <f t="shared" si="108"/>
        <v>0</v>
      </c>
      <c r="Q250" s="82">
        <f t="shared" si="109"/>
        <v>0</v>
      </c>
      <c r="R250" s="88"/>
      <c r="S250" s="82">
        <f t="shared" si="110"/>
        <v>0</v>
      </c>
      <c r="T250" s="82">
        <f t="shared" si="111"/>
        <v>0</v>
      </c>
      <c r="U250" s="88"/>
      <c r="V250" s="47">
        <f t="shared" si="112"/>
        <v>0</v>
      </c>
      <c r="W250" s="47">
        <f t="shared" si="113"/>
        <v>0</v>
      </c>
      <c r="X250" s="47"/>
      <c r="Y250" s="47"/>
    </row>
    <row r="251" spans="1:25" s="114" customFormat="1">
      <c r="A251" s="35"/>
      <c r="B251" s="35" t="s">
        <v>956</v>
      </c>
      <c r="C251" s="48"/>
      <c r="E251" s="35"/>
      <c r="F251" s="35"/>
      <c r="G251" s="88"/>
      <c r="H251" s="47">
        <f t="shared" si="104"/>
        <v>0</v>
      </c>
      <c r="I251" s="47">
        <f t="shared" si="105"/>
        <v>0</v>
      </c>
      <c r="J251" s="99"/>
      <c r="K251" s="100"/>
      <c r="L251" s="47">
        <f t="shared" si="106"/>
        <v>0</v>
      </c>
      <c r="M251" s="47">
        <f t="shared" si="107"/>
        <v>0</v>
      </c>
      <c r="N251" s="47"/>
      <c r="O251" s="88"/>
      <c r="P251" s="82">
        <f t="shared" si="108"/>
        <v>0</v>
      </c>
      <c r="Q251" s="82">
        <f t="shared" si="109"/>
        <v>0</v>
      </c>
      <c r="R251" s="88"/>
      <c r="S251" s="82">
        <f t="shared" si="110"/>
        <v>0</v>
      </c>
      <c r="T251" s="82">
        <f t="shared" si="111"/>
        <v>0</v>
      </c>
      <c r="U251" s="88"/>
      <c r="V251" s="47">
        <f t="shared" si="112"/>
        <v>0</v>
      </c>
      <c r="W251" s="47">
        <f t="shared" si="113"/>
        <v>0</v>
      </c>
      <c r="X251" s="47"/>
      <c r="Y251" s="47"/>
    </row>
    <row r="252" spans="1:25" s="114" customFormat="1">
      <c r="A252" s="35"/>
      <c r="B252" s="48" t="s">
        <v>957</v>
      </c>
      <c r="C252" s="48"/>
      <c r="D252" s="35" t="s">
        <v>958</v>
      </c>
      <c r="E252" s="35" t="s">
        <v>735</v>
      </c>
      <c r="F252" s="35"/>
      <c r="G252" s="120">
        <v>2093.6</v>
      </c>
      <c r="H252" s="47">
        <f t="shared" si="104"/>
        <v>2093.6</v>
      </c>
      <c r="I252" s="47">
        <f t="shared" si="105"/>
        <v>0</v>
      </c>
      <c r="J252" s="120">
        <f>1923.1+171.5</f>
        <v>2094.6</v>
      </c>
      <c r="K252" s="121">
        <f>1924.1+171.5</f>
        <v>2095.6</v>
      </c>
      <c r="L252" s="47">
        <f t="shared" si="106"/>
        <v>2095.6</v>
      </c>
      <c r="M252" s="47">
        <f t="shared" si="107"/>
        <v>0</v>
      </c>
      <c r="N252" s="47"/>
      <c r="O252" s="95">
        <f>IF(J252&gt;0,J252-G252,0)</f>
        <v>1</v>
      </c>
      <c r="P252" s="82">
        <f t="shared" si="108"/>
        <v>1</v>
      </c>
      <c r="Q252" s="82">
        <f t="shared" si="109"/>
        <v>0</v>
      </c>
      <c r="R252" s="95">
        <f>IF(K252&gt;0,K252-J252,0)</f>
        <v>1</v>
      </c>
      <c r="S252" s="82">
        <f t="shared" si="110"/>
        <v>1</v>
      </c>
      <c r="T252" s="82">
        <f t="shared" si="111"/>
        <v>0</v>
      </c>
      <c r="U252" s="94">
        <f>IF(K252&gt;0,O252+R252,O252)</f>
        <v>2</v>
      </c>
      <c r="V252" s="47">
        <f t="shared" si="112"/>
        <v>2</v>
      </c>
      <c r="W252" s="47">
        <f t="shared" si="113"/>
        <v>0</v>
      </c>
      <c r="X252" s="47"/>
      <c r="Y252" s="47"/>
    </row>
    <row r="253" spans="1:25" s="114" customFormat="1">
      <c r="A253" s="35"/>
      <c r="G253" s="181"/>
      <c r="H253" s="47"/>
      <c r="I253" s="47"/>
      <c r="J253" s="181"/>
      <c r="K253" s="182"/>
      <c r="L253" s="47"/>
      <c r="M253" s="47"/>
      <c r="N253" s="47"/>
      <c r="O253" s="180"/>
      <c r="P253" s="82"/>
      <c r="Q253" s="82"/>
      <c r="R253" s="180"/>
      <c r="S253" s="82"/>
      <c r="T253" s="82"/>
      <c r="U253" s="180"/>
      <c r="V253" s="47"/>
      <c r="W253" s="47"/>
      <c r="X253" s="47"/>
    </row>
    <row r="254" spans="1:25">
      <c r="B254" s="60" t="s">
        <v>959</v>
      </c>
      <c r="C254" s="35"/>
      <c r="D254" s="35"/>
      <c r="E254" s="35"/>
      <c r="F254" s="35"/>
      <c r="G254" s="181"/>
      <c r="H254" s="47">
        <f t="shared" ref="H254:H273" si="114">IF($E254="",0,$G254)</f>
        <v>0</v>
      </c>
      <c r="I254" s="47">
        <f t="shared" ref="I254:I273" si="115">IF($F254="",0,$G254)</f>
        <v>0</v>
      </c>
      <c r="J254" s="181"/>
      <c r="K254" s="182"/>
      <c r="L254" s="47">
        <f t="shared" ref="L254:L273" si="116">IF($E254="",0,K254)</f>
        <v>0</v>
      </c>
      <c r="M254" s="47">
        <f t="shared" ref="M254:M273" si="117">IF($F254="",0,K254)</f>
        <v>0</v>
      </c>
      <c r="O254" s="85"/>
      <c r="P254" s="82">
        <f t="shared" ref="P254:P273" si="118">IF($E254="",0,O254)</f>
        <v>0</v>
      </c>
      <c r="Q254" s="82">
        <f t="shared" ref="Q254:Q273" si="119">IF($F254="",0,O254)</f>
        <v>0</v>
      </c>
      <c r="S254" s="82">
        <f t="shared" ref="S254:S273" si="120">IF($E254="",0,R254)</f>
        <v>0</v>
      </c>
      <c r="T254" s="82">
        <f t="shared" ref="T254:T273" si="121">IF($F254="",0,R254)</f>
        <v>0</v>
      </c>
      <c r="V254" s="47">
        <f t="shared" ref="V254:V273" si="122">IF($E254="",0,U254)</f>
        <v>0</v>
      </c>
      <c r="W254" s="47">
        <f t="shared" ref="W254:W273" si="123">IF($F254="",0,U254)</f>
        <v>0</v>
      </c>
    </row>
    <row r="255" spans="1:25">
      <c r="B255" s="35" t="s">
        <v>960</v>
      </c>
      <c r="C255" s="35"/>
      <c r="D255" s="114"/>
      <c r="E255" s="35"/>
      <c r="F255" s="35"/>
      <c r="G255" s="128"/>
      <c r="H255" s="47">
        <f t="shared" si="114"/>
        <v>0</v>
      </c>
      <c r="I255" s="47">
        <f t="shared" si="115"/>
        <v>0</v>
      </c>
      <c r="J255" s="128"/>
      <c r="L255" s="47">
        <f t="shared" si="116"/>
        <v>0</v>
      </c>
      <c r="M255" s="47">
        <f t="shared" si="117"/>
        <v>0</v>
      </c>
      <c r="O255" s="85"/>
      <c r="P255" s="82">
        <f t="shared" si="118"/>
        <v>0</v>
      </c>
      <c r="Q255" s="82">
        <f t="shared" si="119"/>
        <v>0</v>
      </c>
      <c r="S255" s="82">
        <f t="shared" si="120"/>
        <v>0</v>
      </c>
      <c r="T255" s="82">
        <f t="shared" si="121"/>
        <v>0</v>
      </c>
      <c r="V255" s="47">
        <f t="shared" si="122"/>
        <v>0</v>
      </c>
      <c r="W255" s="47">
        <f t="shared" si="123"/>
        <v>0</v>
      </c>
    </row>
    <row r="256" spans="1:25">
      <c r="B256" s="48">
        <v>201</v>
      </c>
      <c r="C256" s="35"/>
      <c r="D256" s="183" t="s">
        <v>961</v>
      </c>
      <c r="E256" s="35" t="s">
        <v>735</v>
      </c>
      <c r="F256" s="35"/>
      <c r="G256" s="88">
        <v>0</v>
      </c>
      <c r="H256" s="47">
        <f t="shared" si="114"/>
        <v>0</v>
      </c>
      <c r="I256" s="47">
        <f t="shared" si="115"/>
        <v>0</v>
      </c>
      <c r="J256" s="88">
        <v>0</v>
      </c>
      <c r="K256" s="89">
        <v>0</v>
      </c>
      <c r="L256" s="47">
        <f t="shared" si="116"/>
        <v>0</v>
      </c>
      <c r="M256" s="47">
        <f t="shared" si="117"/>
        <v>0</v>
      </c>
      <c r="O256" s="119">
        <f>IF(J256&gt;0,J256-G256,0)</f>
        <v>0</v>
      </c>
      <c r="P256" s="82">
        <f t="shared" si="118"/>
        <v>0</v>
      </c>
      <c r="Q256" s="82">
        <f t="shared" si="119"/>
        <v>0</v>
      </c>
      <c r="R256" s="119">
        <f>IF(K256&gt;0,K256-J256,0)</f>
        <v>0</v>
      </c>
      <c r="S256" s="82">
        <f t="shared" si="120"/>
        <v>0</v>
      </c>
      <c r="T256" s="82">
        <f t="shared" si="121"/>
        <v>0</v>
      </c>
      <c r="U256" s="85">
        <f>IF(K256&gt;0,O256+R256,O256)</f>
        <v>0</v>
      </c>
      <c r="V256" s="47">
        <f t="shared" si="122"/>
        <v>0</v>
      </c>
      <c r="W256" s="47">
        <f t="shared" si="123"/>
        <v>0</v>
      </c>
    </row>
    <row r="257" spans="2:23">
      <c r="B257" s="48">
        <v>201</v>
      </c>
      <c r="C257" s="35"/>
      <c r="D257" s="183" t="s">
        <v>961</v>
      </c>
      <c r="E257" s="35"/>
      <c r="F257" s="35" t="s">
        <v>736</v>
      </c>
      <c r="G257" s="88">
        <v>0</v>
      </c>
      <c r="H257" s="47">
        <f t="shared" si="114"/>
        <v>0</v>
      </c>
      <c r="I257" s="47">
        <f t="shared" si="115"/>
        <v>0</v>
      </c>
      <c r="J257" s="88">
        <v>0</v>
      </c>
      <c r="K257" s="89">
        <v>0</v>
      </c>
      <c r="L257" s="47">
        <f t="shared" si="116"/>
        <v>0</v>
      </c>
      <c r="M257" s="47">
        <f t="shared" si="117"/>
        <v>0</v>
      </c>
      <c r="O257" s="119">
        <f>IF(J257&gt;0,J257-G257,0)</f>
        <v>0</v>
      </c>
      <c r="P257" s="82">
        <f t="shared" si="118"/>
        <v>0</v>
      </c>
      <c r="Q257" s="82">
        <f t="shared" si="119"/>
        <v>0</v>
      </c>
      <c r="R257" s="119">
        <f>IF(K257&gt;0,K257-J257,0)</f>
        <v>0</v>
      </c>
      <c r="S257" s="82">
        <f t="shared" si="120"/>
        <v>0</v>
      </c>
      <c r="T257" s="82">
        <f t="shared" si="121"/>
        <v>0</v>
      </c>
      <c r="U257" s="85">
        <f>IF(K257&gt;0,O257+R257,O257)</f>
        <v>0</v>
      </c>
      <c r="V257" s="47">
        <f t="shared" si="122"/>
        <v>0</v>
      </c>
      <c r="W257" s="47">
        <f t="shared" si="123"/>
        <v>0</v>
      </c>
    </row>
    <row r="258" spans="2:23">
      <c r="B258" s="35" t="s">
        <v>962</v>
      </c>
      <c r="C258" s="35"/>
      <c r="D258" s="114"/>
      <c r="E258" s="35"/>
      <c r="F258" s="35"/>
      <c r="G258" s="88"/>
      <c r="H258" s="47">
        <f t="shared" si="114"/>
        <v>0</v>
      </c>
      <c r="I258" s="47">
        <f t="shared" si="115"/>
        <v>0</v>
      </c>
      <c r="J258" s="88"/>
      <c r="K258" s="89"/>
      <c r="L258" s="47">
        <f t="shared" si="116"/>
        <v>0</v>
      </c>
      <c r="M258" s="47">
        <f t="shared" si="117"/>
        <v>0</v>
      </c>
      <c r="O258" s="119"/>
      <c r="P258" s="82">
        <f t="shared" si="118"/>
        <v>0</v>
      </c>
      <c r="Q258" s="82">
        <f t="shared" si="119"/>
        <v>0</v>
      </c>
      <c r="R258" s="119"/>
      <c r="S258" s="82">
        <f t="shared" si="120"/>
        <v>0</v>
      </c>
      <c r="T258" s="82">
        <f t="shared" si="121"/>
        <v>0</v>
      </c>
      <c r="U258" s="85"/>
      <c r="V258" s="47">
        <f t="shared" si="122"/>
        <v>0</v>
      </c>
      <c r="W258" s="47">
        <f t="shared" si="123"/>
        <v>0</v>
      </c>
    </row>
    <row r="259" spans="2:23">
      <c r="B259" s="48">
        <v>205</v>
      </c>
      <c r="C259" s="35"/>
      <c r="D259" s="35" t="s">
        <v>963</v>
      </c>
      <c r="E259" s="35" t="s">
        <v>735</v>
      </c>
      <c r="F259" s="35"/>
      <c r="G259" s="88">
        <v>848</v>
      </c>
      <c r="H259" s="47">
        <f t="shared" si="114"/>
        <v>848</v>
      </c>
      <c r="I259" s="47">
        <f t="shared" si="115"/>
        <v>0</v>
      </c>
      <c r="J259" s="88">
        <v>848</v>
      </c>
      <c r="K259" s="89">
        <v>848</v>
      </c>
      <c r="L259" s="47">
        <f t="shared" si="116"/>
        <v>848</v>
      </c>
      <c r="M259" s="47">
        <f t="shared" si="117"/>
        <v>0</v>
      </c>
      <c r="O259" s="119">
        <f>IF(J259&gt;0,J259-G259,0)</f>
        <v>0</v>
      </c>
      <c r="P259" s="82">
        <f t="shared" si="118"/>
        <v>0</v>
      </c>
      <c r="Q259" s="82">
        <f t="shared" si="119"/>
        <v>0</v>
      </c>
      <c r="R259" s="119">
        <f>IF(K259&gt;0,K259-J259,0)</f>
        <v>0</v>
      </c>
      <c r="S259" s="82">
        <f t="shared" si="120"/>
        <v>0</v>
      </c>
      <c r="T259" s="82">
        <f t="shared" si="121"/>
        <v>0</v>
      </c>
      <c r="U259" s="85">
        <f>IF(K259&gt;0,O259+R259,O259)</f>
        <v>0</v>
      </c>
      <c r="V259" s="47">
        <f t="shared" si="122"/>
        <v>0</v>
      </c>
      <c r="W259" s="47">
        <f t="shared" si="123"/>
        <v>0</v>
      </c>
    </row>
    <row r="260" spans="2:23">
      <c r="B260" s="48">
        <v>208</v>
      </c>
      <c r="C260" s="35"/>
      <c r="D260" s="35" t="s">
        <v>964</v>
      </c>
      <c r="E260" s="35" t="s">
        <v>735</v>
      </c>
      <c r="F260" s="35"/>
      <c r="G260" s="88">
        <v>81</v>
      </c>
      <c r="H260" s="47">
        <f t="shared" si="114"/>
        <v>81</v>
      </c>
      <c r="I260" s="47">
        <f t="shared" si="115"/>
        <v>0</v>
      </c>
      <c r="J260" s="88">
        <v>81</v>
      </c>
      <c r="K260" s="89">
        <v>81</v>
      </c>
      <c r="L260" s="47">
        <f t="shared" si="116"/>
        <v>81</v>
      </c>
      <c r="M260" s="47">
        <f t="shared" si="117"/>
        <v>0</v>
      </c>
      <c r="O260" s="119">
        <f>IF(J260&gt;0,J260-G260,0)</f>
        <v>0</v>
      </c>
      <c r="P260" s="82">
        <f t="shared" si="118"/>
        <v>0</v>
      </c>
      <c r="Q260" s="82">
        <f t="shared" si="119"/>
        <v>0</v>
      </c>
      <c r="R260" s="119">
        <f>IF(K260&gt;0,K260-J260,0)</f>
        <v>0</v>
      </c>
      <c r="S260" s="82">
        <f t="shared" si="120"/>
        <v>0</v>
      </c>
      <c r="T260" s="82">
        <f t="shared" si="121"/>
        <v>0</v>
      </c>
      <c r="U260" s="85">
        <f>IF(K260&gt;0,O260+R260,O260)</f>
        <v>0</v>
      </c>
      <c r="V260" s="47">
        <f t="shared" si="122"/>
        <v>0</v>
      </c>
      <c r="W260" s="47">
        <f t="shared" si="123"/>
        <v>0</v>
      </c>
    </row>
    <row r="261" spans="2:23">
      <c r="B261" s="35" t="s">
        <v>965</v>
      </c>
      <c r="C261" s="35"/>
      <c r="D261" s="114"/>
      <c r="E261" s="35"/>
      <c r="F261" s="35"/>
      <c r="G261" s="88"/>
      <c r="H261" s="47">
        <f t="shared" si="114"/>
        <v>0</v>
      </c>
      <c r="I261" s="47">
        <f t="shared" si="115"/>
        <v>0</v>
      </c>
      <c r="J261" s="88"/>
      <c r="K261" s="89"/>
      <c r="L261" s="47">
        <f t="shared" si="116"/>
        <v>0</v>
      </c>
      <c r="M261" s="47">
        <f t="shared" si="117"/>
        <v>0</v>
      </c>
      <c r="O261" s="119"/>
      <c r="P261" s="82">
        <f t="shared" si="118"/>
        <v>0</v>
      </c>
      <c r="Q261" s="82">
        <f t="shared" si="119"/>
        <v>0</v>
      </c>
      <c r="R261" s="119"/>
      <c r="S261" s="82">
        <f t="shared" si="120"/>
        <v>0</v>
      </c>
      <c r="T261" s="82">
        <f t="shared" si="121"/>
        <v>0</v>
      </c>
      <c r="U261" s="85"/>
      <c r="V261" s="47">
        <f t="shared" si="122"/>
        <v>0</v>
      </c>
      <c r="W261" s="47">
        <f t="shared" si="123"/>
        <v>0</v>
      </c>
    </row>
    <row r="262" spans="2:23">
      <c r="B262" s="48">
        <v>210</v>
      </c>
      <c r="C262" s="35"/>
      <c r="D262" s="35" t="s">
        <v>966</v>
      </c>
      <c r="E262" s="35" t="s">
        <v>735</v>
      </c>
      <c r="F262" s="35"/>
      <c r="G262" s="88">
        <v>1511</v>
      </c>
      <c r="H262" s="47">
        <f t="shared" si="114"/>
        <v>1511</v>
      </c>
      <c r="I262" s="47">
        <f t="shared" si="115"/>
        <v>0</v>
      </c>
      <c r="J262" s="88">
        <v>1511</v>
      </c>
      <c r="K262" s="89">
        <v>1511</v>
      </c>
      <c r="L262" s="47">
        <f t="shared" si="116"/>
        <v>1511</v>
      </c>
      <c r="M262" s="47">
        <f t="shared" si="117"/>
        <v>0</v>
      </c>
      <c r="O262" s="119">
        <f>IF(J262&gt;0,J262-G262,0)</f>
        <v>0</v>
      </c>
      <c r="P262" s="82">
        <f t="shared" si="118"/>
        <v>0</v>
      </c>
      <c r="Q262" s="82">
        <f t="shared" si="119"/>
        <v>0</v>
      </c>
      <c r="R262" s="119">
        <f>IF(K262&gt;0,K262-J262,0)</f>
        <v>0</v>
      </c>
      <c r="S262" s="82">
        <f t="shared" si="120"/>
        <v>0</v>
      </c>
      <c r="T262" s="82">
        <f t="shared" si="121"/>
        <v>0</v>
      </c>
      <c r="U262" s="85">
        <f>IF(K262&gt;0,O262+R262,O262)</f>
        <v>0</v>
      </c>
      <c r="V262" s="47">
        <f t="shared" si="122"/>
        <v>0</v>
      </c>
      <c r="W262" s="47">
        <f t="shared" si="123"/>
        <v>0</v>
      </c>
    </row>
    <row r="263" spans="2:23">
      <c r="B263" s="35" t="s">
        <v>967</v>
      </c>
      <c r="C263" s="35"/>
      <c r="D263" s="114"/>
      <c r="E263" s="35"/>
      <c r="F263" s="35"/>
      <c r="G263" s="88"/>
      <c r="H263" s="47">
        <f t="shared" si="114"/>
        <v>0</v>
      </c>
      <c r="I263" s="47">
        <f t="shared" si="115"/>
        <v>0</v>
      </c>
      <c r="J263" s="88"/>
      <c r="K263" s="89"/>
      <c r="L263" s="47">
        <f t="shared" si="116"/>
        <v>0</v>
      </c>
      <c r="M263" s="47">
        <f t="shared" si="117"/>
        <v>0</v>
      </c>
      <c r="O263" s="119"/>
      <c r="P263" s="82">
        <f t="shared" si="118"/>
        <v>0</v>
      </c>
      <c r="Q263" s="82">
        <f t="shared" si="119"/>
        <v>0</v>
      </c>
      <c r="R263" s="119"/>
      <c r="S263" s="82">
        <f t="shared" si="120"/>
        <v>0</v>
      </c>
      <c r="T263" s="82">
        <f t="shared" si="121"/>
        <v>0</v>
      </c>
      <c r="U263" s="85"/>
      <c r="V263" s="47">
        <f t="shared" si="122"/>
        <v>0</v>
      </c>
      <c r="W263" s="47">
        <f t="shared" si="123"/>
        <v>0</v>
      </c>
    </row>
    <row r="264" spans="2:23">
      <c r="B264" s="48">
        <v>215</v>
      </c>
      <c r="C264" s="35"/>
      <c r="D264" s="35" t="s">
        <v>968</v>
      </c>
      <c r="E264" s="35" t="s">
        <v>735</v>
      </c>
      <c r="F264" s="35"/>
      <c r="G264" s="88">
        <v>1101.0999999999999</v>
      </c>
      <c r="H264" s="47">
        <f t="shared" si="114"/>
        <v>1101.0999999999999</v>
      </c>
      <c r="I264" s="47">
        <f t="shared" si="115"/>
        <v>0</v>
      </c>
      <c r="J264" s="88">
        <v>1103.0999999999999</v>
      </c>
      <c r="K264" s="89">
        <v>1104.0999999999999</v>
      </c>
      <c r="L264" s="47">
        <f t="shared" si="116"/>
        <v>1104.0999999999999</v>
      </c>
      <c r="M264" s="47">
        <f t="shared" si="117"/>
        <v>0</v>
      </c>
      <c r="O264" s="119">
        <f>IF(J264&gt;0,J264-G264,0)</f>
        <v>2</v>
      </c>
      <c r="P264" s="82">
        <f t="shared" si="118"/>
        <v>2</v>
      </c>
      <c r="Q264" s="82">
        <f t="shared" si="119"/>
        <v>0</v>
      </c>
      <c r="R264" s="119">
        <f>IF(K264&gt;0,K264-J264,0)</f>
        <v>1</v>
      </c>
      <c r="S264" s="82">
        <f t="shared" si="120"/>
        <v>1</v>
      </c>
      <c r="T264" s="82">
        <f t="shared" si="121"/>
        <v>0</v>
      </c>
      <c r="U264" s="85">
        <f>IF(K264&gt;0,O264+R264,O264)</f>
        <v>3</v>
      </c>
      <c r="V264" s="47">
        <f t="shared" si="122"/>
        <v>3</v>
      </c>
      <c r="W264" s="47">
        <f t="shared" si="123"/>
        <v>0</v>
      </c>
    </row>
    <row r="265" spans="2:23">
      <c r="B265" s="48">
        <v>215</v>
      </c>
      <c r="C265" s="35"/>
      <c r="D265" s="35" t="s">
        <v>969</v>
      </c>
      <c r="E265" s="35"/>
      <c r="F265" s="35" t="s">
        <v>736</v>
      </c>
      <c r="G265" s="88">
        <v>1094.9000000000001</v>
      </c>
      <c r="H265" s="47">
        <f t="shared" si="114"/>
        <v>0</v>
      </c>
      <c r="I265" s="47">
        <f t="shared" si="115"/>
        <v>1094.9000000000001</v>
      </c>
      <c r="J265" s="88">
        <v>1096.9000000000001</v>
      </c>
      <c r="K265" s="89">
        <v>1097.9000000000001</v>
      </c>
      <c r="L265" s="47">
        <f t="shared" si="116"/>
        <v>0</v>
      </c>
      <c r="M265" s="47">
        <f t="shared" si="117"/>
        <v>1097.9000000000001</v>
      </c>
      <c r="O265" s="119">
        <f>IF(J265&gt;0,J265-G265,0)</f>
        <v>2</v>
      </c>
      <c r="P265" s="82">
        <f t="shared" si="118"/>
        <v>0</v>
      </c>
      <c r="Q265" s="82">
        <f t="shared" si="119"/>
        <v>2</v>
      </c>
      <c r="R265" s="119">
        <f>IF(K265&gt;0,K265-J265,0)</f>
        <v>1</v>
      </c>
      <c r="S265" s="82">
        <f t="shared" si="120"/>
        <v>0</v>
      </c>
      <c r="T265" s="82">
        <f t="shared" si="121"/>
        <v>1</v>
      </c>
      <c r="U265" s="85">
        <f>IF(K265&gt;0,O265+R265,O265)</f>
        <v>3</v>
      </c>
      <c r="V265" s="47">
        <f t="shared" si="122"/>
        <v>0</v>
      </c>
      <c r="W265" s="47">
        <f t="shared" si="123"/>
        <v>3</v>
      </c>
    </row>
    <row r="266" spans="2:23">
      <c r="B266" s="48">
        <v>216</v>
      </c>
      <c r="C266" s="35"/>
      <c r="D266" s="35" t="s">
        <v>970</v>
      </c>
      <c r="E266" s="35" t="s">
        <v>735</v>
      </c>
      <c r="F266" s="35"/>
      <c r="G266" s="92">
        <v>39</v>
      </c>
      <c r="H266" s="133">
        <f t="shared" si="114"/>
        <v>39</v>
      </c>
      <c r="I266" s="133">
        <f t="shared" si="115"/>
        <v>0</v>
      </c>
      <c r="J266" s="92">
        <v>39</v>
      </c>
      <c r="K266" s="93">
        <v>39</v>
      </c>
      <c r="L266" s="47">
        <f t="shared" si="116"/>
        <v>39</v>
      </c>
      <c r="M266" s="47">
        <f t="shared" si="117"/>
        <v>0</v>
      </c>
      <c r="O266" s="95">
        <f>IF(J266&gt;0,J266-G266,0)</f>
        <v>0</v>
      </c>
      <c r="P266" s="134">
        <f t="shared" si="118"/>
        <v>0</v>
      </c>
      <c r="Q266" s="134">
        <f t="shared" si="119"/>
        <v>0</v>
      </c>
      <c r="R266" s="95">
        <f>IF(K266&gt;0,K266-J266,0)</f>
        <v>0</v>
      </c>
      <c r="S266" s="134">
        <f t="shared" si="120"/>
        <v>0</v>
      </c>
      <c r="T266" s="134">
        <f t="shared" si="121"/>
        <v>0</v>
      </c>
      <c r="U266" s="94">
        <f>IF(K266&gt;0,O266+R266,O266)</f>
        <v>0</v>
      </c>
      <c r="V266" s="47">
        <f t="shared" si="122"/>
        <v>0</v>
      </c>
      <c r="W266" s="47">
        <f t="shared" si="123"/>
        <v>0</v>
      </c>
    </row>
    <row r="267" spans="2:23">
      <c r="B267" s="48"/>
      <c r="C267" s="48"/>
      <c r="D267" s="60" t="s">
        <v>971</v>
      </c>
      <c r="E267" s="79"/>
      <c r="F267" s="79"/>
      <c r="G267" s="82">
        <f>G256+G259+G260+G262+G264+G266</f>
        <v>3580.1</v>
      </c>
      <c r="H267" s="47">
        <f t="shared" si="114"/>
        <v>0</v>
      </c>
      <c r="I267" s="47">
        <f t="shared" si="115"/>
        <v>0</v>
      </c>
      <c r="J267" s="82">
        <f>J256+J259+J260+J262+J264+J266</f>
        <v>3582.1</v>
      </c>
      <c r="K267" s="84">
        <f>SUM(L254:L266)</f>
        <v>3583.1</v>
      </c>
      <c r="L267" s="47">
        <f t="shared" si="116"/>
        <v>0</v>
      </c>
      <c r="M267" s="47">
        <f t="shared" si="117"/>
        <v>0</v>
      </c>
      <c r="O267" s="82">
        <f>SUM(P254:P266)</f>
        <v>2</v>
      </c>
      <c r="P267" s="82">
        <f t="shared" si="118"/>
        <v>0</v>
      </c>
      <c r="Q267" s="82">
        <f t="shared" si="119"/>
        <v>0</v>
      </c>
      <c r="R267" s="82">
        <f>SUM(S254:S266)</f>
        <v>1</v>
      </c>
      <c r="S267" s="82">
        <f t="shared" si="120"/>
        <v>0</v>
      </c>
      <c r="T267" s="82">
        <f t="shared" si="121"/>
        <v>0</v>
      </c>
      <c r="U267" s="82">
        <f>SUM(V254:V266)</f>
        <v>3</v>
      </c>
      <c r="V267" s="47">
        <f t="shared" si="122"/>
        <v>0</v>
      </c>
      <c r="W267" s="47">
        <f t="shared" si="123"/>
        <v>0</v>
      </c>
    </row>
    <row r="268" spans="2:23">
      <c r="B268" s="48"/>
      <c r="C268" s="48"/>
      <c r="D268" s="60" t="s">
        <v>972</v>
      </c>
      <c r="E268" s="79"/>
      <c r="F268" s="79"/>
      <c r="G268" s="92">
        <f>G257+G265</f>
        <v>1094.9000000000001</v>
      </c>
      <c r="H268" s="47">
        <f t="shared" si="114"/>
        <v>0</v>
      </c>
      <c r="I268" s="47">
        <f t="shared" si="115"/>
        <v>0</v>
      </c>
      <c r="J268" s="92">
        <f>J257+J265</f>
        <v>1096.9000000000001</v>
      </c>
      <c r="K268" s="121">
        <f>SUM(M254:M266)</f>
        <v>1097.9000000000001</v>
      </c>
      <c r="L268" s="47">
        <f t="shared" si="116"/>
        <v>0</v>
      </c>
      <c r="M268" s="47">
        <f t="shared" si="117"/>
        <v>0</v>
      </c>
      <c r="O268" s="92">
        <f>SUM(Q254:Q266)</f>
        <v>2</v>
      </c>
      <c r="P268" s="82">
        <f t="shared" si="118"/>
        <v>0</v>
      </c>
      <c r="Q268" s="82">
        <f t="shared" si="119"/>
        <v>0</v>
      </c>
      <c r="R268" s="92">
        <f>SUM(T254:T266)</f>
        <v>1</v>
      </c>
      <c r="S268" s="82">
        <f t="shared" si="120"/>
        <v>0</v>
      </c>
      <c r="T268" s="82">
        <f t="shared" si="121"/>
        <v>0</v>
      </c>
      <c r="U268" s="92">
        <f>SUM(W254:W266)</f>
        <v>3</v>
      </c>
      <c r="V268" s="47">
        <f t="shared" si="122"/>
        <v>0</v>
      </c>
      <c r="W268" s="47">
        <f t="shared" si="123"/>
        <v>0</v>
      </c>
    </row>
    <row r="269" spans="2:23">
      <c r="B269" s="48"/>
      <c r="C269" s="48"/>
      <c r="D269" s="60" t="s">
        <v>973</v>
      </c>
      <c r="E269" s="79"/>
      <c r="F269" s="79"/>
      <c r="G269" s="97">
        <f>G267+G268</f>
        <v>4675</v>
      </c>
      <c r="H269" s="47">
        <f t="shared" si="114"/>
        <v>0</v>
      </c>
      <c r="I269" s="47">
        <f t="shared" si="115"/>
        <v>0</v>
      </c>
      <c r="J269" s="97">
        <f>J267+J268</f>
        <v>4679</v>
      </c>
      <c r="K269" s="121">
        <f>K267+K268</f>
        <v>4681</v>
      </c>
      <c r="L269" s="47">
        <f t="shared" si="116"/>
        <v>0</v>
      </c>
      <c r="M269" s="47">
        <f t="shared" si="117"/>
        <v>0</v>
      </c>
      <c r="O269" s="92">
        <f>O267+O268</f>
        <v>4</v>
      </c>
      <c r="P269" s="82">
        <f t="shared" si="118"/>
        <v>0</v>
      </c>
      <c r="Q269" s="82">
        <f t="shared" si="119"/>
        <v>0</v>
      </c>
      <c r="R269" s="92">
        <f>R267+R268</f>
        <v>2</v>
      </c>
      <c r="S269" s="82">
        <f t="shared" si="120"/>
        <v>0</v>
      </c>
      <c r="T269" s="82">
        <f t="shared" si="121"/>
        <v>0</v>
      </c>
      <c r="U269" s="92">
        <f>U267+U268</f>
        <v>6</v>
      </c>
      <c r="V269" s="47">
        <f t="shared" si="122"/>
        <v>0</v>
      </c>
      <c r="W269" s="47">
        <f t="shared" si="123"/>
        <v>0</v>
      </c>
    </row>
    <row r="270" spans="2:23">
      <c r="B270" s="35"/>
      <c r="C270" s="35"/>
      <c r="D270" s="114"/>
      <c r="E270" s="35"/>
      <c r="F270" s="35"/>
      <c r="H270" s="47">
        <f t="shared" si="114"/>
        <v>0</v>
      </c>
      <c r="I270" s="47">
        <f t="shared" si="115"/>
        <v>0</v>
      </c>
      <c r="J270" s="181"/>
      <c r="L270" s="47">
        <f t="shared" si="116"/>
        <v>0</v>
      </c>
      <c r="M270" s="47">
        <f t="shared" si="117"/>
        <v>0</v>
      </c>
      <c r="O270" s="85"/>
      <c r="P270" s="82">
        <f t="shared" si="118"/>
        <v>0</v>
      </c>
      <c r="Q270" s="82">
        <f t="shared" si="119"/>
        <v>0</v>
      </c>
      <c r="S270" s="82">
        <f t="shared" si="120"/>
        <v>0</v>
      </c>
      <c r="T270" s="82">
        <f t="shared" si="121"/>
        <v>0</v>
      </c>
      <c r="V270" s="47">
        <f t="shared" si="122"/>
        <v>0</v>
      </c>
      <c r="W270" s="47">
        <f t="shared" si="123"/>
        <v>0</v>
      </c>
    </row>
    <row r="271" spans="2:23">
      <c r="B271" s="35" t="s">
        <v>974</v>
      </c>
      <c r="C271" s="35"/>
      <c r="D271" s="35"/>
      <c r="E271" s="35"/>
      <c r="F271" s="35"/>
      <c r="G271" s="101"/>
      <c r="H271" s="102">
        <f t="shared" si="114"/>
        <v>0</v>
      </c>
      <c r="I271" s="102">
        <f t="shared" si="115"/>
        <v>0</v>
      </c>
      <c r="J271" s="122" t="str">
        <f>IF(K269=0,((O269/G269)),"")</f>
        <v/>
      </c>
      <c r="K271" s="104">
        <f>IF(K269=0,"",(((U269)/(G269))))</f>
        <v>1.2834224598930481E-3</v>
      </c>
      <c r="L271" s="102">
        <f t="shared" si="116"/>
        <v>0</v>
      </c>
      <c r="M271" s="102">
        <f t="shared" si="117"/>
        <v>0</v>
      </c>
      <c r="N271" s="102"/>
      <c r="O271" s="85"/>
      <c r="P271" s="82">
        <f t="shared" si="118"/>
        <v>0</v>
      </c>
      <c r="Q271" s="82">
        <f t="shared" si="119"/>
        <v>0</v>
      </c>
      <c r="S271" s="82">
        <f t="shared" si="120"/>
        <v>0</v>
      </c>
      <c r="T271" s="82">
        <f t="shared" si="121"/>
        <v>0</v>
      </c>
      <c r="V271" s="47">
        <f t="shared" si="122"/>
        <v>0</v>
      </c>
      <c r="W271" s="47">
        <f t="shared" si="123"/>
        <v>0</v>
      </c>
    </row>
    <row r="272" spans="2:23">
      <c r="B272" s="35"/>
      <c r="C272" s="35"/>
      <c r="D272" s="114"/>
      <c r="E272" s="35"/>
      <c r="F272" s="35"/>
      <c r="G272" s="102"/>
      <c r="H272" s="102">
        <f t="shared" si="114"/>
        <v>0</v>
      </c>
      <c r="I272" s="102">
        <f t="shared" si="115"/>
        <v>0</v>
      </c>
      <c r="J272" s="106"/>
      <c r="K272" s="104"/>
      <c r="L272" s="102">
        <f t="shared" si="116"/>
        <v>0</v>
      </c>
      <c r="M272" s="102">
        <f t="shared" si="117"/>
        <v>0</v>
      </c>
      <c r="N272" s="102"/>
      <c r="O272" s="85"/>
      <c r="P272" s="82">
        <f t="shared" si="118"/>
        <v>0</v>
      </c>
      <c r="Q272" s="82">
        <f t="shared" si="119"/>
        <v>0</v>
      </c>
      <c r="S272" s="82">
        <f t="shared" si="120"/>
        <v>0</v>
      </c>
      <c r="T272" s="82">
        <f t="shared" si="121"/>
        <v>0</v>
      </c>
      <c r="V272" s="47">
        <f t="shared" si="122"/>
        <v>0</v>
      </c>
      <c r="W272" s="47">
        <f t="shared" si="123"/>
        <v>0</v>
      </c>
    </row>
    <row r="273" spans="1:23" s="108" customFormat="1">
      <c r="A273" s="35"/>
      <c r="B273" s="107" t="s">
        <v>975</v>
      </c>
      <c r="C273" s="107"/>
      <c r="D273" s="107"/>
      <c r="E273" s="107"/>
      <c r="F273" s="107"/>
      <c r="G273" s="125">
        <v>0</v>
      </c>
      <c r="H273" s="109">
        <f t="shared" si="114"/>
        <v>0</v>
      </c>
      <c r="I273" s="109">
        <f t="shared" si="115"/>
        <v>0</v>
      </c>
      <c r="J273" s="126" t="str">
        <f>IF(K269=0,((O269/G269)/A4*12),"")</f>
        <v/>
      </c>
      <c r="K273" s="111">
        <f>IF(K269=0,"",((U269)/12*12/(G269)))</f>
        <v>1.2834224598930481E-3</v>
      </c>
      <c r="L273" s="109">
        <f t="shared" si="116"/>
        <v>0</v>
      </c>
      <c r="M273" s="109">
        <f t="shared" si="117"/>
        <v>0</v>
      </c>
      <c r="N273" s="109"/>
      <c r="O273" s="184"/>
      <c r="P273" s="113">
        <f t="shared" si="118"/>
        <v>0</v>
      </c>
      <c r="Q273" s="113">
        <f t="shared" si="119"/>
        <v>0</v>
      </c>
      <c r="R273" s="113"/>
      <c r="S273" s="113">
        <f t="shared" si="120"/>
        <v>0</v>
      </c>
      <c r="T273" s="113">
        <f t="shared" si="121"/>
        <v>0</v>
      </c>
      <c r="U273" s="113"/>
      <c r="V273" s="108">
        <f t="shared" si="122"/>
        <v>0</v>
      </c>
      <c r="W273" s="108">
        <f t="shared" si="123"/>
        <v>0</v>
      </c>
    </row>
    <row r="274" spans="1:23" s="108" customFormat="1">
      <c r="A274" s="35"/>
      <c r="B274" s="107"/>
      <c r="C274" s="107"/>
      <c r="D274" s="107"/>
      <c r="E274" s="107"/>
      <c r="F274" s="107"/>
      <c r="G274" s="125"/>
      <c r="H274" s="109"/>
      <c r="I274" s="109"/>
      <c r="J274" s="126"/>
      <c r="K274" s="111"/>
      <c r="L274" s="109"/>
      <c r="M274" s="109"/>
      <c r="N274" s="109"/>
      <c r="O274" s="184"/>
      <c r="P274" s="113"/>
      <c r="Q274" s="113"/>
      <c r="R274" s="113"/>
      <c r="S274" s="113"/>
      <c r="T274" s="113"/>
      <c r="U274" s="113"/>
    </row>
    <row r="275" spans="1:23">
      <c r="B275" s="78" t="s">
        <v>976</v>
      </c>
      <c r="C275" s="35"/>
      <c r="D275" s="35"/>
      <c r="E275" s="35"/>
      <c r="F275" s="35"/>
      <c r="G275" s="88"/>
      <c r="H275" s="47">
        <f t="shared" ref="H275:H286" si="124">IF($E275="",0,$G275)</f>
        <v>0</v>
      </c>
      <c r="I275" s="47">
        <f t="shared" ref="I275:I286" si="125">IF($F275="",0,$G275)</f>
        <v>0</v>
      </c>
      <c r="J275" s="99"/>
      <c r="K275" s="100"/>
      <c r="L275" s="47">
        <f t="shared" ref="L275:L286" si="126">IF($E275="",0,K275)</f>
        <v>0</v>
      </c>
      <c r="M275" s="47">
        <f t="shared" ref="M275:M286" si="127">IF($F275="",0,K275)</f>
        <v>0</v>
      </c>
      <c r="O275" s="88"/>
      <c r="P275" s="82">
        <f t="shared" ref="P275:P286" si="128">IF($E275="",0,O275)</f>
        <v>0</v>
      </c>
      <c r="Q275" s="82">
        <f t="shared" ref="Q275:Q286" si="129">IF($F275="",0,O275)</f>
        <v>0</v>
      </c>
      <c r="R275" s="88"/>
      <c r="S275" s="82">
        <f t="shared" ref="S275:S286" si="130">IF($E275="",0,R275)</f>
        <v>0</v>
      </c>
      <c r="T275" s="82">
        <f t="shared" ref="T275:T286" si="131">IF($F275="",0,R275)</f>
        <v>0</v>
      </c>
      <c r="U275" s="88"/>
      <c r="V275" s="47">
        <f t="shared" ref="V275:V286" si="132">IF($E275="",0,U275)</f>
        <v>0</v>
      </c>
      <c r="W275" s="47">
        <f t="shared" ref="W275:W286" si="133">IF($F275="",0,U275)</f>
        <v>0</v>
      </c>
    </row>
    <row r="276" spans="1:23">
      <c r="B276" s="35" t="s">
        <v>977</v>
      </c>
      <c r="C276" s="35"/>
      <c r="D276" s="114"/>
      <c r="E276" s="35"/>
      <c r="F276" s="35"/>
      <c r="G276" s="88"/>
      <c r="H276" s="47">
        <f t="shared" si="124"/>
        <v>0</v>
      </c>
      <c r="I276" s="47">
        <f t="shared" si="125"/>
        <v>0</v>
      </c>
      <c r="J276" s="99"/>
      <c r="K276" s="100"/>
      <c r="L276" s="47">
        <f t="shared" si="126"/>
        <v>0</v>
      </c>
      <c r="M276" s="47">
        <f t="shared" si="127"/>
        <v>0</v>
      </c>
      <c r="O276" s="88"/>
      <c r="P276" s="82">
        <f t="shared" si="128"/>
        <v>0</v>
      </c>
      <c r="Q276" s="82">
        <f t="shared" si="129"/>
        <v>0</v>
      </c>
      <c r="R276" s="88"/>
      <c r="S276" s="82">
        <f t="shared" si="130"/>
        <v>0</v>
      </c>
      <c r="T276" s="82">
        <f t="shared" si="131"/>
        <v>0</v>
      </c>
      <c r="U276" s="88"/>
      <c r="V276" s="47">
        <f t="shared" si="132"/>
        <v>0</v>
      </c>
      <c r="W276" s="47">
        <f t="shared" si="133"/>
        <v>0</v>
      </c>
    </row>
    <row r="277" spans="1:23">
      <c r="B277" s="48">
        <v>212</v>
      </c>
      <c r="C277" s="48"/>
      <c r="D277" s="35" t="s">
        <v>978</v>
      </c>
      <c r="E277" s="35"/>
      <c r="F277" s="35" t="s">
        <v>736</v>
      </c>
      <c r="G277" s="82">
        <v>170</v>
      </c>
      <c r="H277" s="47">
        <f t="shared" si="124"/>
        <v>0</v>
      </c>
      <c r="I277" s="47">
        <f t="shared" si="125"/>
        <v>170</v>
      </c>
      <c r="J277" s="82">
        <v>170</v>
      </c>
      <c r="K277" s="87">
        <v>170</v>
      </c>
      <c r="L277" s="47">
        <f t="shared" si="126"/>
        <v>0</v>
      </c>
      <c r="M277" s="47">
        <f t="shared" si="127"/>
        <v>170</v>
      </c>
      <c r="O277" s="85">
        <f>IF(J277&gt;0,J277-G277,0)</f>
        <v>0</v>
      </c>
      <c r="P277" s="82">
        <f t="shared" si="128"/>
        <v>0</v>
      </c>
      <c r="Q277" s="82">
        <f t="shared" si="129"/>
        <v>0</v>
      </c>
      <c r="R277" s="85">
        <f>IF(K277&gt;0,K277-J277,0)</f>
        <v>0</v>
      </c>
      <c r="S277" s="82">
        <f t="shared" si="130"/>
        <v>0</v>
      </c>
      <c r="T277" s="82">
        <f t="shared" si="131"/>
        <v>0</v>
      </c>
      <c r="U277" s="85">
        <f>IF(K277&gt;0,O277+R277,O277)</f>
        <v>0</v>
      </c>
      <c r="V277" s="47">
        <f t="shared" si="132"/>
        <v>0</v>
      </c>
      <c r="W277" s="47">
        <f t="shared" si="133"/>
        <v>0</v>
      </c>
    </row>
    <row r="278" spans="1:23">
      <c r="B278" s="35" t="s">
        <v>979</v>
      </c>
      <c r="C278" s="48"/>
      <c r="D278" s="114"/>
      <c r="E278" s="35"/>
      <c r="F278" s="35"/>
      <c r="H278" s="47">
        <f t="shared" si="124"/>
        <v>0</v>
      </c>
      <c r="I278" s="47">
        <f t="shared" si="125"/>
        <v>0</v>
      </c>
      <c r="J278" s="82"/>
      <c r="K278" s="87"/>
      <c r="L278" s="47">
        <f t="shared" si="126"/>
        <v>0</v>
      </c>
      <c r="M278" s="47">
        <f t="shared" si="127"/>
        <v>0</v>
      </c>
      <c r="O278" s="85"/>
      <c r="P278" s="82">
        <f t="shared" si="128"/>
        <v>0</v>
      </c>
      <c r="Q278" s="82">
        <f t="shared" si="129"/>
        <v>0</v>
      </c>
      <c r="R278" s="85"/>
      <c r="S278" s="82">
        <f t="shared" si="130"/>
        <v>0</v>
      </c>
      <c r="T278" s="82">
        <f t="shared" si="131"/>
        <v>0</v>
      </c>
      <c r="U278" s="85"/>
      <c r="V278" s="47">
        <f t="shared" si="132"/>
        <v>0</v>
      </c>
      <c r="W278" s="47">
        <f t="shared" si="133"/>
        <v>0</v>
      </c>
    </row>
    <row r="279" spans="1:23">
      <c r="B279" s="48" t="s">
        <v>980</v>
      </c>
      <c r="C279" s="48"/>
      <c r="D279" s="35" t="s">
        <v>981</v>
      </c>
      <c r="E279" s="35" t="s">
        <v>735</v>
      </c>
      <c r="F279" s="35"/>
      <c r="G279" s="88">
        <f>176+2259.3</f>
        <v>2435.3000000000002</v>
      </c>
      <c r="H279" s="47">
        <f t="shared" si="124"/>
        <v>2435.3000000000002</v>
      </c>
      <c r="I279" s="47">
        <f t="shared" si="125"/>
        <v>0</v>
      </c>
      <c r="J279" s="88">
        <f>176+2334.3</f>
        <v>2510.3000000000002</v>
      </c>
      <c r="K279" s="89">
        <f>176+2340.3</f>
        <v>2516.3000000000002</v>
      </c>
      <c r="L279" s="47">
        <f t="shared" si="126"/>
        <v>2516.3000000000002</v>
      </c>
      <c r="M279" s="47">
        <f t="shared" si="127"/>
        <v>0</v>
      </c>
      <c r="O279" s="85">
        <f>IF(J279&gt;0,J279-G279,0)</f>
        <v>75</v>
      </c>
      <c r="P279" s="82">
        <f t="shared" si="128"/>
        <v>75</v>
      </c>
      <c r="Q279" s="82">
        <f t="shared" si="129"/>
        <v>0</v>
      </c>
      <c r="R279" s="85">
        <f>IF(K279&gt;0,K279-J279,0)</f>
        <v>6</v>
      </c>
      <c r="S279" s="82">
        <f t="shared" si="130"/>
        <v>6</v>
      </c>
      <c r="T279" s="82">
        <f t="shared" si="131"/>
        <v>0</v>
      </c>
      <c r="U279" s="85">
        <f>IF(K279&gt;0,O279+R279,O279)</f>
        <v>81</v>
      </c>
      <c r="V279" s="47">
        <f t="shared" si="132"/>
        <v>81</v>
      </c>
      <c r="W279" s="47">
        <f t="shared" si="133"/>
        <v>0</v>
      </c>
    </row>
    <row r="280" spans="1:23">
      <c r="B280" s="48" t="s">
        <v>980</v>
      </c>
      <c r="C280" s="48"/>
      <c r="D280" s="35" t="s">
        <v>982</v>
      </c>
      <c r="E280" s="35"/>
      <c r="F280" s="35" t="s">
        <v>736</v>
      </c>
      <c r="G280" s="88">
        <f>176+2041.6</f>
        <v>2217.6</v>
      </c>
      <c r="H280" s="47">
        <f t="shared" si="124"/>
        <v>0</v>
      </c>
      <c r="I280" s="47">
        <f t="shared" si="125"/>
        <v>2217.6</v>
      </c>
      <c r="J280" s="88">
        <f>176+2117.6</f>
        <v>2293.6</v>
      </c>
      <c r="K280" s="89">
        <f>176+2125.6</f>
        <v>2301.6</v>
      </c>
      <c r="L280" s="47">
        <f t="shared" si="126"/>
        <v>0</v>
      </c>
      <c r="M280" s="47">
        <f t="shared" si="127"/>
        <v>2301.6</v>
      </c>
      <c r="O280" s="85">
        <f>IF(J280&gt;0,J280-G280,0)</f>
        <v>76</v>
      </c>
      <c r="P280" s="82">
        <f t="shared" si="128"/>
        <v>0</v>
      </c>
      <c r="Q280" s="82">
        <f t="shared" si="129"/>
        <v>76</v>
      </c>
      <c r="R280" s="85">
        <f>IF(K280&gt;0,K280-J280,0)</f>
        <v>8</v>
      </c>
      <c r="S280" s="82">
        <f t="shared" si="130"/>
        <v>0</v>
      </c>
      <c r="T280" s="82">
        <f t="shared" si="131"/>
        <v>8</v>
      </c>
      <c r="U280" s="85">
        <f>IF(K280&gt;0,O280+R280,O280)</f>
        <v>84</v>
      </c>
      <c r="V280" s="47">
        <f t="shared" si="132"/>
        <v>0</v>
      </c>
      <c r="W280" s="47">
        <f t="shared" si="133"/>
        <v>84</v>
      </c>
    </row>
    <row r="281" spans="1:23">
      <c r="B281" s="48">
        <v>226</v>
      </c>
      <c r="C281" s="48"/>
      <c r="D281" s="35" t="s">
        <v>983</v>
      </c>
      <c r="E281" s="35"/>
      <c r="F281" s="35"/>
      <c r="G281" s="88">
        <v>242</v>
      </c>
      <c r="H281" s="47">
        <f t="shared" si="124"/>
        <v>0</v>
      </c>
      <c r="I281" s="47">
        <f t="shared" si="125"/>
        <v>0</v>
      </c>
      <c r="J281" s="88">
        <v>238</v>
      </c>
      <c r="K281" s="89">
        <v>232</v>
      </c>
      <c r="L281" s="47">
        <f t="shared" si="126"/>
        <v>0</v>
      </c>
      <c r="M281" s="47">
        <f t="shared" si="127"/>
        <v>0</v>
      </c>
      <c r="O281" s="119">
        <f>IF(J281&gt;0,J281-G281,0)</f>
        <v>-4</v>
      </c>
      <c r="P281" s="82">
        <f t="shared" si="128"/>
        <v>0</v>
      </c>
      <c r="Q281" s="82">
        <f t="shared" si="129"/>
        <v>0</v>
      </c>
      <c r="R281" s="119">
        <f>IF(K281&gt;0,K281-J281,0)</f>
        <v>-6</v>
      </c>
      <c r="S281" s="82">
        <f t="shared" si="130"/>
        <v>0</v>
      </c>
      <c r="T281" s="82">
        <f t="shared" si="131"/>
        <v>0</v>
      </c>
      <c r="U281" s="85">
        <f>IF(K281&gt;0,O281+R281,O281)</f>
        <v>-10</v>
      </c>
      <c r="V281" s="47">
        <f t="shared" si="132"/>
        <v>0</v>
      </c>
      <c r="W281" s="47">
        <f t="shared" si="133"/>
        <v>0</v>
      </c>
    </row>
    <row r="282" spans="1:23">
      <c r="B282" s="48">
        <v>226</v>
      </c>
      <c r="C282" s="48"/>
      <c r="D282" s="35" t="s">
        <v>984</v>
      </c>
      <c r="E282" s="35"/>
      <c r="F282" s="35"/>
      <c r="G282" s="92">
        <v>242</v>
      </c>
      <c r="H282" s="47">
        <f t="shared" si="124"/>
        <v>0</v>
      </c>
      <c r="I282" s="47">
        <f t="shared" si="125"/>
        <v>0</v>
      </c>
      <c r="J282" s="92">
        <v>238</v>
      </c>
      <c r="K282" s="93">
        <v>232</v>
      </c>
      <c r="L282" s="47">
        <f t="shared" si="126"/>
        <v>0</v>
      </c>
      <c r="M282" s="47">
        <f t="shared" si="127"/>
        <v>0</v>
      </c>
      <c r="O282" s="95">
        <f>IF(J282&gt;0,J282-G282,0)</f>
        <v>-4</v>
      </c>
      <c r="P282" s="82">
        <f t="shared" si="128"/>
        <v>0</v>
      </c>
      <c r="Q282" s="82">
        <f t="shared" si="129"/>
        <v>0</v>
      </c>
      <c r="R282" s="95">
        <f>IF(K282&gt;0,K282-J282,0)</f>
        <v>-6</v>
      </c>
      <c r="S282" s="82">
        <f t="shared" si="130"/>
        <v>0</v>
      </c>
      <c r="T282" s="82">
        <f t="shared" si="131"/>
        <v>0</v>
      </c>
      <c r="U282" s="94">
        <f>IF(K282&gt;0,O282+R282,O282)</f>
        <v>-10</v>
      </c>
      <c r="V282" s="47">
        <f t="shared" si="132"/>
        <v>0</v>
      </c>
      <c r="W282" s="47">
        <f t="shared" si="133"/>
        <v>0</v>
      </c>
    </row>
    <row r="283" spans="1:23">
      <c r="B283" s="48"/>
      <c r="C283" s="48"/>
      <c r="D283" s="78" t="s">
        <v>985</v>
      </c>
      <c r="E283" s="35"/>
      <c r="F283" s="35"/>
      <c r="G283" s="82">
        <f>G279</f>
        <v>2435.3000000000002</v>
      </c>
      <c r="H283" s="47">
        <f t="shared" si="124"/>
        <v>0</v>
      </c>
      <c r="I283" s="47">
        <f t="shared" si="125"/>
        <v>0</v>
      </c>
      <c r="J283" s="82">
        <f>J279</f>
        <v>2510.3000000000002</v>
      </c>
      <c r="K283" s="84">
        <f>SUM(L275:L282)</f>
        <v>2516.3000000000002</v>
      </c>
      <c r="L283" s="47">
        <f t="shared" si="126"/>
        <v>0</v>
      </c>
      <c r="M283" s="47">
        <f t="shared" si="127"/>
        <v>0</v>
      </c>
      <c r="O283" s="82">
        <f>SUM(P275:P282)</f>
        <v>75</v>
      </c>
      <c r="P283" s="82">
        <f t="shared" si="128"/>
        <v>0</v>
      </c>
      <c r="Q283" s="82">
        <f t="shared" si="129"/>
        <v>0</v>
      </c>
      <c r="R283" s="82">
        <f>SUM(S275:S282)</f>
        <v>6</v>
      </c>
      <c r="S283" s="82">
        <f t="shared" si="130"/>
        <v>0</v>
      </c>
      <c r="T283" s="82">
        <f t="shared" si="131"/>
        <v>0</v>
      </c>
      <c r="U283" s="82">
        <f>SUM(V275:V282)</f>
        <v>81</v>
      </c>
      <c r="V283" s="47">
        <f t="shared" si="132"/>
        <v>0</v>
      </c>
      <c r="W283" s="47">
        <f t="shared" si="133"/>
        <v>0</v>
      </c>
    </row>
    <row r="284" spans="1:23">
      <c r="B284" s="48"/>
      <c r="C284" s="48"/>
      <c r="D284" s="78" t="s">
        <v>986</v>
      </c>
      <c r="E284" s="35"/>
      <c r="F284" s="35"/>
      <c r="G284" s="82">
        <f>G277+G280</f>
        <v>2387.6</v>
      </c>
      <c r="H284" s="47">
        <f t="shared" si="124"/>
        <v>0</v>
      </c>
      <c r="I284" s="47">
        <f t="shared" si="125"/>
        <v>0</v>
      </c>
      <c r="J284" s="82">
        <f>J277+J280</f>
        <v>2463.6</v>
      </c>
      <c r="K284" s="96">
        <f>SUM(M275:M282)</f>
        <v>2471.6</v>
      </c>
      <c r="L284" s="47">
        <f t="shared" si="126"/>
        <v>0</v>
      </c>
      <c r="M284" s="47">
        <f t="shared" si="127"/>
        <v>0</v>
      </c>
      <c r="O284" s="82">
        <f>SUM(Q275:Q282)</f>
        <v>76</v>
      </c>
      <c r="P284" s="82">
        <f t="shared" si="128"/>
        <v>0</v>
      </c>
      <c r="Q284" s="82">
        <f t="shared" si="129"/>
        <v>0</v>
      </c>
      <c r="R284" s="82">
        <f>SUM(T275:T282)</f>
        <v>8</v>
      </c>
      <c r="S284" s="82">
        <f t="shared" si="130"/>
        <v>0</v>
      </c>
      <c r="T284" s="82">
        <f t="shared" si="131"/>
        <v>0</v>
      </c>
      <c r="U284" s="82">
        <f>SUM(W275:W282)</f>
        <v>84</v>
      </c>
      <c r="V284" s="47">
        <f t="shared" si="132"/>
        <v>0</v>
      </c>
      <c r="W284" s="47">
        <f t="shared" si="133"/>
        <v>0</v>
      </c>
    </row>
    <row r="285" spans="1:23">
      <c r="B285" s="48"/>
      <c r="C285" s="48"/>
      <c r="D285" s="78" t="s">
        <v>987</v>
      </c>
      <c r="E285" s="35"/>
      <c r="F285" s="35"/>
      <c r="G285" s="92">
        <f>G281+G282</f>
        <v>484</v>
      </c>
      <c r="H285" s="47">
        <f t="shared" si="124"/>
        <v>0</v>
      </c>
      <c r="I285" s="47">
        <f t="shared" si="125"/>
        <v>0</v>
      </c>
      <c r="J285" s="97">
        <f>J281+J282</f>
        <v>476</v>
      </c>
      <c r="K285" s="121">
        <f>K281+K282</f>
        <v>464</v>
      </c>
      <c r="L285" s="47">
        <f t="shared" si="126"/>
        <v>0</v>
      </c>
      <c r="M285" s="47">
        <f t="shared" si="127"/>
        <v>0</v>
      </c>
      <c r="O285" s="92">
        <f>O282+O281</f>
        <v>-8</v>
      </c>
      <c r="P285" s="82">
        <f t="shared" si="128"/>
        <v>0</v>
      </c>
      <c r="Q285" s="82">
        <f t="shared" si="129"/>
        <v>0</v>
      </c>
      <c r="R285" s="92">
        <f>R282+R281</f>
        <v>-12</v>
      </c>
      <c r="S285" s="82">
        <f t="shared" si="130"/>
        <v>0</v>
      </c>
      <c r="T285" s="82">
        <f t="shared" si="131"/>
        <v>0</v>
      </c>
      <c r="U285" s="92">
        <f>U282+U281</f>
        <v>-20</v>
      </c>
      <c r="V285" s="47">
        <f t="shared" si="132"/>
        <v>0</v>
      </c>
      <c r="W285" s="47">
        <f t="shared" si="133"/>
        <v>0</v>
      </c>
    </row>
    <row r="286" spans="1:23">
      <c r="B286" s="48"/>
      <c r="C286" s="48"/>
      <c r="D286" s="60" t="s">
        <v>988</v>
      </c>
      <c r="E286" s="79"/>
      <c r="F286" s="79"/>
      <c r="G286" s="168">
        <f>G283+G284+G285</f>
        <v>5306.9</v>
      </c>
      <c r="H286" s="47">
        <f t="shared" si="124"/>
        <v>0</v>
      </c>
      <c r="I286" s="47">
        <f t="shared" si="125"/>
        <v>0</v>
      </c>
      <c r="J286" s="168">
        <f>J283+J284+J285</f>
        <v>5449.9</v>
      </c>
      <c r="K286" s="169">
        <f>K283+K284+K285</f>
        <v>5451.9</v>
      </c>
      <c r="L286" s="47">
        <f t="shared" si="126"/>
        <v>0</v>
      </c>
      <c r="M286" s="47">
        <f t="shared" si="127"/>
        <v>0</v>
      </c>
      <c r="O286" s="134">
        <f>O283+O284+O285</f>
        <v>143</v>
      </c>
      <c r="P286" s="82">
        <f t="shared" si="128"/>
        <v>0</v>
      </c>
      <c r="Q286" s="82">
        <f t="shared" si="129"/>
        <v>0</v>
      </c>
      <c r="R286" s="134">
        <f>R283+R284+R285</f>
        <v>2</v>
      </c>
      <c r="S286" s="82">
        <f t="shared" si="130"/>
        <v>0</v>
      </c>
      <c r="T286" s="82">
        <f t="shared" si="131"/>
        <v>0</v>
      </c>
      <c r="U286" s="134">
        <f>U283+U284+U285</f>
        <v>145</v>
      </c>
      <c r="V286" s="47">
        <f t="shared" si="132"/>
        <v>0</v>
      </c>
      <c r="W286" s="47">
        <f t="shared" si="133"/>
        <v>0</v>
      </c>
    </row>
    <row r="287" spans="1:23">
      <c r="B287" s="48"/>
      <c r="C287" s="48"/>
      <c r="E287" s="79"/>
      <c r="F287" s="79"/>
      <c r="G287" s="134"/>
      <c r="J287" s="168"/>
      <c r="K287" s="169"/>
      <c r="O287" s="134"/>
      <c r="R287" s="134"/>
      <c r="U287" s="134"/>
    </row>
    <row r="288" spans="1:23">
      <c r="B288" s="35" t="s">
        <v>989</v>
      </c>
      <c r="C288" s="35"/>
      <c r="D288" s="35"/>
      <c r="E288" s="35"/>
      <c r="F288" s="35"/>
      <c r="G288" s="128"/>
      <c r="H288" s="47">
        <f>IF($E288="",0,$G288)</f>
        <v>0</v>
      </c>
      <c r="I288" s="47">
        <f>IF($F288="",0,$G288)</f>
        <v>0</v>
      </c>
      <c r="J288" s="83" t="str">
        <f>IF(K283+K285=0,(((O283+O284)/(G283+G284))),"")</f>
        <v/>
      </c>
      <c r="K288" s="84">
        <f>IF(K286=0,"",(((U286)/(G286))))</f>
        <v>2.7322919218376079E-2</v>
      </c>
      <c r="L288" s="47">
        <f>IF($E288="",0,K288)</f>
        <v>0</v>
      </c>
      <c r="M288" s="47">
        <f>IF($F288="",0,K288)</f>
        <v>0</v>
      </c>
      <c r="O288" s="85"/>
      <c r="P288" s="82">
        <f>IF($E288="",0,O288)</f>
        <v>0</v>
      </c>
      <c r="Q288" s="82">
        <f>IF($F288="",0,O288)</f>
        <v>0</v>
      </c>
      <c r="S288" s="82">
        <f>IF($E288="",0,R288)</f>
        <v>0</v>
      </c>
      <c r="T288" s="82">
        <f>IF($F288="",0,R288)</f>
        <v>0</v>
      </c>
      <c r="V288" s="47">
        <f>IF($E288="",0,U288)</f>
        <v>0</v>
      </c>
      <c r="W288" s="47">
        <f>IF($F288="",0,U288)</f>
        <v>0</v>
      </c>
    </row>
    <row r="289" spans="2:25">
      <c r="B289" s="35"/>
      <c r="C289" s="35"/>
      <c r="D289" s="35"/>
      <c r="E289" s="35"/>
      <c r="F289" s="35"/>
      <c r="G289" s="128"/>
      <c r="O289" s="85"/>
    </row>
    <row r="290" spans="2:25">
      <c r="B290" s="107" t="s">
        <v>990</v>
      </c>
      <c r="C290" s="107"/>
      <c r="D290" s="107"/>
      <c r="E290" s="107"/>
      <c r="F290" s="107"/>
      <c r="G290" s="185">
        <v>1.4E-2</v>
      </c>
      <c r="H290" s="108">
        <f>IF($E290="",0,$G290)</f>
        <v>0</v>
      </c>
      <c r="I290" s="108">
        <f>IF($F290="",0,$G290)</f>
        <v>0</v>
      </c>
      <c r="J290" s="186" t="str">
        <f>IF(K283+K284=0,(((O283+O284)/(G283+G284))/6*12),"")</f>
        <v/>
      </c>
      <c r="K290" s="187">
        <f>IF(K286=0,"",((U286)/12*12/(G286)))</f>
        <v>2.7322919218376079E-2</v>
      </c>
      <c r="L290" s="108">
        <f>IF($E290="",0,K290)</f>
        <v>0</v>
      </c>
      <c r="M290" s="108">
        <f>IF($F290="",0,K290)</f>
        <v>0</v>
      </c>
      <c r="N290" s="108"/>
      <c r="O290" s="184"/>
      <c r="P290" s="113">
        <f>IF($E290="",0,O290)</f>
        <v>0</v>
      </c>
      <c r="Q290" s="113">
        <f>IF($F290="",0,O290)</f>
        <v>0</v>
      </c>
      <c r="R290" s="113"/>
      <c r="S290" s="113">
        <f>IF($E290="",0,R290)</f>
        <v>0</v>
      </c>
      <c r="T290" s="113">
        <f>IF($F290="",0,R290)</f>
        <v>0</v>
      </c>
      <c r="U290" s="113"/>
      <c r="V290" s="108">
        <f>IF($E290="",0,U290)</f>
        <v>0</v>
      </c>
      <c r="W290" s="108">
        <f>IF($F290="",0,U290)</f>
        <v>0</v>
      </c>
      <c r="X290" s="108"/>
      <c r="Y290" s="108"/>
    </row>
    <row r="292" spans="2:25">
      <c r="B292" s="78" t="s">
        <v>991</v>
      </c>
      <c r="C292" s="48"/>
      <c r="D292" s="114"/>
      <c r="E292" s="35"/>
      <c r="F292" s="35"/>
      <c r="G292" s="92"/>
      <c r="H292" s="47">
        <f t="shared" ref="H292:H308" si="134">IF($E292="",0,$G292)</f>
        <v>0</v>
      </c>
      <c r="I292" s="47">
        <f t="shared" ref="I292:I308" si="135">IF($F292="",0,$G292)</f>
        <v>0</v>
      </c>
      <c r="J292" s="92"/>
      <c r="K292" s="121"/>
      <c r="L292" s="47">
        <f t="shared" ref="L292:L308" si="136">IF($E292="",0,K292)</f>
        <v>0</v>
      </c>
      <c r="M292" s="47">
        <f t="shared" ref="M292:M308" si="137">IF($F292="",0,K292)</f>
        <v>0</v>
      </c>
      <c r="O292" s="92"/>
      <c r="P292" s="82">
        <f t="shared" ref="P292:P308" si="138">IF($E292="",0,O292)</f>
        <v>0</v>
      </c>
      <c r="Q292" s="82">
        <f t="shared" ref="Q292:Q308" si="139">IF($F292="",0,O292)</f>
        <v>0</v>
      </c>
      <c r="R292" s="92"/>
      <c r="S292" s="82">
        <f t="shared" ref="S292:S308" si="140">IF($E292="",0,R292)</f>
        <v>0</v>
      </c>
      <c r="T292" s="82">
        <f t="shared" ref="T292:T308" si="141">IF($F292="",0,R292)</f>
        <v>0</v>
      </c>
      <c r="U292" s="92"/>
      <c r="V292" s="47">
        <f t="shared" ref="V292:V308" si="142">IF($E292="",0,U292)</f>
        <v>0</v>
      </c>
      <c r="W292" s="47">
        <f t="shared" ref="W292:W308" si="143">IF($F292="",0,U292)</f>
        <v>0</v>
      </c>
    </row>
    <row r="293" spans="2:25">
      <c r="B293" s="35" t="s">
        <v>992</v>
      </c>
      <c r="C293" s="48"/>
      <c r="D293" s="114"/>
      <c r="E293" s="35"/>
      <c r="F293" s="35"/>
      <c r="G293" s="92"/>
      <c r="H293" s="47">
        <f t="shared" si="134"/>
        <v>0</v>
      </c>
      <c r="I293" s="47">
        <f t="shared" si="135"/>
        <v>0</v>
      </c>
      <c r="J293" s="92"/>
      <c r="K293" s="121"/>
      <c r="L293" s="47">
        <f t="shared" si="136"/>
        <v>0</v>
      </c>
      <c r="M293" s="47">
        <f t="shared" si="137"/>
        <v>0</v>
      </c>
      <c r="O293" s="92"/>
      <c r="P293" s="82">
        <f t="shared" si="138"/>
        <v>0</v>
      </c>
      <c r="Q293" s="82">
        <f t="shared" si="139"/>
        <v>0</v>
      </c>
      <c r="R293" s="92"/>
      <c r="S293" s="82">
        <f t="shared" si="140"/>
        <v>0</v>
      </c>
      <c r="T293" s="82">
        <f t="shared" si="141"/>
        <v>0</v>
      </c>
      <c r="U293" s="92"/>
      <c r="V293" s="47">
        <f t="shared" si="142"/>
        <v>0</v>
      </c>
      <c r="W293" s="47">
        <f t="shared" si="143"/>
        <v>0</v>
      </c>
    </row>
    <row r="294" spans="2:25">
      <c r="B294" s="48">
        <v>250</v>
      </c>
      <c r="C294" s="48"/>
      <c r="D294" s="35" t="s">
        <v>993</v>
      </c>
      <c r="E294" s="35"/>
      <c r="F294" s="35" t="s">
        <v>736</v>
      </c>
      <c r="G294" s="88">
        <v>2161</v>
      </c>
      <c r="H294" s="47">
        <f t="shared" si="134"/>
        <v>0</v>
      </c>
      <c r="I294" s="47">
        <f t="shared" si="135"/>
        <v>2161</v>
      </c>
      <c r="J294" s="88">
        <v>2166</v>
      </c>
      <c r="K294" s="89">
        <v>2180</v>
      </c>
      <c r="L294" s="47">
        <f t="shared" si="136"/>
        <v>0</v>
      </c>
      <c r="M294" s="47">
        <f t="shared" si="137"/>
        <v>2180</v>
      </c>
      <c r="O294" s="119">
        <f>IF(J294&gt;0,J294-G294,0)</f>
        <v>5</v>
      </c>
      <c r="P294" s="82">
        <f t="shared" si="138"/>
        <v>0</v>
      </c>
      <c r="Q294" s="82">
        <f t="shared" si="139"/>
        <v>5</v>
      </c>
      <c r="R294" s="119">
        <f>IF(K294&gt;0,K294-J294,0)</f>
        <v>14</v>
      </c>
      <c r="S294" s="82">
        <f t="shared" si="140"/>
        <v>0</v>
      </c>
      <c r="T294" s="82">
        <f t="shared" si="141"/>
        <v>14</v>
      </c>
      <c r="U294" s="85">
        <f>IF(K294&gt;0,O294+R294,O294)</f>
        <v>19</v>
      </c>
      <c r="V294" s="47">
        <f t="shared" si="142"/>
        <v>0</v>
      </c>
      <c r="W294" s="47">
        <f t="shared" si="143"/>
        <v>19</v>
      </c>
      <c r="Y294" s="47" t="s">
        <v>994</v>
      </c>
    </row>
    <row r="295" spans="2:25">
      <c r="B295" s="35" t="s">
        <v>995</v>
      </c>
      <c r="C295" s="48"/>
      <c r="D295" s="114"/>
      <c r="E295" s="35"/>
      <c r="F295" s="35"/>
      <c r="G295" s="92"/>
      <c r="H295" s="47">
        <f t="shared" si="134"/>
        <v>0</v>
      </c>
      <c r="I295" s="47">
        <f t="shared" si="135"/>
        <v>0</v>
      </c>
      <c r="J295" s="92"/>
      <c r="K295" s="93"/>
      <c r="L295" s="47">
        <f t="shared" si="136"/>
        <v>0</v>
      </c>
      <c r="M295" s="47">
        <f t="shared" si="137"/>
        <v>0</v>
      </c>
      <c r="O295" s="92"/>
      <c r="P295" s="82">
        <f t="shared" si="138"/>
        <v>0</v>
      </c>
      <c r="Q295" s="82">
        <f t="shared" si="139"/>
        <v>0</v>
      </c>
      <c r="R295" s="92"/>
      <c r="S295" s="82">
        <f t="shared" si="140"/>
        <v>0</v>
      </c>
      <c r="T295" s="82">
        <f t="shared" si="141"/>
        <v>0</v>
      </c>
      <c r="U295" s="92"/>
      <c r="V295" s="47">
        <f t="shared" si="142"/>
        <v>0</v>
      </c>
      <c r="W295" s="47">
        <f t="shared" si="143"/>
        <v>0</v>
      </c>
    </row>
    <row r="296" spans="2:25">
      <c r="B296" s="48">
        <v>251</v>
      </c>
      <c r="C296" s="48"/>
      <c r="D296" s="35" t="s">
        <v>996</v>
      </c>
      <c r="E296" s="35" t="s">
        <v>735</v>
      </c>
      <c r="F296" s="35"/>
      <c r="G296" s="88">
        <v>743.5</v>
      </c>
      <c r="H296" s="47">
        <f t="shared" si="134"/>
        <v>743.5</v>
      </c>
      <c r="I296" s="47">
        <f t="shared" si="135"/>
        <v>0</v>
      </c>
      <c r="J296" s="88">
        <v>759.5</v>
      </c>
      <c r="K296" s="89">
        <v>766.5</v>
      </c>
      <c r="L296" s="47">
        <f t="shared" si="136"/>
        <v>766.5</v>
      </c>
      <c r="M296" s="47">
        <f t="shared" si="137"/>
        <v>0</v>
      </c>
      <c r="O296" s="119">
        <f>IF(J296&gt;0,J296-G296,0)</f>
        <v>16</v>
      </c>
      <c r="P296" s="82">
        <f t="shared" si="138"/>
        <v>16</v>
      </c>
      <c r="Q296" s="82">
        <f t="shared" si="139"/>
        <v>0</v>
      </c>
      <c r="R296" s="119">
        <f>IF(K296&gt;0,K296-J296,0)-0</f>
        <v>7</v>
      </c>
      <c r="S296" s="82">
        <f t="shared" si="140"/>
        <v>7</v>
      </c>
      <c r="T296" s="82">
        <f t="shared" si="141"/>
        <v>0</v>
      </c>
      <c r="U296" s="85">
        <f>IF(K296&gt;0,O296+R296,O296)</f>
        <v>23</v>
      </c>
      <c r="V296" s="47">
        <f t="shared" si="142"/>
        <v>23</v>
      </c>
      <c r="W296" s="47">
        <f t="shared" si="143"/>
        <v>0</v>
      </c>
      <c r="Y296" s="47" t="s">
        <v>997</v>
      </c>
    </row>
    <row r="297" spans="2:25">
      <c r="B297" s="35" t="s">
        <v>998</v>
      </c>
      <c r="C297" s="48"/>
      <c r="D297" s="35"/>
      <c r="E297" s="35"/>
      <c r="F297" s="35"/>
      <c r="G297" s="88"/>
      <c r="H297" s="47">
        <f t="shared" si="134"/>
        <v>0</v>
      </c>
      <c r="I297" s="47">
        <f t="shared" si="135"/>
        <v>0</v>
      </c>
      <c r="J297" s="88"/>
      <c r="K297" s="89"/>
      <c r="L297" s="47">
        <f t="shared" si="136"/>
        <v>0</v>
      </c>
      <c r="M297" s="47">
        <f t="shared" si="137"/>
        <v>0</v>
      </c>
      <c r="O297" s="119"/>
      <c r="P297" s="82">
        <f t="shared" si="138"/>
        <v>0</v>
      </c>
      <c r="Q297" s="82">
        <f t="shared" si="139"/>
        <v>0</v>
      </c>
      <c r="R297" s="119"/>
      <c r="S297" s="82">
        <f t="shared" si="140"/>
        <v>0</v>
      </c>
      <c r="T297" s="82">
        <f t="shared" si="141"/>
        <v>0</v>
      </c>
      <c r="U297" s="85"/>
      <c r="V297" s="47">
        <f t="shared" si="142"/>
        <v>0</v>
      </c>
      <c r="W297" s="47">
        <f t="shared" si="143"/>
        <v>0</v>
      </c>
    </row>
    <row r="298" spans="2:25">
      <c r="B298" s="48">
        <v>255</v>
      </c>
      <c r="C298" s="48"/>
      <c r="D298" s="35" t="s">
        <v>999</v>
      </c>
      <c r="E298" s="35" t="s">
        <v>735</v>
      </c>
      <c r="F298" s="35"/>
      <c r="G298" s="88">
        <v>1706.5</v>
      </c>
      <c r="H298" s="47">
        <f t="shared" si="134"/>
        <v>1706.5</v>
      </c>
      <c r="I298" s="47">
        <f t="shared" si="135"/>
        <v>0</v>
      </c>
      <c r="J298" s="88">
        <v>1715.5</v>
      </c>
      <c r="K298" s="89">
        <v>1716.5</v>
      </c>
      <c r="L298" s="164">
        <f t="shared" si="136"/>
        <v>1716.5</v>
      </c>
      <c r="M298" s="164">
        <f t="shared" si="137"/>
        <v>0</v>
      </c>
      <c r="N298" s="164"/>
      <c r="O298" s="188">
        <f t="shared" ref="O298:O306" si="144">IF(J298&gt;0,J298-G298,0)</f>
        <v>9</v>
      </c>
      <c r="P298" s="189">
        <f t="shared" si="138"/>
        <v>9</v>
      </c>
      <c r="Q298" s="189">
        <f t="shared" si="139"/>
        <v>0</v>
      </c>
      <c r="R298" s="188">
        <f>IF(K298&gt;0,K298-J298,0)</f>
        <v>1</v>
      </c>
      <c r="S298" s="189">
        <f t="shared" si="140"/>
        <v>1</v>
      </c>
      <c r="T298" s="189">
        <f t="shared" si="141"/>
        <v>0</v>
      </c>
      <c r="U298" s="190">
        <f t="shared" ref="U298:U306" si="145">IF(K298&gt;0,O298+R298,O298)</f>
        <v>10</v>
      </c>
      <c r="V298" s="47">
        <f t="shared" si="142"/>
        <v>10</v>
      </c>
      <c r="W298" s="47">
        <f t="shared" si="143"/>
        <v>0</v>
      </c>
    </row>
    <row r="299" spans="2:25">
      <c r="B299" s="48">
        <v>255</v>
      </c>
      <c r="C299" s="48"/>
      <c r="D299" s="35" t="s">
        <v>999</v>
      </c>
      <c r="E299" s="35"/>
      <c r="F299" s="35" t="s">
        <v>736</v>
      </c>
      <c r="G299" s="88">
        <v>1703</v>
      </c>
      <c r="H299" s="47">
        <f t="shared" si="134"/>
        <v>0</v>
      </c>
      <c r="I299" s="47">
        <f t="shared" si="135"/>
        <v>1703</v>
      </c>
      <c r="J299" s="88">
        <v>1712</v>
      </c>
      <c r="K299" s="89">
        <v>1713</v>
      </c>
      <c r="L299" s="164">
        <f t="shared" si="136"/>
        <v>0</v>
      </c>
      <c r="M299" s="164">
        <f t="shared" si="137"/>
        <v>1713</v>
      </c>
      <c r="N299" s="164"/>
      <c r="O299" s="188">
        <f t="shared" si="144"/>
        <v>9</v>
      </c>
      <c r="P299" s="189">
        <f t="shared" si="138"/>
        <v>0</v>
      </c>
      <c r="Q299" s="189">
        <f t="shared" si="139"/>
        <v>9</v>
      </c>
      <c r="R299" s="188">
        <f>IF(K299&gt;0,K299-J299,0)</f>
        <v>1</v>
      </c>
      <c r="S299" s="189">
        <f t="shared" si="140"/>
        <v>0</v>
      </c>
      <c r="T299" s="189">
        <f t="shared" si="141"/>
        <v>1</v>
      </c>
      <c r="U299" s="190">
        <f t="shared" si="145"/>
        <v>10</v>
      </c>
      <c r="V299" s="47">
        <f t="shared" si="142"/>
        <v>0</v>
      </c>
      <c r="W299" s="47">
        <f t="shared" si="143"/>
        <v>10</v>
      </c>
    </row>
    <row r="300" spans="2:25">
      <c r="B300" s="161">
        <v>256</v>
      </c>
      <c r="C300" s="161"/>
      <c r="D300" s="37" t="s">
        <v>1000</v>
      </c>
      <c r="E300" s="37" t="s">
        <v>735</v>
      </c>
      <c r="F300" s="37"/>
      <c r="G300" s="88">
        <v>77</v>
      </c>
      <c r="H300" s="47">
        <f t="shared" si="134"/>
        <v>77</v>
      </c>
      <c r="I300" s="47">
        <f t="shared" si="135"/>
        <v>0</v>
      </c>
      <c r="J300" s="88">
        <v>68</v>
      </c>
      <c r="K300" s="89">
        <v>67</v>
      </c>
      <c r="L300" s="164">
        <f t="shared" si="136"/>
        <v>67</v>
      </c>
      <c r="M300" s="164">
        <f t="shared" si="137"/>
        <v>0</v>
      </c>
      <c r="N300" s="164"/>
      <c r="O300" s="188">
        <f t="shared" si="144"/>
        <v>-9</v>
      </c>
      <c r="P300" s="189">
        <f t="shared" si="138"/>
        <v>-9</v>
      </c>
      <c r="Q300" s="189">
        <f t="shared" si="139"/>
        <v>0</v>
      </c>
      <c r="R300" s="188">
        <f>IF(K300&gt;0,K300-J300,0)</f>
        <v>-1</v>
      </c>
      <c r="S300" s="189">
        <f t="shared" si="140"/>
        <v>-1</v>
      </c>
      <c r="T300" s="189">
        <f t="shared" si="141"/>
        <v>0</v>
      </c>
      <c r="U300" s="190">
        <f t="shared" si="145"/>
        <v>-10</v>
      </c>
      <c r="V300" s="47">
        <f t="shared" si="142"/>
        <v>-10</v>
      </c>
      <c r="W300" s="47">
        <f t="shared" si="143"/>
        <v>0</v>
      </c>
      <c r="Y300" s="149"/>
    </row>
    <row r="301" spans="2:25">
      <c r="B301" s="161">
        <v>256</v>
      </c>
      <c r="C301" s="161"/>
      <c r="D301" s="37" t="s">
        <v>1000</v>
      </c>
      <c r="E301" s="37"/>
      <c r="F301" s="37" t="s">
        <v>736</v>
      </c>
      <c r="G301" s="92">
        <v>77</v>
      </c>
      <c r="H301" s="47">
        <f t="shared" si="134"/>
        <v>0</v>
      </c>
      <c r="I301" s="47">
        <f t="shared" si="135"/>
        <v>77</v>
      </c>
      <c r="J301" s="92">
        <v>68</v>
      </c>
      <c r="K301" s="93">
        <v>67</v>
      </c>
      <c r="L301" s="164">
        <f t="shared" si="136"/>
        <v>0</v>
      </c>
      <c r="M301" s="164">
        <f t="shared" si="137"/>
        <v>67</v>
      </c>
      <c r="N301" s="164"/>
      <c r="O301" s="191">
        <f t="shared" si="144"/>
        <v>-9</v>
      </c>
      <c r="P301" s="189">
        <f t="shared" si="138"/>
        <v>0</v>
      </c>
      <c r="Q301" s="189">
        <f t="shared" si="139"/>
        <v>-9</v>
      </c>
      <c r="R301" s="191">
        <f>IF(K301&gt;0,K301-J301,0)</f>
        <v>-1</v>
      </c>
      <c r="S301" s="189">
        <f t="shared" si="140"/>
        <v>0</v>
      </c>
      <c r="T301" s="189">
        <f t="shared" si="141"/>
        <v>-1</v>
      </c>
      <c r="U301" s="192">
        <f t="shared" si="145"/>
        <v>-10</v>
      </c>
      <c r="V301" s="47">
        <f t="shared" si="142"/>
        <v>0</v>
      </c>
      <c r="W301" s="47">
        <f t="shared" si="143"/>
        <v>-10</v>
      </c>
      <c r="Y301" s="149"/>
    </row>
    <row r="302" spans="2:25">
      <c r="B302" s="48"/>
      <c r="C302" s="48"/>
      <c r="D302" s="60" t="s">
        <v>1001</v>
      </c>
      <c r="E302" s="79"/>
      <c r="F302" s="79"/>
      <c r="G302" s="82">
        <f>G298+G296</f>
        <v>2450</v>
      </c>
      <c r="H302" s="47">
        <f t="shared" si="134"/>
        <v>0</v>
      </c>
      <c r="I302" s="47">
        <f t="shared" si="135"/>
        <v>0</v>
      </c>
      <c r="J302" s="82">
        <f>J298+J296</f>
        <v>2475</v>
      </c>
      <c r="K302" s="87">
        <f>K298+K296</f>
        <v>2483</v>
      </c>
      <c r="L302" s="164">
        <f t="shared" si="136"/>
        <v>0</v>
      </c>
      <c r="M302" s="164">
        <f t="shared" si="137"/>
        <v>0</v>
      </c>
      <c r="N302" s="164"/>
      <c r="O302" s="188">
        <f t="shared" si="144"/>
        <v>25</v>
      </c>
      <c r="P302" s="189">
        <f t="shared" si="138"/>
        <v>0</v>
      </c>
      <c r="Q302" s="189">
        <f t="shared" si="139"/>
        <v>0</v>
      </c>
      <c r="R302" s="188">
        <f>R296+R298</f>
        <v>8</v>
      </c>
      <c r="S302" s="189">
        <f t="shared" si="140"/>
        <v>0</v>
      </c>
      <c r="T302" s="189">
        <f t="shared" si="141"/>
        <v>0</v>
      </c>
      <c r="U302" s="190">
        <f t="shared" si="145"/>
        <v>33</v>
      </c>
      <c r="V302" s="47">
        <f t="shared" si="142"/>
        <v>0</v>
      </c>
      <c r="W302" s="47">
        <f t="shared" si="143"/>
        <v>0</v>
      </c>
      <c r="Y302" s="47" t="s">
        <v>997</v>
      </c>
    </row>
    <row r="303" spans="2:25">
      <c r="B303" s="48"/>
      <c r="C303" s="48"/>
      <c r="D303" s="60" t="s">
        <v>1002</v>
      </c>
      <c r="E303" s="79"/>
      <c r="F303" s="79"/>
      <c r="G303" s="82">
        <f>G294+G299</f>
        <v>3864</v>
      </c>
      <c r="H303" s="47">
        <f t="shared" si="134"/>
        <v>0</v>
      </c>
      <c r="I303" s="47">
        <f t="shared" si="135"/>
        <v>0</v>
      </c>
      <c r="J303" s="82">
        <f>J294+J299</f>
        <v>3878</v>
      </c>
      <c r="K303" s="87">
        <f>K294+K299</f>
        <v>3893</v>
      </c>
      <c r="L303" s="164">
        <f t="shared" si="136"/>
        <v>0</v>
      </c>
      <c r="M303" s="164">
        <f t="shared" si="137"/>
        <v>0</v>
      </c>
      <c r="N303" s="164"/>
      <c r="O303" s="188">
        <f t="shared" si="144"/>
        <v>14</v>
      </c>
      <c r="P303" s="189">
        <f t="shared" si="138"/>
        <v>0</v>
      </c>
      <c r="Q303" s="189">
        <f t="shared" si="139"/>
        <v>0</v>
      </c>
      <c r="R303" s="188">
        <f>R294+R299</f>
        <v>15</v>
      </c>
      <c r="S303" s="189">
        <f t="shared" si="140"/>
        <v>0</v>
      </c>
      <c r="T303" s="189">
        <f t="shared" si="141"/>
        <v>0</v>
      </c>
      <c r="U303" s="190">
        <f t="shared" si="145"/>
        <v>29</v>
      </c>
      <c r="V303" s="47">
        <f t="shared" si="142"/>
        <v>0</v>
      </c>
      <c r="W303" s="47">
        <f t="shared" si="143"/>
        <v>0</v>
      </c>
    </row>
    <row r="304" spans="2:25">
      <c r="B304" s="48"/>
      <c r="C304" s="48"/>
      <c r="D304" s="60" t="s">
        <v>1003</v>
      </c>
      <c r="E304" s="79"/>
      <c r="F304" s="79"/>
      <c r="G304" s="82">
        <f>G300</f>
        <v>77</v>
      </c>
      <c r="H304" s="47">
        <f t="shared" si="134"/>
        <v>0</v>
      </c>
      <c r="I304" s="47">
        <f t="shared" si="135"/>
        <v>0</v>
      </c>
      <c r="J304" s="82">
        <f>J300</f>
        <v>68</v>
      </c>
      <c r="K304" s="87">
        <f>K300</f>
        <v>67</v>
      </c>
      <c r="L304" s="164">
        <f t="shared" si="136"/>
        <v>0</v>
      </c>
      <c r="M304" s="164">
        <f t="shared" si="137"/>
        <v>0</v>
      </c>
      <c r="N304" s="164"/>
      <c r="O304" s="188">
        <f t="shared" si="144"/>
        <v>-9</v>
      </c>
      <c r="P304" s="189">
        <f t="shared" si="138"/>
        <v>0</v>
      </c>
      <c r="Q304" s="189">
        <f t="shared" si="139"/>
        <v>0</v>
      </c>
      <c r="R304" s="188">
        <f>IF(K304&gt;0,K304-J304,0)</f>
        <v>-1</v>
      </c>
      <c r="S304" s="189">
        <f t="shared" si="140"/>
        <v>0</v>
      </c>
      <c r="T304" s="189">
        <f t="shared" si="141"/>
        <v>0</v>
      </c>
      <c r="U304" s="190">
        <f t="shared" si="145"/>
        <v>-10</v>
      </c>
      <c r="V304" s="47">
        <f t="shared" si="142"/>
        <v>0</v>
      </c>
      <c r="W304" s="47">
        <f t="shared" si="143"/>
        <v>0</v>
      </c>
    </row>
    <row r="305" spans="2:25">
      <c r="B305" s="73">
        <v>110</v>
      </c>
      <c r="C305" s="73"/>
      <c r="D305" s="60" t="s">
        <v>1004</v>
      </c>
      <c r="E305" s="193"/>
      <c r="F305" s="193"/>
      <c r="G305" s="134">
        <f>G301</f>
        <v>77</v>
      </c>
      <c r="H305" s="47">
        <f t="shared" si="134"/>
        <v>0</v>
      </c>
      <c r="I305" s="47">
        <f t="shared" si="135"/>
        <v>0</v>
      </c>
      <c r="J305" s="134">
        <f>J301</f>
        <v>68</v>
      </c>
      <c r="K305" s="194">
        <f>K301</f>
        <v>67</v>
      </c>
      <c r="L305" s="164">
        <f t="shared" si="136"/>
        <v>0</v>
      </c>
      <c r="M305" s="164">
        <f t="shared" si="137"/>
        <v>0</v>
      </c>
      <c r="N305" s="164"/>
      <c r="O305" s="191">
        <f t="shared" si="144"/>
        <v>-9</v>
      </c>
      <c r="P305" s="189">
        <f t="shared" si="138"/>
        <v>0</v>
      </c>
      <c r="Q305" s="189">
        <f t="shared" si="139"/>
        <v>0</v>
      </c>
      <c r="R305" s="191">
        <f>IF(K305&gt;0,K305-J305,0)</f>
        <v>-1</v>
      </c>
      <c r="S305" s="189">
        <f t="shared" si="140"/>
        <v>0</v>
      </c>
      <c r="T305" s="189">
        <f t="shared" si="141"/>
        <v>0</v>
      </c>
      <c r="U305" s="192">
        <f t="shared" si="145"/>
        <v>-10</v>
      </c>
      <c r="V305" s="47">
        <f t="shared" si="142"/>
        <v>0</v>
      </c>
      <c r="W305" s="47">
        <f t="shared" si="143"/>
        <v>0</v>
      </c>
      <c r="Y305" s="133"/>
    </row>
    <row r="306" spans="2:25">
      <c r="B306" s="73"/>
      <c r="C306" s="73"/>
      <c r="D306" s="60" t="s">
        <v>1005</v>
      </c>
      <c r="E306" s="193"/>
      <c r="F306" s="193"/>
      <c r="G306" s="134">
        <f>G302+G303+G304+G305</f>
        <v>6468</v>
      </c>
      <c r="H306" s="47">
        <f t="shared" si="134"/>
        <v>0</v>
      </c>
      <c r="I306" s="47">
        <f t="shared" si="135"/>
        <v>0</v>
      </c>
      <c r="J306" s="134">
        <f>J302+J303+J304+J305</f>
        <v>6489</v>
      </c>
      <c r="K306" s="194">
        <f>K302+K303+K304+K305</f>
        <v>6510</v>
      </c>
      <c r="L306" s="164">
        <f t="shared" si="136"/>
        <v>0</v>
      </c>
      <c r="M306" s="164">
        <f t="shared" si="137"/>
        <v>0</v>
      </c>
      <c r="N306" s="164"/>
      <c r="O306" s="191">
        <f t="shared" si="144"/>
        <v>21</v>
      </c>
      <c r="P306" s="189">
        <f t="shared" si="138"/>
        <v>0</v>
      </c>
      <c r="Q306" s="189">
        <f t="shared" si="139"/>
        <v>0</v>
      </c>
      <c r="R306" s="191">
        <f>IF(K306&gt;0,K306-J306,0)-0</f>
        <v>21</v>
      </c>
      <c r="S306" s="189">
        <f t="shared" si="140"/>
        <v>0</v>
      </c>
      <c r="T306" s="189">
        <f t="shared" si="141"/>
        <v>0</v>
      </c>
      <c r="U306" s="192">
        <f t="shared" si="145"/>
        <v>42</v>
      </c>
      <c r="V306" s="47">
        <f t="shared" si="142"/>
        <v>0</v>
      </c>
      <c r="W306" s="47">
        <f t="shared" si="143"/>
        <v>0</v>
      </c>
      <c r="Y306" s="47" t="s">
        <v>997</v>
      </c>
    </row>
    <row r="307" spans="2:25">
      <c r="B307" s="48"/>
      <c r="C307" s="35"/>
      <c r="D307" s="35"/>
      <c r="E307" s="35"/>
      <c r="F307" s="35"/>
      <c r="H307" s="47">
        <f t="shared" si="134"/>
        <v>0</v>
      </c>
      <c r="I307" s="47">
        <f t="shared" si="135"/>
        <v>0</v>
      </c>
      <c r="J307" s="181"/>
      <c r="L307" s="47">
        <f t="shared" si="136"/>
        <v>0</v>
      </c>
      <c r="M307" s="47">
        <f t="shared" si="137"/>
        <v>0</v>
      </c>
      <c r="O307" s="190"/>
      <c r="P307" s="189">
        <f t="shared" si="138"/>
        <v>0</v>
      </c>
      <c r="Q307" s="189">
        <f t="shared" si="139"/>
        <v>0</v>
      </c>
      <c r="R307" s="189"/>
      <c r="S307" s="189">
        <f t="shared" si="140"/>
        <v>0</v>
      </c>
      <c r="T307" s="189">
        <f t="shared" si="141"/>
        <v>0</v>
      </c>
      <c r="U307" s="189"/>
      <c r="V307" s="47">
        <f t="shared" si="142"/>
        <v>0</v>
      </c>
      <c r="W307" s="47">
        <f t="shared" si="143"/>
        <v>0</v>
      </c>
    </row>
    <row r="308" spans="2:25">
      <c r="B308" s="35" t="s">
        <v>1006</v>
      </c>
      <c r="C308" s="35"/>
      <c r="D308" s="35"/>
      <c r="E308" s="35"/>
      <c r="F308" s="35"/>
      <c r="G308" s="102">
        <v>4.0000000000000001E-3</v>
      </c>
      <c r="H308" s="102">
        <f t="shared" si="134"/>
        <v>0</v>
      </c>
      <c r="I308" s="102">
        <f t="shared" si="135"/>
        <v>0</v>
      </c>
      <c r="J308" s="122" t="str">
        <f>IF(K306=0,((O306/G306)/A4*12),"")</f>
        <v/>
      </c>
      <c r="K308" s="104">
        <f>IF(K306=0,"",((U306)/12*12/(G306)))</f>
        <v>6.4935064935064939E-3</v>
      </c>
      <c r="L308" s="102">
        <f t="shared" si="136"/>
        <v>0</v>
      </c>
      <c r="M308" s="102">
        <f t="shared" si="137"/>
        <v>0</v>
      </c>
      <c r="N308" s="102"/>
      <c r="O308" s="85"/>
      <c r="P308" s="82">
        <f t="shared" si="138"/>
        <v>0</v>
      </c>
      <c r="Q308" s="82">
        <f t="shared" si="139"/>
        <v>0</v>
      </c>
      <c r="S308" s="82">
        <f t="shared" si="140"/>
        <v>0</v>
      </c>
      <c r="T308" s="82">
        <f t="shared" si="141"/>
        <v>0</v>
      </c>
      <c r="V308" s="47">
        <f t="shared" si="142"/>
        <v>0</v>
      </c>
      <c r="W308" s="47">
        <f t="shared" si="143"/>
        <v>0</v>
      </c>
    </row>
    <row r="309" spans="2:25">
      <c r="B309" s="35"/>
      <c r="C309" s="35"/>
      <c r="D309" s="35"/>
      <c r="E309" s="35"/>
      <c r="F309" s="35"/>
      <c r="G309" s="102"/>
      <c r="H309" s="102"/>
      <c r="I309" s="102"/>
      <c r="J309" s="122"/>
      <c r="K309" s="104"/>
      <c r="L309" s="102"/>
      <c r="M309" s="102"/>
      <c r="N309" s="102"/>
      <c r="O309" s="85"/>
    </row>
    <row r="310" spans="2:25">
      <c r="B310" s="78" t="s">
        <v>1007</v>
      </c>
      <c r="C310" s="48"/>
      <c r="D310" s="114"/>
      <c r="E310" s="35"/>
      <c r="F310" s="35"/>
      <c r="G310" s="124"/>
      <c r="H310" s="102">
        <f t="shared" ref="H310:H316" si="146">IF($E310="",0,$G310)</f>
        <v>0</v>
      </c>
      <c r="I310" s="102">
        <f t="shared" ref="I310:I316" si="147">IF($F310="",0,$G310)</f>
        <v>0</v>
      </c>
      <c r="J310" s="176"/>
      <c r="K310" s="177"/>
      <c r="L310" s="102">
        <f t="shared" ref="L310:L316" si="148">IF($E310="",0,K310)</f>
        <v>0</v>
      </c>
      <c r="M310" s="102">
        <f t="shared" ref="M310:M316" si="149">IF($F310="",0,K310)</f>
        <v>0</v>
      </c>
      <c r="N310" s="102"/>
      <c r="O310" s="95"/>
      <c r="P310" s="82">
        <f t="shared" ref="P310:P316" si="150">IF($E310="",0,O310)</f>
        <v>0</v>
      </c>
      <c r="Q310" s="82">
        <f t="shared" ref="Q310:Q316" si="151">IF($F310="",0,O310)</f>
        <v>0</v>
      </c>
      <c r="R310" s="95"/>
      <c r="S310" s="82">
        <f t="shared" ref="S310:S316" si="152">IF($E310="",0,R310)</f>
        <v>0</v>
      </c>
      <c r="T310" s="82">
        <f t="shared" ref="T310:T316" si="153">IF($F310="",0,R310)</f>
        <v>0</v>
      </c>
      <c r="U310" s="94"/>
      <c r="V310" s="47">
        <f t="shared" ref="V310:V316" si="154">IF($E310="",0,U310)</f>
        <v>0</v>
      </c>
      <c r="W310" s="47">
        <f t="shared" ref="W310:W316" si="155">IF($F310="",0,U310)</f>
        <v>0</v>
      </c>
    </row>
    <row r="311" spans="2:25">
      <c r="B311" s="35" t="s">
        <v>1008</v>
      </c>
      <c r="C311" s="48"/>
      <c r="D311" s="114"/>
      <c r="E311" s="35"/>
      <c r="F311" s="35"/>
      <c r="G311" s="124"/>
      <c r="H311" s="102">
        <f t="shared" si="146"/>
        <v>0</v>
      </c>
      <c r="I311" s="102">
        <f t="shared" si="147"/>
        <v>0</v>
      </c>
      <c r="J311" s="176"/>
      <c r="K311" s="177"/>
      <c r="L311" s="102">
        <f t="shared" si="148"/>
        <v>0</v>
      </c>
      <c r="M311" s="102">
        <f t="shared" si="149"/>
        <v>0</v>
      </c>
      <c r="N311" s="102"/>
      <c r="O311" s="95"/>
      <c r="P311" s="82">
        <f t="shared" si="150"/>
        <v>0</v>
      </c>
      <c r="Q311" s="82">
        <f t="shared" si="151"/>
        <v>0</v>
      </c>
      <c r="R311" s="95"/>
      <c r="S311" s="82">
        <f t="shared" si="152"/>
        <v>0</v>
      </c>
      <c r="T311" s="82">
        <f t="shared" si="153"/>
        <v>0</v>
      </c>
      <c r="U311" s="94"/>
      <c r="V311" s="47">
        <f t="shared" si="154"/>
        <v>0</v>
      </c>
      <c r="W311" s="47">
        <f t="shared" si="155"/>
        <v>0</v>
      </c>
    </row>
    <row r="312" spans="2:25">
      <c r="B312" s="48">
        <v>270</v>
      </c>
      <c r="C312" s="48"/>
      <c r="D312" s="35" t="s">
        <v>1009</v>
      </c>
      <c r="E312" s="35" t="s">
        <v>735</v>
      </c>
      <c r="F312" s="35"/>
      <c r="G312" s="118">
        <v>834.4</v>
      </c>
      <c r="H312" s="47">
        <f t="shared" si="146"/>
        <v>834.4</v>
      </c>
      <c r="I312" s="47">
        <f t="shared" si="147"/>
        <v>0</v>
      </c>
      <c r="J312" s="118">
        <v>838.4</v>
      </c>
      <c r="K312" s="100">
        <v>844.4</v>
      </c>
      <c r="L312" s="47">
        <f t="shared" si="148"/>
        <v>844.4</v>
      </c>
      <c r="M312" s="47">
        <f t="shared" si="149"/>
        <v>0</v>
      </c>
      <c r="O312" s="119">
        <f>IF(J312&gt;0,J312-G312,0)</f>
        <v>4</v>
      </c>
      <c r="P312" s="82">
        <f t="shared" si="150"/>
        <v>4</v>
      </c>
      <c r="Q312" s="82">
        <f t="shared" si="151"/>
        <v>0</v>
      </c>
      <c r="R312" s="119">
        <f>IF(K312&gt;0,K312-J312,0)</f>
        <v>6</v>
      </c>
      <c r="S312" s="82">
        <f t="shared" si="152"/>
        <v>6</v>
      </c>
      <c r="T312" s="82">
        <f t="shared" si="153"/>
        <v>0</v>
      </c>
      <c r="U312" s="85">
        <f>IF(K312&gt;0,O312+R312,O312)</f>
        <v>10</v>
      </c>
      <c r="V312" s="47">
        <f t="shared" si="154"/>
        <v>10</v>
      </c>
      <c r="W312" s="47">
        <f t="shared" si="155"/>
        <v>0</v>
      </c>
    </row>
    <row r="313" spans="2:25">
      <c r="B313" s="35" t="s">
        <v>1010</v>
      </c>
      <c r="C313" s="48"/>
      <c r="D313" s="35"/>
      <c r="E313" s="35"/>
      <c r="F313" s="35"/>
      <c r="G313" s="118"/>
      <c r="H313" s="47">
        <f t="shared" si="146"/>
        <v>0</v>
      </c>
      <c r="I313" s="47">
        <f t="shared" si="147"/>
        <v>0</v>
      </c>
      <c r="J313" s="118"/>
      <c r="K313" s="100"/>
      <c r="L313" s="47">
        <f t="shared" si="148"/>
        <v>0</v>
      </c>
      <c r="M313" s="47">
        <f t="shared" si="149"/>
        <v>0</v>
      </c>
      <c r="O313" s="119"/>
      <c r="P313" s="82">
        <f t="shared" si="150"/>
        <v>0</v>
      </c>
      <c r="Q313" s="82">
        <f t="shared" si="151"/>
        <v>0</v>
      </c>
      <c r="R313" s="119"/>
      <c r="S313" s="82">
        <f t="shared" si="152"/>
        <v>0</v>
      </c>
      <c r="T313" s="82">
        <f t="shared" si="153"/>
        <v>0</v>
      </c>
      <c r="U313" s="85"/>
      <c r="V313" s="47">
        <f t="shared" si="154"/>
        <v>0</v>
      </c>
      <c r="W313" s="47">
        <f t="shared" si="155"/>
        <v>0</v>
      </c>
    </row>
    <row r="314" spans="2:25">
      <c r="B314" s="48" t="s">
        <v>1011</v>
      </c>
      <c r="C314" s="48"/>
      <c r="D314" s="35" t="s">
        <v>1012</v>
      </c>
      <c r="E314" s="35"/>
      <c r="F314" s="35" t="s">
        <v>736</v>
      </c>
      <c r="G314" s="120">
        <v>292.5</v>
      </c>
      <c r="H314" s="47">
        <f t="shared" si="146"/>
        <v>0</v>
      </c>
      <c r="I314" s="47">
        <f t="shared" si="147"/>
        <v>292.5</v>
      </c>
      <c r="J314" s="120">
        <v>292.5</v>
      </c>
      <c r="K314" s="121">
        <v>292.5</v>
      </c>
      <c r="L314" s="47">
        <f t="shared" si="148"/>
        <v>0</v>
      </c>
      <c r="M314" s="47">
        <f t="shared" si="149"/>
        <v>292.5</v>
      </c>
      <c r="O314" s="95">
        <f>IF(J314&gt;0,J314-G314,0)</f>
        <v>0</v>
      </c>
      <c r="P314" s="82">
        <f t="shared" si="150"/>
        <v>0</v>
      </c>
      <c r="Q314" s="82">
        <f t="shared" si="151"/>
        <v>0</v>
      </c>
      <c r="R314" s="95">
        <f>IF(K314&gt;0,K314-J314,0)</f>
        <v>0</v>
      </c>
      <c r="S314" s="82">
        <f t="shared" si="152"/>
        <v>0</v>
      </c>
      <c r="T314" s="82">
        <f t="shared" si="153"/>
        <v>0</v>
      </c>
      <c r="U314" s="94">
        <f>IF(K314&gt;0,O314+R314,O314)</f>
        <v>0</v>
      </c>
      <c r="V314" s="47">
        <f t="shared" si="154"/>
        <v>0</v>
      </c>
      <c r="W314" s="47">
        <f t="shared" si="155"/>
        <v>0</v>
      </c>
    </row>
    <row r="315" spans="2:25">
      <c r="B315" s="48"/>
      <c r="C315" s="48"/>
      <c r="D315" s="78" t="s">
        <v>1013</v>
      </c>
      <c r="E315" s="35"/>
      <c r="F315" s="35"/>
      <c r="G315" s="97">
        <f>+G312+G314</f>
        <v>1126.9000000000001</v>
      </c>
      <c r="H315" s="47">
        <f t="shared" si="146"/>
        <v>0</v>
      </c>
      <c r="I315" s="47">
        <f t="shared" si="147"/>
        <v>0</v>
      </c>
      <c r="J315" s="97">
        <f>+J312+J314</f>
        <v>1130.9000000000001</v>
      </c>
      <c r="K315" s="121">
        <f>+K312+K314</f>
        <v>1136.9000000000001</v>
      </c>
      <c r="L315" s="47">
        <f t="shared" si="148"/>
        <v>0</v>
      </c>
      <c r="M315" s="47">
        <f t="shared" si="149"/>
        <v>0</v>
      </c>
      <c r="O315" s="92">
        <f>+O312+O314</f>
        <v>4</v>
      </c>
      <c r="P315" s="82">
        <f t="shared" si="150"/>
        <v>0</v>
      </c>
      <c r="Q315" s="82">
        <f t="shared" si="151"/>
        <v>0</v>
      </c>
      <c r="R315" s="92">
        <f>+R312+R314</f>
        <v>6</v>
      </c>
      <c r="S315" s="82">
        <f t="shared" si="152"/>
        <v>0</v>
      </c>
      <c r="T315" s="82">
        <f t="shared" si="153"/>
        <v>0</v>
      </c>
      <c r="U315" s="92">
        <f>+U312+U314</f>
        <v>10</v>
      </c>
      <c r="V315" s="47">
        <f t="shared" si="154"/>
        <v>0</v>
      </c>
      <c r="W315" s="47">
        <f t="shared" si="155"/>
        <v>0</v>
      </c>
    </row>
    <row r="316" spans="2:25">
      <c r="B316" s="48"/>
      <c r="C316" s="35"/>
      <c r="D316" s="35"/>
      <c r="E316" s="35"/>
      <c r="F316" s="35"/>
      <c r="H316" s="47">
        <f t="shared" si="146"/>
        <v>0</v>
      </c>
      <c r="I316" s="47">
        <f t="shared" si="147"/>
        <v>0</v>
      </c>
      <c r="J316" s="181"/>
      <c r="L316" s="47">
        <f t="shared" si="148"/>
        <v>0</v>
      </c>
      <c r="M316" s="47">
        <f t="shared" si="149"/>
        <v>0</v>
      </c>
      <c r="O316" s="85"/>
      <c r="P316" s="82">
        <f t="shared" si="150"/>
        <v>0</v>
      </c>
      <c r="Q316" s="82">
        <f t="shared" si="151"/>
        <v>0</v>
      </c>
      <c r="S316" s="82">
        <f t="shared" si="152"/>
        <v>0</v>
      </c>
      <c r="T316" s="82">
        <f t="shared" si="153"/>
        <v>0</v>
      </c>
      <c r="V316" s="47">
        <f t="shared" si="154"/>
        <v>0</v>
      </c>
      <c r="W316" s="47">
        <f t="shared" si="155"/>
        <v>0</v>
      </c>
    </row>
    <row r="318" spans="2:25">
      <c r="B318" s="78" t="s">
        <v>1014</v>
      </c>
      <c r="C318" s="48"/>
      <c r="D318" s="114"/>
      <c r="E318" s="35"/>
      <c r="F318" s="35"/>
      <c r="G318" s="88"/>
      <c r="H318" s="47">
        <f t="shared" ref="H318:H324" si="156">IF($E318="",0,$G318)</f>
        <v>0</v>
      </c>
      <c r="I318" s="47">
        <f t="shared" ref="I318:I324" si="157">IF($F318="",0,$G318)</f>
        <v>0</v>
      </c>
      <c r="J318" s="88"/>
      <c r="K318" s="132"/>
      <c r="L318" s="47">
        <f t="shared" ref="L318:L338" si="158">IF($E318="",0,K318)</f>
        <v>0</v>
      </c>
      <c r="M318" s="47">
        <f t="shared" ref="M318:M338" si="159">IF($F318="",0,K318)</f>
        <v>0</v>
      </c>
      <c r="O318" s="88"/>
      <c r="P318" s="82">
        <f t="shared" ref="P318:P338" si="160">IF($E318="",0,O318)</f>
        <v>0</v>
      </c>
      <c r="Q318" s="82">
        <f t="shared" ref="Q318:Q338" si="161">IF($F318="",0,O318)</f>
        <v>0</v>
      </c>
      <c r="R318" s="88"/>
      <c r="S318" s="82">
        <f t="shared" ref="S318:S338" si="162">IF($E318="",0,R318)</f>
        <v>0</v>
      </c>
      <c r="T318" s="82">
        <f t="shared" ref="T318:T338" si="163">IF($F318="",0,R318)</f>
        <v>0</v>
      </c>
      <c r="U318" s="88"/>
      <c r="V318" s="47">
        <f t="shared" ref="V318:V338" si="164">IF($E318="",0,U318)</f>
        <v>0</v>
      </c>
      <c r="W318" s="47">
        <f t="shared" ref="W318:W338" si="165">IF($F318="",0,U318)</f>
        <v>0</v>
      </c>
    </row>
    <row r="319" spans="2:25">
      <c r="B319" s="35" t="s">
        <v>1015</v>
      </c>
      <c r="C319" s="48"/>
      <c r="D319" s="114"/>
      <c r="E319" s="35"/>
      <c r="F319" s="35"/>
      <c r="G319" s="88"/>
      <c r="H319" s="47">
        <f t="shared" si="156"/>
        <v>0</v>
      </c>
      <c r="I319" s="47">
        <f t="shared" si="157"/>
        <v>0</v>
      </c>
      <c r="J319" s="88"/>
      <c r="K319" s="132"/>
      <c r="L319" s="47">
        <f t="shared" si="158"/>
        <v>0</v>
      </c>
      <c r="M319" s="47">
        <f t="shared" si="159"/>
        <v>0</v>
      </c>
      <c r="O319" s="88"/>
      <c r="P319" s="82">
        <f t="shared" si="160"/>
        <v>0</v>
      </c>
      <c r="Q319" s="82">
        <f t="shared" si="161"/>
        <v>0</v>
      </c>
      <c r="R319" s="88"/>
      <c r="S319" s="82">
        <f t="shared" si="162"/>
        <v>0</v>
      </c>
      <c r="T319" s="82">
        <f t="shared" si="163"/>
        <v>0</v>
      </c>
      <c r="U319" s="88"/>
      <c r="V319" s="47">
        <f t="shared" si="164"/>
        <v>0</v>
      </c>
      <c r="W319" s="47">
        <f t="shared" si="165"/>
        <v>0</v>
      </c>
    </row>
    <row r="320" spans="2:25">
      <c r="B320" s="48" t="s">
        <v>1016</v>
      </c>
      <c r="C320" s="48"/>
      <c r="D320" s="35" t="s">
        <v>1017</v>
      </c>
      <c r="E320" s="35" t="s">
        <v>735</v>
      </c>
      <c r="F320" s="35"/>
      <c r="G320" s="120">
        <v>9297.6</v>
      </c>
      <c r="H320" s="47">
        <f t="shared" si="156"/>
        <v>9297.6</v>
      </c>
      <c r="I320" s="47">
        <f t="shared" si="157"/>
        <v>0</v>
      </c>
      <c r="J320" s="120">
        <v>9540.7999999999993</v>
      </c>
      <c r="K320" s="121">
        <v>9618.2999999999993</v>
      </c>
      <c r="L320" s="47">
        <f t="shared" si="158"/>
        <v>9618.2999999999993</v>
      </c>
      <c r="M320" s="47">
        <f t="shared" si="159"/>
        <v>0</v>
      </c>
      <c r="O320" s="95">
        <f>IF(J320&gt;0,J320-G320,0)-0</f>
        <v>243.19999999999891</v>
      </c>
      <c r="P320" s="82">
        <f t="shared" si="160"/>
        <v>243.19999999999891</v>
      </c>
      <c r="Q320" s="82">
        <f t="shared" si="161"/>
        <v>0</v>
      </c>
      <c r="R320" s="95">
        <f>IF(K320&gt;0,K320-J320,0)-0</f>
        <v>77.5</v>
      </c>
      <c r="S320" s="82">
        <f t="shared" si="162"/>
        <v>77.5</v>
      </c>
      <c r="T320" s="82">
        <f t="shared" si="163"/>
        <v>0</v>
      </c>
      <c r="U320" s="94">
        <f>IF(K320&gt;0,O320+R320,O320)</f>
        <v>320.69999999999891</v>
      </c>
      <c r="V320" s="47">
        <f t="shared" si="164"/>
        <v>320.69999999999891</v>
      </c>
      <c r="W320" s="47">
        <f t="shared" si="165"/>
        <v>0</v>
      </c>
      <c r="Y320" s="47" t="s">
        <v>801</v>
      </c>
    </row>
    <row r="321" spans="2:25">
      <c r="B321" s="48"/>
      <c r="C321" s="35"/>
      <c r="D321" s="35"/>
      <c r="E321" s="35"/>
      <c r="F321" s="35"/>
      <c r="H321" s="47">
        <f t="shared" si="156"/>
        <v>0</v>
      </c>
      <c r="I321" s="47">
        <f t="shared" si="157"/>
        <v>0</v>
      </c>
      <c r="J321" s="82"/>
      <c r="K321" s="87"/>
      <c r="L321" s="47">
        <f t="shared" si="158"/>
        <v>0</v>
      </c>
      <c r="M321" s="47">
        <f t="shared" si="159"/>
        <v>0</v>
      </c>
      <c r="O321" s="85"/>
      <c r="P321" s="82">
        <f t="shared" si="160"/>
        <v>0</v>
      </c>
      <c r="Q321" s="82">
        <f t="shared" si="161"/>
        <v>0</v>
      </c>
      <c r="S321" s="82">
        <f t="shared" si="162"/>
        <v>0</v>
      </c>
      <c r="T321" s="82">
        <f t="shared" si="163"/>
        <v>0</v>
      </c>
      <c r="V321" s="47">
        <f t="shared" si="164"/>
        <v>0</v>
      </c>
      <c r="W321" s="47">
        <f t="shared" si="165"/>
        <v>0</v>
      </c>
    </row>
    <row r="322" spans="2:25">
      <c r="B322" s="48"/>
      <c r="C322" s="35"/>
      <c r="D322" s="35"/>
      <c r="E322" s="35"/>
      <c r="F322" s="35"/>
      <c r="H322" s="47">
        <f t="shared" si="156"/>
        <v>0</v>
      </c>
      <c r="I322" s="47">
        <f t="shared" si="157"/>
        <v>0</v>
      </c>
      <c r="J322" s="82"/>
      <c r="K322" s="87"/>
      <c r="L322" s="47">
        <f t="shared" si="158"/>
        <v>0</v>
      </c>
      <c r="M322" s="47">
        <f t="shared" si="159"/>
        <v>0</v>
      </c>
      <c r="O322" s="85"/>
      <c r="P322" s="82">
        <f t="shared" si="160"/>
        <v>0</v>
      </c>
      <c r="Q322" s="82">
        <f t="shared" si="161"/>
        <v>0</v>
      </c>
      <c r="S322" s="82">
        <f t="shared" si="162"/>
        <v>0</v>
      </c>
      <c r="T322" s="82">
        <f t="shared" si="163"/>
        <v>0</v>
      </c>
      <c r="V322" s="47">
        <f t="shared" si="164"/>
        <v>0</v>
      </c>
      <c r="W322" s="47">
        <f t="shared" si="165"/>
        <v>0</v>
      </c>
    </row>
    <row r="323" spans="2:25">
      <c r="B323" s="78" t="s">
        <v>1018</v>
      </c>
      <c r="C323" s="48"/>
      <c r="D323" s="114"/>
      <c r="E323" s="35"/>
      <c r="F323" s="35"/>
      <c r="G323" s="97"/>
      <c r="H323" s="47">
        <f t="shared" si="156"/>
        <v>0</v>
      </c>
      <c r="I323" s="47">
        <f t="shared" si="157"/>
        <v>0</v>
      </c>
      <c r="J323" s="97"/>
      <c r="K323" s="98"/>
      <c r="L323" s="47">
        <f t="shared" si="158"/>
        <v>0</v>
      </c>
      <c r="M323" s="47">
        <f t="shared" si="159"/>
        <v>0</v>
      </c>
      <c r="O323" s="95"/>
      <c r="P323" s="82">
        <f t="shared" si="160"/>
        <v>0</v>
      </c>
      <c r="Q323" s="82">
        <f t="shared" si="161"/>
        <v>0</v>
      </c>
      <c r="R323" s="95"/>
      <c r="S323" s="82">
        <f t="shared" si="162"/>
        <v>0</v>
      </c>
      <c r="T323" s="82">
        <f t="shared" si="163"/>
        <v>0</v>
      </c>
      <c r="U323" s="94"/>
      <c r="V323" s="47">
        <f t="shared" si="164"/>
        <v>0</v>
      </c>
      <c r="W323" s="47">
        <f t="shared" si="165"/>
        <v>0</v>
      </c>
    </row>
    <row r="324" spans="2:25">
      <c r="B324" s="35" t="s">
        <v>1019</v>
      </c>
      <c r="C324" s="48"/>
      <c r="D324" s="114"/>
      <c r="E324" s="35"/>
      <c r="F324" s="35"/>
      <c r="G324" s="97"/>
      <c r="H324" s="47">
        <f t="shared" si="156"/>
        <v>0</v>
      </c>
      <c r="I324" s="47">
        <f t="shared" si="157"/>
        <v>0</v>
      </c>
      <c r="J324" s="97"/>
      <c r="K324" s="98"/>
      <c r="L324" s="47">
        <f t="shared" si="158"/>
        <v>0</v>
      </c>
      <c r="M324" s="47">
        <f t="shared" si="159"/>
        <v>0</v>
      </c>
      <c r="O324" s="95"/>
      <c r="P324" s="82">
        <f t="shared" si="160"/>
        <v>0</v>
      </c>
      <c r="Q324" s="82">
        <f t="shared" si="161"/>
        <v>0</v>
      </c>
      <c r="R324" s="95"/>
      <c r="S324" s="82">
        <f t="shared" si="162"/>
        <v>0</v>
      </c>
      <c r="T324" s="82">
        <f t="shared" si="163"/>
        <v>0</v>
      </c>
      <c r="U324" s="94"/>
      <c r="V324" s="47">
        <f t="shared" si="164"/>
        <v>0</v>
      </c>
      <c r="W324" s="47">
        <f t="shared" si="165"/>
        <v>0</v>
      </c>
    </row>
    <row r="325" spans="2:25">
      <c r="B325" s="48" t="s">
        <v>1020</v>
      </c>
      <c r="C325" s="48"/>
      <c r="D325" s="35" t="s">
        <v>1021</v>
      </c>
      <c r="E325" s="35" t="s">
        <v>735</v>
      </c>
      <c r="F325" s="35"/>
      <c r="G325" s="88">
        <f>1332.3+1596</f>
        <v>2928.3</v>
      </c>
      <c r="J325" s="88">
        <v>3018.3</v>
      </c>
      <c r="K325" s="89">
        <f>1412.3+1665</f>
        <v>3077.3</v>
      </c>
      <c r="L325" s="47">
        <f t="shared" si="158"/>
        <v>3077.3</v>
      </c>
      <c r="M325" s="47">
        <f t="shared" si="159"/>
        <v>0</v>
      </c>
      <c r="O325" s="119">
        <f>IF(J325&gt;0,J325-G325,0)</f>
        <v>90</v>
      </c>
      <c r="P325" s="82">
        <f t="shared" si="160"/>
        <v>90</v>
      </c>
      <c r="Q325" s="82">
        <f t="shared" si="161"/>
        <v>0</v>
      </c>
      <c r="R325" s="119">
        <f>IF(K325&gt;0,K325-J325,0)</f>
        <v>59</v>
      </c>
      <c r="S325" s="82">
        <f t="shared" si="162"/>
        <v>59</v>
      </c>
      <c r="T325" s="82">
        <f t="shared" si="163"/>
        <v>0</v>
      </c>
      <c r="U325" s="85">
        <f>IF(K325&gt;0,O325+R325,O325)</f>
        <v>149</v>
      </c>
      <c r="V325" s="47">
        <f t="shared" si="164"/>
        <v>149</v>
      </c>
      <c r="W325" s="47">
        <f t="shared" si="165"/>
        <v>0</v>
      </c>
    </row>
    <row r="326" spans="2:25">
      <c r="B326" s="48" t="s">
        <v>1020</v>
      </c>
      <c r="C326" s="48"/>
      <c r="D326" s="35" t="s">
        <v>1021</v>
      </c>
      <c r="E326" s="35"/>
      <c r="F326" s="35" t="s">
        <v>736</v>
      </c>
      <c r="G326" s="88">
        <f>113.3+4.5</f>
        <v>117.8</v>
      </c>
      <c r="J326" s="88">
        <v>128.80000000000001</v>
      </c>
      <c r="K326" s="89">
        <f>124.3+4.5</f>
        <v>128.80000000000001</v>
      </c>
      <c r="L326" s="47">
        <f t="shared" si="158"/>
        <v>0</v>
      </c>
      <c r="M326" s="47">
        <f t="shared" si="159"/>
        <v>128.80000000000001</v>
      </c>
      <c r="O326" s="119">
        <f>IF(J326&gt;0,J326-G326,0)</f>
        <v>11.000000000000014</v>
      </c>
      <c r="P326" s="82">
        <f t="shared" si="160"/>
        <v>0</v>
      </c>
      <c r="Q326" s="82">
        <f t="shared" si="161"/>
        <v>11.000000000000014</v>
      </c>
      <c r="R326" s="119">
        <f>IF(K326&gt;0,K326-J326,0)</f>
        <v>0</v>
      </c>
      <c r="S326" s="82">
        <f t="shared" si="162"/>
        <v>0</v>
      </c>
      <c r="T326" s="82">
        <f t="shared" si="163"/>
        <v>0</v>
      </c>
      <c r="U326" s="85">
        <f>IF(K326&gt;0,O326+R326,O326)</f>
        <v>11.000000000000014</v>
      </c>
      <c r="V326" s="47">
        <f t="shared" si="164"/>
        <v>0</v>
      </c>
      <c r="W326" s="47">
        <f t="shared" si="165"/>
        <v>11.000000000000014</v>
      </c>
      <c r="Y326" s="82"/>
    </row>
    <row r="327" spans="2:25">
      <c r="B327" s="48">
        <v>111</v>
      </c>
      <c r="C327" s="48"/>
      <c r="D327" s="35" t="s">
        <v>1022</v>
      </c>
      <c r="E327" s="35" t="s">
        <v>735</v>
      </c>
      <c r="F327" s="35"/>
      <c r="G327" s="88">
        <v>1445.5</v>
      </c>
      <c r="J327" s="88">
        <v>1457.5</v>
      </c>
      <c r="K327" s="89">
        <v>1465</v>
      </c>
      <c r="L327" s="47">
        <f t="shared" si="158"/>
        <v>1465</v>
      </c>
      <c r="M327" s="47">
        <f t="shared" si="159"/>
        <v>0</v>
      </c>
      <c r="O327" s="119">
        <f>IF(J327&gt;0,J327-G327,0)</f>
        <v>12</v>
      </c>
      <c r="P327" s="82">
        <f t="shared" si="160"/>
        <v>12</v>
      </c>
      <c r="Q327" s="82">
        <f t="shared" si="161"/>
        <v>0</v>
      </c>
      <c r="R327" s="119">
        <f>IF(K327&gt;0,K327-J327,0)</f>
        <v>7.5</v>
      </c>
      <c r="S327" s="82">
        <f t="shared" si="162"/>
        <v>7.5</v>
      </c>
      <c r="T327" s="82">
        <f t="shared" si="163"/>
        <v>0</v>
      </c>
      <c r="U327" s="85">
        <f>IF(K327&gt;0,O327+R327,O327)</f>
        <v>19.5</v>
      </c>
      <c r="V327" s="47">
        <f t="shared" si="164"/>
        <v>19.5</v>
      </c>
      <c r="W327" s="47">
        <f t="shared" si="165"/>
        <v>0</v>
      </c>
    </row>
    <row r="328" spans="2:25">
      <c r="B328" s="48">
        <v>111</v>
      </c>
      <c r="C328" s="48"/>
      <c r="D328" s="35" t="s">
        <v>1022</v>
      </c>
      <c r="E328" s="35"/>
      <c r="F328" s="35" t="s">
        <v>736</v>
      </c>
      <c r="G328" s="88">
        <v>11</v>
      </c>
      <c r="J328" s="88">
        <v>11</v>
      </c>
      <c r="K328" s="89">
        <v>11</v>
      </c>
      <c r="L328" s="47">
        <f t="shared" si="158"/>
        <v>0</v>
      </c>
      <c r="M328" s="47">
        <f t="shared" si="159"/>
        <v>11</v>
      </c>
      <c r="O328" s="119">
        <f>IF(J328&gt;0,J328-G328,0)</f>
        <v>0</v>
      </c>
      <c r="P328" s="82">
        <f t="shared" si="160"/>
        <v>0</v>
      </c>
      <c r="Q328" s="82">
        <f t="shared" si="161"/>
        <v>0</v>
      </c>
      <c r="R328" s="119">
        <f>IF(K328&gt;0,K328-J328,0)</f>
        <v>0</v>
      </c>
      <c r="S328" s="82">
        <f t="shared" si="162"/>
        <v>0</v>
      </c>
      <c r="T328" s="82">
        <f t="shared" si="163"/>
        <v>0</v>
      </c>
      <c r="U328" s="85">
        <f>IF(K328&gt;0,O328+R328,O328)</f>
        <v>0</v>
      </c>
      <c r="V328" s="47">
        <f t="shared" si="164"/>
        <v>0</v>
      </c>
      <c r="W328" s="47">
        <f t="shared" si="165"/>
        <v>0</v>
      </c>
    </row>
    <row r="329" spans="2:25">
      <c r="B329" s="35" t="s">
        <v>1023</v>
      </c>
      <c r="C329" s="48"/>
      <c r="D329" s="114"/>
      <c r="E329" s="35"/>
      <c r="F329" s="35"/>
      <c r="G329" s="97"/>
      <c r="H329" s="47">
        <f>IF($E329="",0,$G329)</f>
        <v>0</v>
      </c>
      <c r="I329" s="47">
        <f>IF($F329="",0,$G329)</f>
        <v>0</v>
      </c>
      <c r="J329" s="97"/>
      <c r="K329" s="98"/>
      <c r="L329" s="47">
        <f t="shared" si="158"/>
        <v>0</v>
      </c>
      <c r="M329" s="47">
        <f t="shared" si="159"/>
        <v>0</v>
      </c>
      <c r="O329" s="95"/>
      <c r="P329" s="82">
        <f t="shared" si="160"/>
        <v>0</v>
      </c>
      <c r="Q329" s="82">
        <f t="shared" si="161"/>
        <v>0</v>
      </c>
      <c r="R329" s="95"/>
      <c r="S329" s="82">
        <f t="shared" si="162"/>
        <v>0</v>
      </c>
      <c r="T329" s="82">
        <f t="shared" si="163"/>
        <v>0</v>
      </c>
      <c r="U329" s="94"/>
      <c r="V329" s="47">
        <f t="shared" si="164"/>
        <v>0</v>
      </c>
      <c r="W329" s="47">
        <f t="shared" si="165"/>
        <v>0</v>
      </c>
    </row>
    <row r="330" spans="2:25">
      <c r="B330" s="48" t="s">
        <v>1024</v>
      </c>
      <c r="C330" s="48"/>
      <c r="D330" s="35" t="s">
        <v>1025</v>
      </c>
      <c r="E330" s="35" t="s">
        <v>735</v>
      </c>
      <c r="F330" s="35"/>
      <c r="G330" s="88">
        <v>8735.2000000000007</v>
      </c>
      <c r="J330" s="88">
        <v>8757.2999999999993</v>
      </c>
      <c r="K330" s="89">
        <v>8461.6</v>
      </c>
      <c r="L330" s="47">
        <f t="shared" si="158"/>
        <v>8461.6</v>
      </c>
      <c r="M330" s="47">
        <f t="shared" si="159"/>
        <v>0</v>
      </c>
      <c r="O330" s="119">
        <f>IF(J330&gt;0,J330-G330,0)</f>
        <v>22.099999999998545</v>
      </c>
      <c r="P330" s="82">
        <f t="shared" si="160"/>
        <v>22.099999999998545</v>
      </c>
      <c r="Q330" s="82">
        <f t="shared" si="161"/>
        <v>0</v>
      </c>
      <c r="R330" s="119">
        <f>IF(K330&gt;0,K330-J330,0)</f>
        <v>-295.69999999999891</v>
      </c>
      <c r="S330" s="82">
        <f t="shared" si="162"/>
        <v>-295.69999999999891</v>
      </c>
      <c r="T330" s="82">
        <f t="shared" si="163"/>
        <v>0</v>
      </c>
      <c r="U330" s="85">
        <f>IF(K330&gt;0,O330+R330,O330)</f>
        <v>-273.60000000000036</v>
      </c>
      <c r="V330" s="47">
        <f t="shared" si="164"/>
        <v>-273.60000000000036</v>
      </c>
      <c r="W330" s="47">
        <f t="shared" si="165"/>
        <v>0</v>
      </c>
    </row>
    <row r="331" spans="2:25">
      <c r="B331" s="48" t="s">
        <v>1024</v>
      </c>
      <c r="C331" s="48"/>
      <c r="D331" s="35" t="s">
        <v>1025</v>
      </c>
      <c r="E331" s="35"/>
      <c r="F331" s="35" t="s">
        <v>736</v>
      </c>
      <c r="G331" s="88">
        <v>4247.6000000000004</v>
      </c>
      <c r="J331" s="88">
        <v>4437.2</v>
      </c>
      <c r="K331" s="89">
        <v>4601.5</v>
      </c>
      <c r="L331" s="47">
        <f t="shared" si="158"/>
        <v>0</v>
      </c>
      <c r="M331" s="47">
        <f t="shared" si="159"/>
        <v>4601.5</v>
      </c>
      <c r="O331" s="119">
        <f>IF(J331&gt;0,J331-G331,0)</f>
        <v>189.59999999999945</v>
      </c>
      <c r="P331" s="82">
        <f t="shared" si="160"/>
        <v>0</v>
      </c>
      <c r="Q331" s="82">
        <f t="shared" si="161"/>
        <v>189.59999999999945</v>
      </c>
      <c r="R331" s="119">
        <f>IF(K331&gt;0,K331-J331,0)+0</f>
        <v>164.30000000000018</v>
      </c>
      <c r="S331" s="82">
        <f t="shared" si="162"/>
        <v>0</v>
      </c>
      <c r="T331" s="82">
        <f t="shared" si="163"/>
        <v>164.30000000000018</v>
      </c>
      <c r="U331" s="85">
        <f>IF(K331&gt;0,O331+R331,O331)</f>
        <v>353.89999999999964</v>
      </c>
      <c r="V331" s="47">
        <f t="shared" si="164"/>
        <v>0</v>
      </c>
      <c r="W331" s="47">
        <f t="shared" si="165"/>
        <v>353.89999999999964</v>
      </c>
    </row>
    <row r="332" spans="2:25">
      <c r="B332" s="35" t="s">
        <v>1026</v>
      </c>
      <c r="C332" s="48"/>
      <c r="D332" s="35"/>
      <c r="E332" s="35"/>
      <c r="F332" s="35"/>
      <c r="G332" s="88"/>
      <c r="H332" s="47">
        <f t="shared" ref="H332:H338" si="166">IF($E332="",0,$G332)</f>
        <v>0</v>
      </c>
      <c r="I332" s="47">
        <f t="shared" ref="I332:I338" si="167">IF($F332="",0,$G332)</f>
        <v>0</v>
      </c>
      <c r="J332" s="88"/>
      <c r="K332" s="89"/>
      <c r="L332" s="47">
        <f t="shared" si="158"/>
        <v>0</v>
      </c>
      <c r="M332" s="47">
        <f t="shared" si="159"/>
        <v>0</v>
      </c>
      <c r="O332" s="119"/>
      <c r="P332" s="82">
        <f t="shared" si="160"/>
        <v>0</v>
      </c>
      <c r="Q332" s="82">
        <f t="shared" si="161"/>
        <v>0</v>
      </c>
      <c r="R332" s="119"/>
      <c r="S332" s="82">
        <f t="shared" si="162"/>
        <v>0</v>
      </c>
      <c r="T332" s="82">
        <f t="shared" si="163"/>
        <v>0</v>
      </c>
      <c r="U332" s="85"/>
      <c r="V332" s="47">
        <f t="shared" si="164"/>
        <v>0</v>
      </c>
      <c r="W332" s="47">
        <f t="shared" si="165"/>
        <v>0</v>
      </c>
    </row>
    <row r="333" spans="2:25">
      <c r="B333" s="48" t="s">
        <v>1027</v>
      </c>
      <c r="C333" s="48"/>
      <c r="D333" s="35" t="s">
        <v>1028</v>
      </c>
      <c r="E333" s="35" t="s">
        <v>735</v>
      </c>
      <c r="F333" s="35"/>
      <c r="G333" s="88">
        <v>3398</v>
      </c>
      <c r="H333" s="47">
        <f t="shared" si="166"/>
        <v>3398</v>
      </c>
      <c r="I333" s="47">
        <f t="shared" si="167"/>
        <v>0</v>
      </c>
      <c r="J333" s="88">
        <v>3452</v>
      </c>
      <c r="K333" s="89">
        <v>3478</v>
      </c>
      <c r="L333" s="47">
        <f t="shared" si="158"/>
        <v>3478</v>
      </c>
      <c r="M333" s="47">
        <f t="shared" si="159"/>
        <v>0</v>
      </c>
      <c r="O333" s="119">
        <f>IF(J333&gt;0,J333-G333,0)</f>
        <v>54</v>
      </c>
      <c r="P333" s="82">
        <f t="shared" si="160"/>
        <v>54</v>
      </c>
      <c r="Q333" s="82">
        <f t="shared" si="161"/>
        <v>0</v>
      </c>
      <c r="R333" s="119">
        <f>IF(K333&gt;0,K333-J333,0)</f>
        <v>26</v>
      </c>
      <c r="S333" s="82">
        <f t="shared" si="162"/>
        <v>26</v>
      </c>
      <c r="T333" s="82">
        <f t="shared" si="163"/>
        <v>0</v>
      </c>
      <c r="U333" s="85">
        <f>IF(K333&gt;0,O333+R333,O333)</f>
        <v>80</v>
      </c>
      <c r="V333" s="47">
        <f t="shared" si="164"/>
        <v>80</v>
      </c>
      <c r="W333" s="47">
        <f t="shared" si="165"/>
        <v>0</v>
      </c>
    </row>
    <row r="334" spans="2:25">
      <c r="B334" s="35" t="s">
        <v>1029</v>
      </c>
      <c r="C334" s="48"/>
      <c r="D334" s="35"/>
      <c r="E334" s="35"/>
      <c r="F334" s="35"/>
      <c r="G334" s="88"/>
      <c r="H334" s="47">
        <f t="shared" si="166"/>
        <v>0</v>
      </c>
      <c r="I334" s="47">
        <f t="shared" si="167"/>
        <v>0</v>
      </c>
      <c r="J334" s="88"/>
      <c r="K334" s="89"/>
      <c r="L334" s="47">
        <f t="shared" si="158"/>
        <v>0</v>
      </c>
      <c r="M334" s="47">
        <f t="shared" si="159"/>
        <v>0</v>
      </c>
      <c r="O334" s="119"/>
      <c r="P334" s="82">
        <f t="shared" si="160"/>
        <v>0</v>
      </c>
      <c r="Q334" s="82">
        <f t="shared" si="161"/>
        <v>0</v>
      </c>
      <c r="R334" s="119"/>
      <c r="S334" s="82">
        <f t="shared" si="162"/>
        <v>0</v>
      </c>
      <c r="T334" s="82">
        <f t="shared" si="163"/>
        <v>0</v>
      </c>
      <c r="U334" s="85"/>
      <c r="V334" s="47">
        <f t="shared" si="164"/>
        <v>0</v>
      </c>
      <c r="W334" s="47">
        <f t="shared" si="165"/>
        <v>0</v>
      </c>
    </row>
    <row r="335" spans="2:25">
      <c r="B335" s="48">
        <v>123</v>
      </c>
      <c r="C335" s="48"/>
      <c r="D335" s="35" t="s">
        <v>1030</v>
      </c>
      <c r="E335" s="35" t="s">
        <v>735</v>
      </c>
      <c r="F335" s="35"/>
      <c r="G335" s="92">
        <v>598</v>
      </c>
      <c r="H335" s="133">
        <f t="shared" si="166"/>
        <v>598</v>
      </c>
      <c r="I335" s="133">
        <f t="shared" si="167"/>
        <v>0</v>
      </c>
      <c r="J335" s="92">
        <v>598</v>
      </c>
      <c r="K335" s="93">
        <v>582</v>
      </c>
      <c r="L335" s="133">
        <f t="shared" si="158"/>
        <v>582</v>
      </c>
      <c r="M335" s="133">
        <f t="shared" si="159"/>
        <v>0</v>
      </c>
      <c r="N335" s="133"/>
      <c r="O335" s="95">
        <f>IF(J335&gt;0,J335-G335,0)</f>
        <v>0</v>
      </c>
      <c r="P335" s="134">
        <f t="shared" si="160"/>
        <v>0</v>
      </c>
      <c r="Q335" s="134">
        <f t="shared" si="161"/>
        <v>0</v>
      </c>
      <c r="R335" s="95">
        <f>IF(K335&gt;0,K335-J335,0)-0</f>
        <v>-16</v>
      </c>
      <c r="S335" s="134">
        <f t="shared" si="162"/>
        <v>-16</v>
      </c>
      <c r="T335" s="134">
        <f t="shared" si="163"/>
        <v>0</v>
      </c>
      <c r="U335" s="94">
        <f>IF(K335&gt;0,O335+R335,O335)</f>
        <v>-16</v>
      </c>
      <c r="V335" s="133">
        <f t="shared" si="164"/>
        <v>-16</v>
      </c>
      <c r="W335" s="133">
        <f t="shared" si="165"/>
        <v>0</v>
      </c>
      <c r="X335" s="133"/>
      <c r="Y335" s="133"/>
    </row>
    <row r="336" spans="2:25">
      <c r="B336" s="48"/>
      <c r="C336" s="48"/>
      <c r="D336" s="78" t="s">
        <v>1031</v>
      </c>
      <c r="E336" s="35"/>
      <c r="F336" s="35"/>
      <c r="G336" s="99">
        <f>G325+G327+G330+G333+G335</f>
        <v>17105</v>
      </c>
      <c r="H336" s="47">
        <f t="shared" si="166"/>
        <v>0</v>
      </c>
      <c r="I336" s="47">
        <f t="shared" si="167"/>
        <v>0</v>
      </c>
      <c r="J336" s="99">
        <f>J325+J327+J330+J333+J335</f>
        <v>17283.099999999999</v>
      </c>
      <c r="K336" s="132">
        <f>K325+K327+K330+K333+K335</f>
        <v>17063.900000000001</v>
      </c>
      <c r="L336" s="47">
        <f t="shared" si="158"/>
        <v>0</v>
      </c>
      <c r="M336" s="47">
        <f t="shared" si="159"/>
        <v>0</v>
      </c>
      <c r="O336" s="99">
        <f>O325+O327+O330+O333+O335</f>
        <v>178.09999999999854</v>
      </c>
      <c r="P336" s="82">
        <f t="shared" si="160"/>
        <v>0</v>
      </c>
      <c r="Q336" s="82">
        <f t="shared" si="161"/>
        <v>0</v>
      </c>
      <c r="R336" s="99">
        <f>R325+R327+R330+R333+R335</f>
        <v>-219.19999999999891</v>
      </c>
      <c r="S336" s="82">
        <f t="shared" si="162"/>
        <v>0</v>
      </c>
      <c r="T336" s="82">
        <f t="shared" si="163"/>
        <v>0</v>
      </c>
      <c r="U336" s="99">
        <f>U325+U327+U330+U333+U335</f>
        <v>-41.100000000000364</v>
      </c>
      <c r="V336" s="47">
        <f t="shared" si="164"/>
        <v>0</v>
      </c>
      <c r="W336" s="47">
        <f t="shared" si="165"/>
        <v>0</v>
      </c>
    </row>
    <row r="337" spans="1:23">
      <c r="B337" s="48"/>
      <c r="C337" s="48"/>
      <c r="D337" s="78" t="s">
        <v>1032</v>
      </c>
      <c r="E337" s="35"/>
      <c r="F337" s="35"/>
      <c r="G337" s="97">
        <f>G326+G328+G331</f>
        <v>4376.4000000000005</v>
      </c>
      <c r="H337" s="47">
        <f t="shared" si="166"/>
        <v>0</v>
      </c>
      <c r="I337" s="47">
        <f t="shared" si="167"/>
        <v>0</v>
      </c>
      <c r="J337" s="97">
        <f>J326+J328+J331</f>
        <v>4577</v>
      </c>
      <c r="K337" s="98">
        <f>K326+K328+K331</f>
        <v>4741.3</v>
      </c>
      <c r="L337" s="47">
        <f t="shared" si="158"/>
        <v>0</v>
      </c>
      <c r="M337" s="47">
        <f t="shared" si="159"/>
        <v>0</v>
      </c>
      <c r="O337" s="97">
        <f>O326+O328+O331</f>
        <v>200.59999999999945</v>
      </c>
      <c r="P337" s="82">
        <f t="shared" si="160"/>
        <v>0</v>
      </c>
      <c r="Q337" s="82">
        <f t="shared" si="161"/>
        <v>0</v>
      </c>
      <c r="R337" s="97">
        <f>R326+R328+R331</f>
        <v>164.30000000000018</v>
      </c>
      <c r="S337" s="82">
        <f t="shared" si="162"/>
        <v>0</v>
      </c>
      <c r="T337" s="82">
        <f t="shared" si="163"/>
        <v>0</v>
      </c>
      <c r="U337" s="97">
        <f>U326+U328+U331</f>
        <v>364.89999999999964</v>
      </c>
      <c r="V337" s="47">
        <f t="shared" si="164"/>
        <v>0</v>
      </c>
      <c r="W337" s="47">
        <f t="shared" si="165"/>
        <v>0</v>
      </c>
    </row>
    <row r="338" spans="1:23">
      <c r="B338" s="48"/>
      <c r="C338" s="48"/>
      <c r="D338" s="78" t="s">
        <v>1033</v>
      </c>
      <c r="E338" s="35"/>
      <c r="F338" s="35"/>
      <c r="G338" s="97">
        <f>G336+G337</f>
        <v>21481.4</v>
      </c>
      <c r="H338" s="47">
        <f t="shared" si="166"/>
        <v>0</v>
      </c>
      <c r="I338" s="47">
        <f t="shared" si="167"/>
        <v>0</v>
      </c>
      <c r="J338" s="97">
        <f>J336+J337</f>
        <v>21860.1</v>
      </c>
      <c r="K338" s="98">
        <f>K336+K337</f>
        <v>21805.200000000001</v>
      </c>
      <c r="L338" s="47">
        <f t="shared" si="158"/>
        <v>0</v>
      </c>
      <c r="M338" s="47">
        <f t="shared" si="159"/>
        <v>0</v>
      </c>
      <c r="O338" s="97">
        <f>O336+O337</f>
        <v>378.699999999998</v>
      </c>
      <c r="P338" s="82">
        <f t="shared" si="160"/>
        <v>0</v>
      </c>
      <c r="Q338" s="82">
        <f t="shared" si="161"/>
        <v>0</v>
      </c>
      <c r="R338" s="97">
        <f>R336+R337</f>
        <v>-54.899999999998727</v>
      </c>
      <c r="S338" s="82">
        <f t="shared" si="162"/>
        <v>0</v>
      </c>
      <c r="T338" s="82">
        <f t="shared" si="163"/>
        <v>0</v>
      </c>
      <c r="U338" s="97">
        <f>U336+U337</f>
        <v>323.79999999999927</v>
      </c>
      <c r="V338" s="47">
        <f t="shared" si="164"/>
        <v>0</v>
      </c>
      <c r="W338" s="47">
        <f t="shared" si="165"/>
        <v>0</v>
      </c>
    </row>
    <row r="339" spans="1:23">
      <c r="B339" s="48"/>
      <c r="C339" s="48"/>
      <c r="D339" s="35"/>
      <c r="E339" s="35"/>
      <c r="F339" s="35"/>
      <c r="G339" s="97"/>
      <c r="J339" s="97"/>
      <c r="K339" s="98"/>
      <c r="O339" s="97"/>
      <c r="R339" s="97"/>
      <c r="U339" s="97"/>
    </row>
    <row r="340" spans="1:23">
      <c r="B340" s="78" t="s">
        <v>1034</v>
      </c>
      <c r="C340" s="48"/>
      <c r="D340" s="35"/>
      <c r="E340" s="35"/>
      <c r="F340" s="35"/>
      <c r="G340" s="97"/>
      <c r="J340" s="97"/>
      <c r="K340" s="98"/>
      <c r="O340" s="97"/>
      <c r="R340" s="97"/>
      <c r="U340" s="97"/>
    </row>
    <row r="341" spans="1:23">
      <c r="B341" s="35" t="s">
        <v>1035</v>
      </c>
      <c r="C341" s="35"/>
      <c r="E341" s="54"/>
      <c r="F341" s="54"/>
      <c r="H341" s="47">
        <f t="shared" ref="H341:H404" si="168">IF($E341="",0,$G341)</f>
        <v>0</v>
      </c>
      <c r="I341" s="47">
        <f t="shared" ref="I341:I404" si="169">IF($F341="",0,$G341)</f>
        <v>0</v>
      </c>
      <c r="L341" s="47">
        <f t="shared" ref="L341:L404" si="170">IF($E341="",0,K341)</f>
        <v>0</v>
      </c>
      <c r="M341" s="47">
        <f t="shared" ref="M341:M404" si="171">IF($F341="",0,K341)</f>
        <v>0</v>
      </c>
      <c r="O341" s="85"/>
      <c r="P341" s="82">
        <f t="shared" ref="P341:P404" si="172">IF($E341="",0,O341)</f>
        <v>0</v>
      </c>
      <c r="Q341" s="82">
        <f t="shared" ref="Q341:Q404" si="173">IF($F341="",0,O341)</f>
        <v>0</v>
      </c>
      <c r="S341" s="82">
        <f t="shared" ref="S341:S404" si="174">IF($E341="",0,R341)</f>
        <v>0</v>
      </c>
      <c r="T341" s="82">
        <f t="shared" ref="T341:T404" si="175">IF($F341="",0,R341)</f>
        <v>0</v>
      </c>
      <c r="V341" s="47">
        <f t="shared" ref="V341:V404" si="176">IF($E341="",0,U341)</f>
        <v>0</v>
      </c>
      <c r="W341" s="47">
        <f t="shared" ref="W341:W404" si="177">IF($F341="",0,U341)</f>
        <v>0</v>
      </c>
    </row>
    <row r="342" spans="1:23">
      <c r="B342" s="35" t="s">
        <v>1036</v>
      </c>
      <c r="C342" s="35"/>
      <c r="D342" s="35"/>
      <c r="E342" s="35"/>
      <c r="F342" s="35"/>
      <c r="H342" s="47">
        <f t="shared" si="168"/>
        <v>0</v>
      </c>
      <c r="I342" s="47">
        <f t="shared" si="169"/>
        <v>0</v>
      </c>
      <c r="L342" s="47">
        <f t="shared" si="170"/>
        <v>0</v>
      </c>
      <c r="M342" s="47">
        <f t="shared" si="171"/>
        <v>0</v>
      </c>
      <c r="O342" s="85"/>
      <c r="P342" s="82">
        <f t="shared" si="172"/>
        <v>0</v>
      </c>
      <c r="Q342" s="82">
        <f t="shared" si="173"/>
        <v>0</v>
      </c>
      <c r="S342" s="82">
        <f t="shared" si="174"/>
        <v>0</v>
      </c>
      <c r="T342" s="82">
        <f t="shared" si="175"/>
        <v>0</v>
      </c>
      <c r="V342" s="47">
        <f t="shared" si="176"/>
        <v>0</v>
      </c>
      <c r="W342" s="47">
        <f t="shared" si="177"/>
        <v>0</v>
      </c>
    </row>
    <row r="343" spans="1:23">
      <c r="A343" s="35">
        <v>1</v>
      </c>
      <c r="B343" s="48">
        <v>362</v>
      </c>
      <c r="C343" s="48"/>
      <c r="D343" s="35" t="s">
        <v>1037</v>
      </c>
      <c r="E343" s="35" t="s">
        <v>735</v>
      </c>
      <c r="F343" s="35"/>
      <c r="G343" s="82">
        <v>102</v>
      </c>
      <c r="H343" s="47">
        <f t="shared" si="168"/>
        <v>102</v>
      </c>
      <c r="I343" s="47">
        <f t="shared" si="169"/>
        <v>0</v>
      </c>
      <c r="J343" s="82">
        <v>102</v>
      </c>
      <c r="K343" s="87">
        <v>102</v>
      </c>
      <c r="L343" s="47">
        <f t="shared" si="170"/>
        <v>102</v>
      </c>
      <c r="M343" s="47">
        <f t="shared" si="171"/>
        <v>0</v>
      </c>
      <c r="O343" s="85">
        <f>IF(J343&gt;0,J343-G343,0)</f>
        <v>0</v>
      </c>
      <c r="P343" s="82">
        <f t="shared" si="172"/>
        <v>0</v>
      </c>
      <c r="Q343" s="82">
        <f t="shared" si="173"/>
        <v>0</v>
      </c>
      <c r="R343" s="85">
        <f>IF(K343&gt;0,K343-J343,0)</f>
        <v>0</v>
      </c>
      <c r="S343" s="82">
        <f t="shared" si="174"/>
        <v>0</v>
      </c>
      <c r="T343" s="82">
        <f t="shared" si="175"/>
        <v>0</v>
      </c>
      <c r="U343" s="85">
        <f>IF(K343&gt;0,O343+R343,O343)</f>
        <v>0</v>
      </c>
      <c r="V343" s="47">
        <f t="shared" si="176"/>
        <v>0</v>
      </c>
      <c r="W343" s="47">
        <f t="shared" si="177"/>
        <v>0</v>
      </c>
    </row>
    <row r="344" spans="1:23">
      <c r="A344" s="35">
        <v>2</v>
      </c>
      <c r="B344" s="48">
        <v>362</v>
      </c>
      <c r="C344" s="48"/>
      <c r="D344" s="47" t="s">
        <v>1038</v>
      </c>
      <c r="E344" s="79"/>
      <c r="F344" s="79" t="s">
        <v>736</v>
      </c>
      <c r="G344" s="82">
        <v>176</v>
      </c>
      <c r="H344" s="47">
        <f t="shared" si="168"/>
        <v>0</v>
      </c>
      <c r="I344" s="47">
        <f t="shared" si="169"/>
        <v>176</v>
      </c>
      <c r="J344" s="82">
        <v>176</v>
      </c>
      <c r="K344" s="87">
        <v>176</v>
      </c>
      <c r="L344" s="47">
        <f t="shared" si="170"/>
        <v>0</v>
      </c>
      <c r="M344" s="47">
        <f t="shared" si="171"/>
        <v>176</v>
      </c>
      <c r="O344" s="85">
        <f>IF(J344&gt;0,J344-G344,0)</f>
        <v>0</v>
      </c>
      <c r="P344" s="82">
        <f t="shared" si="172"/>
        <v>0</v>
      </c>
      <c r="Q344" s="82">
        <f t="shared" si="173"/>
        <v>0</v>
      </c>
      <c r="R344" s="85">
        <f>IF(K344&gt;0,K344-J344,0)</f>
        <v>0</v>
      </c>
      <c r="S344" s="82">
        <f t="shared" si="174"/>
        <v>0</v>
      </c>
      <c r="T344" s="82">
        <f t="shared" si="175"/>
        <v>0</v>
      </c>
      <c r="U344" s="85">
        <f>IF(K344&gt;0,O344+R344,O344)</f>
        <v>0</v>
      </c>
      <c r="V344" s="47">
        <f t="shared" si="176"/>
        <v>0</v>
      </c>
      <c r="W344" s="47">
        <f t="shared" si="177"/>
        <v>0</v>
      </c>
    </row>
    <row r="345" spans="1:23">
      <c r="A345" s="35">
        <v>3</v>
      </c>
      <c r="B345" s="48">
        <v>366</v>
      </c>
      <c r="C345" s="48"/>
      <c r="D345" s="35" t="s">
        <v>1039</v>
      </c>
      <c r="E345" s="35"/>
      <c r="F345" s="35" t="s">
        <v>736</v>
      </c>
      <c r="G345" s="88">
        <v>324.60000000000002</v>
      </c>
      <c r="H345" s="47">
        <f t="shared" si="168"/>
        <v>0</v>
      </c>
      <c r="I345" s="47">
        <f t="shared" si="169"/>
        <v>324.60000000000002</v>
      </c>
      <c r="J345" s="88">
        <v>324.60000000000002</v>
      </c>
      <c r="K345" s="89">
        <v>324.60000000000002</v>
      </c>
      <c r="L345" s="47">
        <f t="shared" si="170"/>
        <v>0</v>
      </c>
      <c r="M345" s="47">
        <f t="shared" si="171"/>
        <v>324.60000000000002</v>
      </c>
      <c r="O345" s="85">
        <f>IF(J345&gt;0,J345-G345,0)</f>
        <v>0</v>
      </c>
      <c r="P345" s="82">
        <f t="shared" si="172"/>
        <v>0</v>
      </c>
      <c r="Q345" s="82">
        <f t="shared" si="173"/>
        <v>0</v>
      </c>
      <c r="R345" s="85">
        <f>IF(K345&gt;0,K345-J345,0)</f>
        <v>0</v>
      </c>
      <c r="S345" s="82">
        <f t="shared" si="174"/>
        <v>0</v>
      </c>
      <c r="T345" s="82">
        <f t="shared" si="175"/>
        <v>0</v>
      </c>
      <c r="U345" s="85">
        <f>IF(K345&gt;0,O345+R345,O345)</f>
        <v>0</v>
      </c>
      <c r="V345" s="47">
        <f t="shared" si="176"/>
        <v>0</v>
      </c>
      <c r="W345" s="47">
        <f t="shared" si="177"/>
        <v>0</v>
      </c>
    </row>
    <row r="346" spans="1:23">
      <c r="A346" s="35">
        <v>4</v>
      </c>
      <c r="B346" s="35" t="s">
        <v>1040</v>
      </c>
      <c r="C346" s="35"/>
      <c r="D346" s="35"/>
      <c r="E346" s="35"/>
      <c r="F346" s="35"/>
      <c r="H346" s="47">
        <f t="shared" si="168"/>
        <v>0</v>
      </c>
      <c r="I346" s="47">
        <f t="shared" si="169"/>
        <v>0</v>
      </c>
      <c r="J346" s="82"/>
      <c r="K346" s="87"/>
      <c r="L346" s="47">
        <f t="shared" si="170"/>
        <v>0</v>
      </c>
      <c r="M346" s="47">
        <f t="shared" si="171"/>
        <v>0</v>
      </c>
      <c r="O346" s="85"/>
      <c r="P346" s="82">
        <f t="shared" si="172"/>
        <v>0</v>
      </c>
      <c r="Q346" s="82">
        <f t="shared" si="173"/>
        <v>0</v>
      </c>
      <c r="R346" s="85"/>
      <c r="S346" s="82">
        <f t="shared" si="174"/>
        <v>0</v>
      </c>
      <c r="T346" s="82">
        <f t="shared" si="175"/>
        <v>0</v>
      </c>
      <c r="V346" s="47">
        <f t="shared" si="176"/>
        <v>0</v>
      </c>
      <c r="W346" s="47">
        <f t="shared" si="177"/>
        <v>0</v>
      </c>
    </row>
    <row r="347" spans="1:23">
      <c r="A347" s="35">
        <v>5</v>
      </c>
      <c r="B347" s="48">
        <v>404</v>
      </c>
      <c r="C347" s="48"/>
      <c r="D347" s="35" t="s">
        <v>1041</v>
      </c>
      <c r="E347" s="35"/>
      <c r="F347" s="35" t="s">
        <v>736</v>
      </c>
      <c r="G347" s="82">
        <v>269</v>
      </c>
      <c r="H347" s="47">
        <f t="shared" si="168"/>
        <v>0</v>
      </c>
      <c r="I347" s="47">
        <f t="shared" si="169"/>
        <v>269</v>
      </c>
      <c r="J347" s="82">
        <v>269</v>
      </c>
      <c r="K347" s="87">
        <v>270</v>
      </c>
      <c r="L347" s="47">
        <f t="shared" si="170"/>
        <v>0</v>
      </c>
      <c r="M347" s="47">
        <f t="shared" si="171"/>
        <v>270</v>
      </c>
      <c r="O347" s="85">
        <f>IF(J347&gt;0,J347-G347,0)</f>
        <v>0</v>
      </c>
      <c r="P347" s="82">
        <f t="shared" si="172"/>
        <v>0</v>
      </c>
      <c r="Q347" s="82">
        <f t="shared" si="173"/>
        <v>0</v>
      </c>
      <c r="R347" s="85">
        <f>IF(K347&gt;0,K347-J347,0)</f>
        <v>1</v>
      </c>
      <c r="S347" s="82">
        <f t="shared" si="174"/>
        <v>0</v>
      </c>
      <c r="T347" s="82">
        <f t="shared" si="175"/>
        <v>1</v>
      </c>
      <c r="U347" s="85">
        <f>IF(K347&gt;0,O347+R347,O347)</f>
        <v>1</v>
      </c>
      <c r="V347" s="47">
        <f t="shared" si="176"/>
        <v>0</v>
      </c>
      <c r="W347" s="47">
        <f t="shared" si="177"/>
        <v>1</v>
      </c>
    </row>
    <row r="348" spans="1:23">
      <c r="A348" s="35">
        <v>6</v>
      </c>
      <c r="B348" s="35" t="s">
        <v>1042</v>
      </c>
      <c r="C348" s="35"/>
      <c r="D348" s="35"/>
      <c r="E348" s="35"/>
      <c r="F348" s="35"/>
      <c r="H348" s="47">
        <f t="shared" si="168"/>
        <v>0</v>
      </c>
      <c r="I348" s="47">
        <f t="shared" si="169"/>
        <v>0</v>
      </c>
      <c r="J348" s="82"/>
      <c r="K348" s="87"/>
      <c r="L348" s="47">
        <f t="shared" si="170"/>
        <v>0</v>
      </c>
      <c r="M348" s="47">
        <f t="shared" si="171"/>
        <v>0</v>
      </c>
      <c r="O348" s="85"/>
      <c r="P348" s="82">
        <f t="shared" si="172"/>
        <v>0</v>
      </c>
      <c r="Q348" s="82">
        <f t="shared" si="173"/>
        <v>0</v>
      </c>
      <c r="R348" s="85"/>
      <c r="S348" s="82">
        <f t="shared" si="174"/>
        <v>0</v>
      </c>
      <c r="T348" s="82">
        <f t="shared" si="175"/>
        <v>0</v>
      </c>
      <c r="V348" s="47">
        <f t="shared" si="176"/>
        <v>0</v>
      </c>
      <c r="W348" s="47">
        <f t="shared" si="177"/>
        <v>0</v>
      </c>
    </row>
    <row r="349" spans="1:23">
      <c r="A349" s="35">
        <v>7</v>
      </c>
      <c r="B349" s="48">
        <v>384</v>
      </c>
      <c r="C349" s="48"/>
      <c r="D349" s="195" t="s">
        <v>1043</v>
      </c>
      <c r="E349" s="35" t="s">
        <v>735</v>
      </c>
      <c r="F349" s="35"/>
      <c r="G349" s="82">
        <v>0</v>
      </c>
      <c r="H349" s="47">
        <f t="shared" si="168"/>
        <v>0</v>
      </c>
      <c r="I349" s="47">
        <f t="shared" si="169"/>
        <v>0</v>
      </c>
      <c r="J349" s="82"/>
      <c r="K349" s="87"/>
      <c r="L349" s="47">
        <f t="shared" si="170"/>
        <v>0</v>
      </c>
      <c r="M349" s="47">
        <f t="shared" si="171"/>
        <v>0</v>
      </c>
      <c r="O349" s="85">
        <f>IF(J349&gt;0,J349-G349,0)</f>
        <v>0</v>
      </c>
      <c r="P349" s="82">
        <f t="shared" si="172"/>
        <v>0</v>
      </c>
      <c r="Q349" s="82">
        <f t="shared" si="173"/>
        <v>0</v>
      </c>
      <c r="R349" s="85">
        <f>IF(K349&gt;0,K349-J349,0)</f>
        <v>0</v>
      </c>
      <c r="S349" s="82">
        <f t="shared" si="174"/>
        <v>0</v>
      </c>
      <c r="T349" s="82">
        <f t="shared" si="175"/>
        <v>0</v>
      </c>
      <c r="U349" s="85">
        <f>IF(K349&gt;0,O349+R349,O349)</f>
        <v>0</v>
      </c>
      <c r="V349" s="47">
        <f t="shared" si="176"/>
        <v>0</v>
      </c>
      <c r="W349" s="47">
        <f t="shared" si="177"/>
        <v>0</v>
      </c>
    </row>
    <row r="350" spans="1:23">
      <c r="A350" s="35">
        <v>8</v>
      </c>
      <c r="B350" s="48">
        <v>384</v>
      </c>
      <c r="C350" s="48"/>
      <c r="D350" s="195" t="s">
        <v>1043</v>
      </c>
      <c r="E350" s="35"/>
      <c r="F350" s="35" t="s">
        <v>736</v>
      </c>
      <c r="G350" s="82">
        <v>0</v>
      </c>
      <c r="H350" s="47">
        <f t="shared" si="168"/>
        <v>0</v>
      </c>
      <c r="I350" s="47">
        <f t="shared" si="169"/>
        <v>0</v>
      </c>
      <c r="J350" s="82"/>
      <c r="K350" s="87"/>
      <c r="L350" s="47">
        <f t="shared" si="170"/>
        <v>0</v>
      </c>
      <c r="M350" s="47">
        <f t="shared" si="171"/>
        <v>0</v>
      </c>
      <c r="O350" s="85">
        <f>IF(J350&gt;0,J350-G350,0)</f>
        <v>0</v>
      </c>
      <c r="P350" s="82">
        <f t="shared" si="172"/>
        <v>0</v>
      </c>
      <c r="Q350" s="82">
        <f t="shared" si="173"/>
        <v>0</v>
      </c>
      <c r="R350" s="85">
        <f>IF(K350&gt;0,K350-J350,0)</f>
        <v>0</v>
      </c>
      <c r="S350" s="82">
        <f t="shared" si="174"/>
        <v>0</v>
      </c>
      <c r="T350" s="82">
        <f t="shared" si="175"/>
        <v>0</v>
      </c>
      <c r="U350" s="85">
        <f>IF(K350&gt;0,O350+R350,O350)</f>
        <v>0</v>
      </c>
      <c r="V350" s="47">
        <f t="shared" si="176"/>
        <v>0</v>
      </c>
      <c r="W350" s="47">
        <f t="shared" si="177"/>
        <v>0</v>
      </c>
    </row>
    <row r="351" spans="1:23">
      <c r="A351" s="35">
        <v>9</v>
      </c>
      <c r="B351" s="48">
        <v>431</v>
      </c>
      <c r="C351" s="48"/>
      <c r="D351" s="195" t="s">
        <v>1044</v>
      </c>
      <c r="E351" s="35"/>
      <c r="F351" s="35" t="s">
        <v>736</v>
      </c>
      <c r="G351" s="88">
        <v>0</v>
      </c>
      <c r="H351" s="47">
        <f t="shared" si="168"/>
        <v>0</v>
      </c>
      <c r="I351" s="47">
        <f t="shared" si="169"/>
        <v>0</v>
      </c>
      <c r="J351" s="88"/>
      <c r="K351" s="89"/>
      <c r="L351" s="47">
        <f t="shared" si="170"/>
        <v>0</v>
      </c>
      <c r="M351" s="47">
        <f t="shared" si="171"/>
        <v>0</v>
      </c>
      <c r="O351" s="85">
        <f>IF(J351&gt;0,J351-G351,0)</f>
        <v>0</v>
      </c>
      <c r="P351" s="82">
        <f t="shared" si="172"/>
        <v>0</v>
      </c>
      <c r="Q351" s="82">
        <f t="shared" si="173"/>
        <v>0</v>
      </c>
      <c r="R351" s="85">
        <f>IF(K351&gt;0,K351-J351,0)</f>
        <v>0</v>
      </c>
      <c r="S351" s="82">
        <f t="shared" si="174"/>
        <v>0</v>
      </c>
      <c r="T351" s="82">
        <f t="shared" si="175"/>
        <v>0</v>
      </c>
      <c r="U351" s="85">
        <f>IF(K351&gt;0,O351+R351,O351)</f>
        <v>0</v>
      </c>
      <c r="V351" s="47">
        <f t="shared" si="176"/>
        <v>0</v>
      </c>
      <c r="W351" s="47">
        <f t="shared" si="177"/>
        <v>0</v>
      </c>
    </row>
    <row r="352" spans="1:23">
      <c r="A352" s="35">
        <v>10</v>
      </c>
      <c r="B352" s="35" t="s">
        <v>1045</v>
      </c>
      <c r="C352" s="48"/>
      <c r="D352" s="35"/>
      <c r="E352" s="35"/>
      <c r="F352" s="35"/>
      <c r="G352" s="88"/>
      <c r="H352" s="47">
        <f t="shared" si="168"/>
        <v>0</v>
      </c>
      <c r="I352" s="47">
        <f t="shared" si="169"/>
        <v>0</v>
      </c>
      <c r="J352" s="88"/>
      <c r="K352" s="89"/>
      <c r="L352" s="47">
        <f t="shared" si="170"/>
        <v>0</v>
      </c>
      <c r="M352" s="47">
        <f t="shared" si="171"/>
        <v>0</v>
      </c>
      <c r="O352" s="85"/>
      <c r="P352" s="82">
        <f t="shared" si="172"/>
        <v>0</v>
      </c>
      <c r="Q352" s="82">
        <f t="shared" si="173"/>
        <v>0</v>
      </c>
      <c r="R352" s="85"/>
      <c r="S352" s="82">
        <f t="shared" si="174"/>
        <v>0</v>
      </c>
      <c r="T352" s="82">
        <f t="shared" si="175"/>
        <v>0</v>
      </c>
      <c r="U352" s="85"/>
      <c r="V352" s="47">
        <f t="shared" si="176"/>
        <v>0</v>
      </c>
      <c r="W352" s="47">
        <f t="shared" si="177"/>
        <v>0</v>
      </c>
    </row>
    <row r="353" spans="1:25">
      <c r="A353" s="35">
        <v>11</v>
      </c>
      <c r="B353" s="48">
        <v>371</v>
      </c>
      <c r="C353" s="48"/>
      <c r="D353" s="35" t="s">
        <v>1046</v>
      </c>
      <c r="E353" s="35" t="s">
        <v>735</v>
      </c>
      <c r="F353" s="35"/>
      <c r="G353" s="82">
        <v>189.5</v>
      </c>
      <c r="H353" s="47">
        <f t="shared" si="168"/>
        <v>189.5</v>
      </c>
      <c r="I353" s="47">
        <f t="shared" si="169"/>
        <v>0</v>
      </c>
      <c r="J353" s="82">
        <v>189.5</v>
      </c>
      <c r="K353" s="87">
        <v>190.5</v>
      </c>
      <c r="L353" s="47">
        <f t="shared" si="170"/>
        <v>190.5</v>
      </c>
      <c r="M353" s="47">
        <f t="shared" si="171"/>
        <v>0</v>
      </c>
      <c r="O353" s="85">
        <f t="shared" ref="O353:O361" si="178">IF(J353&gt;0,J353-G353,0)</f>
        <v>0</v>
      </c>
      <c r="P353" s="82">
        <f t="shared" si="172"/>
        <v>0</v>
      </c>
      <c r="Q353" s="82">
        <f t="shared" si="173"/>
        <v>0</v>
      </c>
      <c r="R353" s="85">
        <f t="shared" ref="R353:R361" si="179">IF(K353&gt;0,K353-J353,0)</f>
        <v>1</v>
      </c>
      <c r="S353" s="82">
        <f t="shared" si="174"/>
        <v>1</v>
      </c>
      <c r="T353" s="82">
        <f t="shared" si="175"/>
        <v>0</v>
      </c>
      <c r="U353" s="85">
        <f t="shared" ref="U353:U361" si="180">IF(K353&gt;0,O353+R353,O353)</f>
        <v>1</v>
      </c>
      <c r="V353" s="47">
        <f t="shared" si="176"/>
        <v>1</v>
      </c>
      <c r="W353" s="47">
        <f t="shared" si="177"/>
        <v>0</v>
      </c>
    </row>
    <row r="354" spans="1:25">
      <c r="A354" s="35">
        <v>12</v>
      </c>
      <c r="B354" s="48">
        <v>371</v>
      </c>
      <c r="C354" s="48"/>
      <c r="D354" s="35" t="s">
        <v>1047</v>
      </c>
      <c r="E354" s="79"/>
      <c r="F354" s="79" t="s">
        <v>736</v>
      </c>
      <c r="G354" s="82">
        <v>102</v>
      </c>
      <c r="H354" s="47">
        <f t="shared" si="168"/>
        <v>0</v>
      </c>
      <c r="I354" s="47">
        <f t="shared" si="169"/>
        <v>102</v>
      </c>
      <c r="J354" s="82">
        <v>102</v>
      </c>
      <c r="K354" s="87">
        <v>102</v>
      </c>
      <c r="L354" s="47">
        <f t="shared" si="170"/>
        <v>0</v>
      </c>
      <c r="M354" s="47">
        <f t="shared" si="171"/>
        <v>102</v>
      </c>
      <c r="O354" s="85">
        <f t="shared" si="178"/>
        <v>0</v>
      </c>
      <c r="P354" s="82">
        <f t="shared" si="172"/>
        <v>0</v>
      </c>
      <c r="Q354" s="82">
        <f t="shared" si="173"/>
        <v>0</v>
      </c>
      <c r="R354" s="85">
        <f t="shared" si="179"/>
        <v>0</v>
      </c>
      <c r="S354" s="82">
        <f t="shared" si="174"/>
        <v>0</v>
      </c>
      <c r="T354" s="82">
        <f t="shared" si="175"/>
        <v>0</v>
      </c>
      <c r="U354" s="85">
        <f t="shared" si="180"/>
        <v>0</v>
      </c>
      <c r="V354" s="47">
        <f t="shared" si="176"/>
        <v>0</v>
      </c>
      <c r="W354" s="47">
        <f t="shared" si="177"/>
        <v>0</v>
      </c>
    </row>
    <row r="355" spans="1:25">
      <c r="A355" s="35">
        <v>13</v>
      </c>
      <c r="B355" s="48">
        <v>375</v>
      </c>
      <c r="C355" s="48"/>
      <c r="D355" s="35" t="s">
        <v>1048</v>
      </c>
      <c r="E355" s="35" t="s">
        <v>735</v>
      </c>
      <c r="F355" s="35"/>
      <c r="G355" s="82">
        <v>162</v>
      </c>
      <c r="H355" s="47">
        <f t="shared" si="168"/>
        <v>162</v>
      </c>
      <c r="I355" s="47">
        <f t="shared" si="169"/>
        <v>0</v>
      </c>
      <c r="J355" s="82">
        <v>164</v>
      </c>
      <c r="K355" s="87">
        <v>164</v>
      </c>
      <c r="L355" s="47">
        <f t="shared" si="170"/>
        <v>164</v>
      </c>
      <c r="M355" s="47">
        <f t="shared" si="171"/>
        <v>0</v>
      </c>
      <c r="O355" s="85">
        <f t="shared" si="178"/>
        <v>2</v>
      </c>
      <c r="P355" s="82">
        <f t="shared" si="172"/>
        <v>2</v>
      </c>
      <c r="Q355" s="82">
        <f t="shared" si="173"/>
        <v>0</v>
      </c>
      <c r="R355" s="85">
        <f t="shared" si="179"/>
        <v>0</v>
      </c>
      <c r="S355" s="82">
        <f t="shared" si="174"/>
        <v>0</v>
      </c>
      <c r="T355" s="82">
        <f t="shared" si="175"/>
        <v>0</v>
      </c>
      <c r="U355" s="85">
        <f t="shared" si="180"/>
        <v>2</v>
      </c>
      <c r="V355" s="47">
        <f t="shared" si="176"/>
        <v>2</v>
      </c>
      <c r="W355" s="47">
        <f t="shared" si="177"/>
        <v>0</v>
      </c>
    </row>
    <row r="356" spans="1:25">
      <c r="A356" s="35">
        <v>14</v>
      </c>
      <c r="B356" s="48">
        <v>375</v>
      </c>
      <c r="C356" s="48"/>
      <c r="D356" s="35" t="s">
        <v>1048</v>
      </c>
      <c r="E356" s="35"/>
      <c r="F356" s="35" t="s">
        <v>736</v>
      </c>
      <c r="G356" s="82">
        <v>163</v>
      </c>
      <c r="H356" s="47">
        <f t="shared" si="168"/>
        <v>0</v>
      </c>
      <c r="I356" s="47">
        <f t="shared" si="169"/>
        <v>163</v>
      </c>
      <c r="J356" s="82">
        <v>165</v>
      </c>
      <c r="K356" s="87">
        <v>165</v>
      </c>
      <c r="L356" s="47">
        <f t="shared" si="170"/>
        <v>0</v>
      </c>
      <c r="M356" s="47">
        <f t="shared" si="171"/>
        <v>165</v>
      </c>
      <c r="O356" s="85">
        <f t="shared" si="178"/>
        <v>2</v>
      </c>
      <c r="P356" s="82">
        <f t="shared" si="172"/>
        <v>0</v>
      </c>
      <c r="Q356" s="82">
        <f t="shared" si="173"/>
        <v>2</v>
      </c>
      <c r="R356" s="85">
        <f t="shared" si="179"/>
        <v>0</v>
      </c>
      <c r="S356" s="82">
        <f t="shared" si="174"/>
        <v>0</v>
      </c>
      <c r="T356" s="82">
        <f t="shared" si="175"/>
        <v>0</v>
      </c>
      <c r="U356" s="85">
        <f t="shared" si="180"/>
        <v>2</v>
      </c>
      <c r="V356" s="47">
        <f t="shared" si="176"/>
        <v>0</v>
      </c>
      <c r="W356" s="47">
        <f t="shared" si="177"/>
        <v>2</v>
      </c>
    </row>
    <row r="357" spans="1:25">
      <c r="A357" s="35">
        <v>15</v>
      </c>
      <c r="B357" s="48">
        <v>376</v>
      </c>
      <c r="C357" s="48"/>
      <c r="D357" s="35" t="s">
        <v>1049</v>
      </c>
      <c r="E357" s="35" t="s">
        <v>735</v>
      </c>
      <c r="F357" s="35"/>
      <c r="G357" s="82">
        <v>78.8</v>
      </c>
      <c r="H357" s="47">
        <f t="shared" si="168"/>
        <v>78.8</v>
      </c>
      <c r="I357" s="47">
        <f t="shared" si="169"/>
        <v>0</v>
      </c>
      <c r="J357" s="82">
        <v>78.8</v>
      </c>
      <c r="K357" s="87">
        <v>78.8</v>
      </c>
      <c r="L357" s="47">
        <f t="shared" si="170"/>
        <v>78.8</v>
      </c>
      <c r="M357" s="47">
        <f t="shared" si="171"/>
        <v>0</v>
      </c>
      <c r="O357" s="85">
        <f t="shared" si="178"/>
        <v>0</v>
      </c>
      <c r="P357" s="82">
        <f t="shared" si="172"/>
        <v>0</v>
      </c>
      <c r="Q357" s="82">
        <f t="shared" si="173"/>
        <v>0</v>
      </c>
      <c r="R357" s="85">
        <f t="shared" si="179"/>
        <v>0</v>
      </c>
      <c r="S357" s="82">
        <f t="shared" si="174"/>
        <v>0</v>
      </c>
      <c r="T357" s="82">
        <f t="shared" si="175"/>
        <v>0</v>
      </c>
      <c r="U357" s="85">
        <f t="shared" si="180"/>
        <v>0</v>
      </c>
      <c r="V357" s="47">
        <f t="shared" si="176"/>
        <v>0</v>
      </c>
      <c r="W357" s="47">
        <f t="shared" si="177"/>
        <v>0</v>
      </c>
    </row>
    <row r="358" spans="1:25">
      <c r="A358" s="35">
        <v>16</v>
      </c>
      <c r="B358" s="48">
        <v>376</v>
      </c>
      <c r="C358" s="48"/>
      <c r="D358" s="35" t="s">
        <v>1049</v>
      </c>
      <c r="E358" s="35"/>
      <c r="F358" s="35" t="s">
        <v>736</v>
      </c>
      <c r="G358" s="82">
        <v>77.8</v>
      </c>
      <c r="H358" s="47">
        <f t="shared" si="168"/>
        <v>0</v>
      </c>
      <c r="I358" s="47">
        <f t="shared" si="169"/>
        <v>77.8</v>
      </c>
      <c r="J358" s="82">
        <v>77.8</v>
      </c>
      <c r="K358" s="87">
        <v>77.8</v>
      </c>
      <c r="L358" s="47">
        <f t="shared" si="170"/>
        <v>0</v>
      </c>
      <c r="M358" s="47">
        <f t="shared" si="171"/>
        <v>77.8</v>
      </c>
      <c r="O358" s="85">
        <f t="shared" si="178"/>
        <v>0</v>
      </c>
      <c r="P358" s="82">
        <f t="shared" si="172"/>
        <v>0</v>
      </c>
      <c r="Q358" s="82">
        <f t="shared" si="173"/>
        <v>0</v>
      </c>
      <c r="R358" s="85">
        <f t="shared" si="179"/>
        <v>0</v>
      </c>
      <c r="S358" s="82">
        <f t="shared" si="174"/>
        <v>0</v>
      </c>
      <c r="T358" s="82">
        <f t="shared" si="175"/>
        <v>0</v>
      </c>
      <c r="U358" s="85">
        <f t="shared" si="180"/>
        <v>0</v>
      </c>
      <c r="V358" s="47">
        <f t="shared" si="176"/>
        <v>0</v>
      </c>
      <c r="W358" s="47">
        <f t="shared" si="177"/>
        <v>0</v>
      </c>
    </row>
    <row r="359" spans="1:25">
      <c r="A359" s="35">
        <v>17</v>
      </c>
      <c r="B359" s="48">
        <v>445</v>
      </c>
      <c r="C359" s="48"/>
      <c r="D359" s="35" t="s">
        <v>1050</v>
      </c>
      <c r="E359" s="35"/>
      <c r="F359" s="35" t="s">
        <v>736</v>
      </c>
      <c r="G359" s="82">
        <v>89</v>
      </c>
      <c r="H359" s="47">
        <f t="shared" si="168"/>
        <v>0</v>
      </c>
      <c r="I359" s="47">
        <f t="shared" si="169"/>
        <v>89</v>
      </c>
      <c r="J359" s="82">
        <v>89</v>
      </c>
      <c r="K359" s="87">
        <v>92</v>
      </c>
      <c r="L359" s="47">
        <f t="shared" si="170"/>
        <v>0</v>
      </c>
      <c r="M359" s="47">
        <f t="shared" si="171"/>
        <v>92</v>
      </c>
      <c r="O359" s="85">
        <f t="shared" si="178"/>
        <v>0</v>
      </c>
      <c r="P359" s="82">
        <f t="shared" si="172"/>
        <v>0</v>
      </c>
      <c r="Q359" s="82">
        <f t="shared" si="173"/>
        <v>0</v>
      </c>
      <c r="R359" s="85">
        <f t="shared" si="179"/>
        <v>3</v>
      </c>
      <c r="S359" s="82">
        <f t="shared" si="174"/>
        <v>0</v>
      </c>
      <c r="T359" s="82">
        <f t="shared" si="175"/>
        <v>3</v>
      </c>
      <c r="U359" s="85">
        <f t="shared" si="180"/>
        <v>3</v>
      </c>
      <c r="V359" s="47">
        <f t="shared" si="176"/>
        <v>0</v>
      </c>
      <c r="W359" s="47">
        <f t="shared" si="177"/>
        <v>3</v>
      </c>
    </row>
    <row r="360" spans="1:25">
      <c r="A360" s="35">
        <v>18</v>
      </c>
      <c r="B360" s="48">
        <v>458</v>
      </c>
      <c r="C360" s="48"/>
      <c r="D360" s="35" t="s">
        <v>1051</v>
      </c>
      <c r="E360" s="35"/>
      <c r="F360" s="35" t="s">
        <v>736</v>
      </c>
      <c r="G360" s="82">
        <v>288</v>
      </c>
      <c r="H360" s="47">
        <f t="shared" si="168"/>
        <v>0</v>
      </c>
      <c r="I360" s="47">
        <f t="shared" si="169"/>
        <v>288</v>
      </c>
      <c r="J360" s="82">
        <v>288</v>
      </c>
      <c r="K360" s="87">
        <v>288</v>
      </c>
      <c r="L360" s="47">
        <f t="shared" si="170"/>
        <v>0</v>
      </c>
      <c r="M360" s="47">
        <f t="shared" si="171"/>
        <v>288</v>
      </c>
      <c r="O360" s="85">
        <f t="shared" si="178"/>
        <v>0</v>
      </c>
      <c r="P360" s="82">
        <f t="shared" si="172"/>
        <v>0</v>
      </c>
      <c r="Q360" s="82">
        <f t="shared" si="173"/>
        <v>0</v>
      </c>
      <c r="R360" s="85">
        <f t="shared" si="179"/>
        <v>0</v>
      </c>
      <c r="S360" s="82">
        <f t="shared" si="174"/>
        <v>0</v>
      </c>
      <c r="T360" s="82">
        <f t="shared" si="175"/>
        <v>0</v>
      </c>
      <c r="U360" s="85">
        <f t="shared" si="180"/>
        <v>0</v>
      </c>
      <c r="V360" s="47">
        <f t="shared" si="176"/>
        <v>0</v>
      </c>
      <c r="W360" s="47">
        <f t="shared" si="177"/>
        <v>0</v>
      </c>
    </row>
    <row r="361" spans="1:25">
      <c r="A361" s="35">
        <v>19</v>
      </c>
      <c r="B361" s="48">
        <v>458</v>
      </c>
      <c r="C361" s="48"/>
      <c r="D361" s="35" t="s">
        <v>1052</v>
      </c>
      <c r="E361" s="35"/>
      <c r="F361" s="35" t="s">
        <v>736</v>
      </c>
      <c r="G361" s="82">
        <f>45+3</f>
        <v>48</v>
      </c>
      <c r="H361" s="47">
        <f t="shared" si="168"/>
        <v>0</v>
      </c>
      <c r="I361" s="47">
        <f t="shared" si="169"/>
        <v>48</v>
      </c>
      <c r="J361" s="82">
        <f>45+4</f>
        <v>49</v>
      </c>
      <c r="K361" s="87">
        <f>45+4</f>
        <v>49</v>
      </c>
      <c r="L361" s="47">
        <f t="shared" si="170"/>
        <v>0</v>
      </c>
      <c r="M361" s="47">
        <f t="shared" si="171"/>
        <v>49</v>
      </c>
      <c r="O361" s="85">
        <f t="shared" si="178"/>
        <v>1</v>
      </c>
      <c r="P361" s="82">
        <f t="shared" si="172"/>
        <v>0</v>
      </c>
      <c r="Q361" s="82">
        <f t="shared" si="173"/>
        <v>1</v>
      </c>
      <c r="R361" s="85">
        <f t="shared" si="179"/>
        <v>0</v>
      </c>
      <c r="S361" s="82">
        <f t="shared" si="174"/>
        <v>0</v>
      </c>
      <c r="T361" s="82">
        <f t="shared" si="175"/>
        <v>0</v>
      </c>
      <c r="U361" s="85">
        <f t="shared" si="180"/>
        <v>1</v>
      </c>
      <c r="V361" s="47">
        <f t="shared" si="176"/>
        <v>0</v>
      </c>
      <c r="W361" s="47">
        <f t="shared" si="177"/>
        <v>1</v>
      </c>
    </row>
    <row r="362" spans="1:25">
      <c r="A362" s="35">
        <v>20</v>
      </c>
      <c r="B362" s="48">
        <v>461</v>
      </c>
      <c r="C362" s="48"/>
      <c r="D362" s="35" t="s">
        <v>1053</v>
      </c>
      <c r="E362" s="35"/>
      <c r="F362" s="35"/>
      <c r="H362" s="47">
        <f t="shared" si="168"/>
        <v>0</v>
      </c>
      <c r="I362" s="47">
        <f t="shared" si="169"/>
        <v>0</v>
      </c>
      <c r="J362" s="82"/>
      <c r="K362" s="87"/>
      <c r="L362" s="47">
        <f t="shared" si="170"/>
        <v>0</v>
      </c>
      <c r="M362" s="47">
        <f t="shared" si="171"/>
        <v>0</v>
      </c>
      <c r="O362" s="85"/>
      <c r="P362" s="82">
        <f t="shared" si="172"/>
        <v>0</v>
      </c>
      <c r="Q362" s="82">
        <f t="shared" si="173"/>
        <v>0</v>
      </c>
      <c r="R362" s="85"/>
      <c r="S362" s="82">
        <f t="shared" si="174"/>
        <v>0</v>
      </c>
      <c r="T362" s="82">
        <f t="shared" si="175"/>
        <v>0</v>
      </c>
      <c r="V362" s="47">
        <f t="shared" si="176"/>
        <v>0</v>
      </c>
      <c r="W362" s="47">
        <f t="shared" si="177"/>
        <v>0</v>
      </c>
    </row>
    <row r="363" spans="1:25">
      <c r="A363" s="35">
        <v>21</v>
      </c>
      <c r="B363" s="48">
        <v>461</v>
      </c>
      <c r="C363" s="48"/>
      <c r="D363" s="35" t="s">
        <v>1054</v>
      </c>
      <c r="E363" s="35" t="s">
        <v>735</v>
      </c>
      <c r="F363" s="35"/>
      <c r="G363" s="82">
        <f>18+117</f>
        <v>135</v>
      </c>
      <c r="H363" s="47">
        <f t="shared" si="168"/>
        <v>135</v>
      </c>
      <c r="I363" s="47">
        <f t="shared" si="169"/>
        <v>0</v>
      </c>
      <c r="J363" s="82">
        <f>18+117</f>
        <v>135</v>
      </c>
      <c r="K363" s="87">
        <f>18+117</f>
        <v>135</v>
      </c>
      <c r="L363" s="47">
        <f t="shared" si="170"/>
        <v>135</v>
      </c>
      <c r="M363" s="47">
        <f t="shared" si="171"/>
        <v>0</v>
      </c>
      <c r="N363" s="79"/>
      <c r="O363" s="85">
        <f t="shared" ref="O363:O374" si="181">IF(J363&gt;0,J363-G363,0)</f>
        <v>0</v>
      </c>
      <c r="P363" s="82">
        <f t="shared" si="172"/>
        <v>0</v>
      </c>
      <c r="Q363" s="82">
        <f t="shared" si="173"/>
        <v>0</v>
      </c>
      <c r="R363" s="85">
        <f t="shared" ref="R363:R374" si="182">IF(K363&gt;0,K363-J363,0)</f>
        <v>0</v>
      </c>
      <c r="S363" s="82">
        <f t="shared" si="174"/>
        <v>0</v>
      </c>
      <c r="T363" s="82">
        <f t="shared" si="175"/>
        <v>0</v>
      </c>
      <c r="U363" s="85">
        <f t="shared" ref="U363:U374" si="183">IF(K363&gt;0,O363+R363,O363)</f>
        <v>0</v>
      </c>
      <c r="V363" s="47">
        <f t="shared" si="176"/>
        <v>0</v>
      </c>
      <c r="W363" s="47">
        <f t="shared" si="177"/>
        <v>0</v>
      </c>
    </row>
    <row r="364" spans="1:25">
      <c r="A364" s="35">
        <v>22</v>
      </c>
      <c r="B364" s="48">
        <v>461</v>
      </c>
      <c r="C364" s="48"/>
      <c r="D364" s="35" t="s">
        <v>1054</v>
      </c>
      <c r="E364" s="35"/>
      <c r="F364" s="35" t="s">
        <v>736</v>
      </c>
      <c r="G364" s="82">
        <f>118+18</f>
        <v>136</v>
      </c>
      <c r="H364" s="47">
        <f t="shared" si="168"/>
        <v>0</v>
      </c>
      <c r="I364" s="47">
        <f t="shared" si="169"/>
        <v>136</v>
      </c>
      <c r="J364" s="82">
        <f>18+118</f>
        <v>136</v>
      </c>
      <c r="K364" s="87">
        <f>18+118</f>
        <v>136</v>
      </c>
      <c r="L364" s="47">
        <f t="shared" si="170"/>
        <v>0</v>
      </c>
      <c r="M364" s="47">
        <f t="shared" si="171"/>
        <v>136</v>
      </c>
      <c r="O364" s="85">
        <f t="shared" si="181"/>
        <v>0</v>
      </c>
      <c r="P364" s="82">
        <f t="shared" si="172"/>
        <v>0</v>
      </c>
      <c r="Q364" s="82">
        <f t="shared" si="173"/>
        <v>0</v>
      </c>
      <c r="R364" s="85">
        <f t="shared" si="182"/>
        <v>0</v>
      </c>
      <c r="S364" s="82">
        <f t="shared" si="174"/>
        <v>0</v>
      </c>
      <c r="T364" s="82">
        <f t="shared" si="175"/>
        <v>0</v>
      </c>
      <c r="U364" s="85">
        <f t="shared" si="183"/>
        <v>0</v>
      </c>
      <c r="V364" s="47">
        <f t="shared" si="176"/>
        <v>0</v>
      </c>
      <c r="W364" s="47">
        <f t="shared" si="177"/>
        <v>0</v>
      </c>
    </row>
    <row r="365" spans="1:25">
      <c r="A365" s="35">
        <v>23</v>
      </c>
      <c r="B365" s="48" t="s">
        <v>1055</v>
      </c>
      <c r="C365" s="48"/>
      <c r="D365" s="35" t="s">
        <v>1056</v>
      </c>
      <c r="E365" s="35" t="s">
        <v>735</v>
      </c>
      <c r="F365" s="35"/>
      <c r="G365" s="82">
        <v>90.7</v>
      </c>
      <c r="H365" s="47">
        <f t="shared" si="168"/>
        <v>90.7</v>
      </c>
      <c r="I365" s="47">
        <f t="shared" si="169"/>
        <v>0</v>
      </c>
      <c r="J365" s="82">
        <v>90.7</v>
      </c>
      <c r="K365" s="87">
        <v>90.7</v>
      </c>
      <c r="L365" s="47">
        <f t="shared" si="170"/>
        <v>90.7</v>
      </c>
      <c r="M365" s="47">
        <f t="shared" si="171"/>
        <v>0</v>
      </c>
      <c r="O365" s="85">
        <f t="shared" si="181"/>
        <v>0</v>
      </c>
      <c r="P365" s="82">
        <f t="shared" si="172"/>
        <v>0</v>
      </c>
      <c r="Q365" s="82">
        <f t="shared" si="173"/>
        <v>0</v>
      </c>
      <c r="R365" s="85">
        <f t="shared" si="182"/>
        <v>0</v>
      </c>
      <c r="S365" s="82">
        <f t="shared" si="174"/>
        <v>0</v>
      </c>
      <c r="T365" s="82">
        <f t="shared" si="175"/>
        <v>0</v>
      </c>
      <c r="U365" s="85">
        <f t="shared" si="183"/>
        <v>0</v>
      </c>
      <c r="V365" s="47">
        <f t="shared" si="176"/>
        <v>0</v>
      </c>
      <c r="W365" s="47">
        <f t="shared" si="177"/>
        <v>0</v>
      </c>
    </row>
    <row r="366" spans="1:25">
      <c r="A366" s="35">
        <v>24</v>
      </c>
      <c r="B366" s="48" t="s">
        <v>1055</v>
      </c>
      <c r="C366" s="48"/>
      <c r="D366" s="35" t="s">
        <v>1056</v>
      </c>
      <c r="E366" s="35"/>
      <c r="F366" s="35" t="s">
        <v>736</v>
      </c>
      <c r="G366" s="82">
        <v>87.2</v>
      </c>
      <c r="H366" s="47">
        <f t="shared" si="168"/>
        <v>0</v>
      </c>
      <c r="I366" s="47">
        <f t="shared" si="169"/>
        <v>87.2</v>
      </c>
      <c r="J366" s="82">
        <v>87.2</v>
      </c>
      <c r="K366" s="87">
        <v>87.2</v>
      </c>
      <c r="L366" s="47">
        <f t="shared" si="170"/>
        <v>0</v>
      </c>
      <c r="M366" s="47">
        <f t="shared" si="171"/>
        <v>87.2</v>
      </c>
      <c r="O366" s="85">
        <f t="shared" si="181"/>
        <v>0</v>
      </c>
      <c r="P366" s="82">
        <f t="shared" si="172"/>
        <v>0</v>
      </c>
      <c r="Q366" s="82">
        <f t="shared" si="173"/>
        <v>0</v>
      </c>
      <c r="R366" s="85">
        <f t="shared" si="182"/>
        <v>0</v>
      </c>
      <c r="S366" s="82">
        <f t="shared" si="174"/>
        <v>0</v>
      </c>
      <c r="T366" s="82">
        <f t="shared" si="175"/>
        <v>0</v>
      </c>
      <c r="U366" s="85">
        <f t="shared" si="183"/>
        <v>0</v>
      </c>
      <c r="V366" s="47">
        <f t="shared" si="176"/>
        <v>0</v>
      </c>
      <c r="W366" s="47">
        <f t="shared" si="177"/>
        <v>0</v>
      </c>
    </row>
    <row r="367" spans="1:25">
      <c r="A367" s="35">
        <v>25</v>
      </c>
      <c r="B367" s="48" t="s">
        <v>1057</v>
      </c>
      <c r="C367" s="48"/>
      <c r="D367" s="35" t="s">
        <v>1058</v>
      </c>
      <c r="E367" s="35" t="s">
        <v>735</v>
      </c>
      <c r="F367" s="35"/>
      <c r="G367" s="82">
        <v>12</v>
      </c>
      <c r="H367" s="47">
        <f t="shared" si="168"/>
        <v>12</v>
      </c>
      <c r="I367" s="47">
        <f t="shared" si="169"/>
        <v>0</v>
      </c>
      <c r="J367" s="82">
        <v>12</v>
      </c>
      <c r="K367" s="87">
        <v>12</v>
      </c>
      <c r="L367" s="47">
        <f t="shared" si="170"/>
        <v>12</v>
      </c>
      <c r="M367" s="47">
        <f t="shared" si="171"/>
        <v>0</v>
      </c>
      <c r="O367" s="85">
        <f t="shared" si="181"/>
        <v>0</v>
      </c>
      <c r="P367" s="82">
        <f t="shared" si="172"/>
        <v>0</v>
      </c>
      <c r="Q367" s="82">
        <f t="shared" si="173"/>
        <v>0</v>
      </c>
      <c r="R367" s="85">
        <f t="shared" si="182"/>
        <v>0</v>
      </c>
      <c r="S367" s="82">
        <f t="shared" si="174"/>
        <v>0</v>
      </c>
      <c r="T367" s="82">
        <f t="shared" si="175"/>
        <v>0</v>
      </c>
      <c r="U367" s="85">
        <f t="shared" si="183"/>
        <v>0</v>
      </c>
      <c r="V367" s="47">
        <f t="shared" si="176"/>
        <v>0</v>
      </c>
      <c r="W367" s="47">
        <f t="shared" si="177"/>
        <v>0</v>
      </c>
    </row>
    <row r="368" spans="1:25">
      <c r="A368" s="35">
        <v>26</v>
      </c>
      <c r="B368" s="48" t="s">
        <v>1057</v>
      </c>
      <c r="C368" s="48"/>
      <c r="D368" s="35" t="s">
        <v>1058</v>
      </c>
      <c r="E368" s="35"/>
      <c r="F368" s="35" t="s">
        <v>736</v>
      </c>
      <c r="G368" s="82">
        <v>12</v>
      </c>
      <c r="H368" s="47">
        <f t="shared" si="168"/>
        <v>0</v>
      </c>
      <c r="I368" s="47">
        <f t="shared" si="169"/>
        <v>12</v>
      </c>
      <c r="J368" s="82">
        <v>12</v>
      </c>
      <c r="K368" s="87">
        <v>12</v>
      </c>
      <c r="L368" s="47">
        <f t="shared" si="170"/>
        <v>0</v>
      </c>
      <c r="M368" s="47">
        <f t="shared" si="171"/>
        <v>12</v>
      </c>
      <c r="O368" s="85">
        <f t="shared" si="181"/>
        <v>0</v>
      </c>
      <c r="P368" s="82">
        <f t="shared" si="172"/>
        <v>0</v>
      </c>
      <c r="Q368" s="82">
        <f t="shared" si="173"/>
        <v>0</v>
      </c>
      <c r="R368" s="85">
        <f t="shared" si="182"/>
        <v>0</v>
      </c>
      <c r="S368" s="82">
        <f t="shared" si="174"/>
        <v>0</v>
      </c>
      <c r="T368" s="82">
        <f t="shared" si="175"/>
        <v>0</v>
      </c>
      <c r="U368" s="85">
        <f t="shared" si="183"/>
        <v>0</v>
      </c>
      <c r="V368" s="47">
        <f t="shared" si="176"/>
        <v>0</v>
      </c>
      <c r="W368" s="47">
        <f t="shared" si="177"/>
        <v>0</v>
      </c>
      <c r="Y368" s="82"/>
    </row>
    <row r="369" spans="1:23">
      <c r="A369" s="35">
        <v>27</v>
      </c>
      <c r="B369" s="48" t="s">
        <v>1059</v>
      </c>
      <c r="C369" s="48"/>
      <c r="D369" s="35" t="s">
        <v>1060</v>
      </c>
      <c r="E369" s="35" t="s">
        <v>735</v>
      </c>
      <c r="F369" s="35"/>
      <c r="G369" s="82">
        <v>12.8</v>
      </c>
      <c r="H369" s="47">
        <f t="shared" si="168"/>
        <v>12.8</v>
      </c>
      <c r="I369" s="47">
        <f t="shared" si="169"/>
        <v>0</v>
      </c>
      <c r="J369" s="82">
        <v>12.8</v>
      </c>
      <c r="K369" s="87">
        <v>12.8</v>
      </c>
      <c r="L369" s="47">
        <f t="shared" si="170"/>
        <v>12.8</v>
      </c>
      <c r="M369" s="47">
        <f t="shared" si="171"/>
        <v>0</v>
      </c>
      <c r="O369" s="85">
        <f t="shared" si="181"/>
        <v>0</v>
      </c>
      <c r="P369" s="82">
        <f t="shared" si="172"/>
        <v>0</v>
      </c>
      <c r="Q369" s="82">
        <f t="shared" si="173"/>
        <v>0</v>
      </c>
      <c r="R369" s="85">
        <f t="shared" si="182"/>
        <v>0</v>
      </c>
      <c r="S369" s="82">
        <f t="shared" si="174"/>
        <v>0</v>
      </c>
      <c r="T369" s="82">
        <f t="shared" si="175"/>
        <v>0</v>
      </c>
      <c r="U369" s="85">
        <f t="shared" si="183"/>
        <v>0</v>
      </c>
      <c r="V369" s="47">
        <f t="shared" si="176"/>
        <v>0</v>
      </c>
      <c r="W369" s="47">
        <f t="shared" si="177"/>
        <v>0</v>
      </c>
    </row>
    <row r="370" spans="1:23">
      <c r="A370" s="35">
        <v>28</v>
      </c>
      <c r="B370" s="48" t="s">
        <v>1059</v>
      </c>
      <c r="C370" s="48"/>
      <c r="D370" s="35" t="s">
        <v>1060</v>
      </c>
      <c r="E370" s="35"/>
      <c r="F370" s="35" t="s">
        <v>736</v>
      </c>
      <c r="G370" s="82">
        <v>12.8</v>
      </c>
      <c r="H370" s="47">
        <f t="shared" si="168"/>
        <v>0</v>
      </c>
      <c r="I370" s="47">
        <f t="shared" si="169"/>
        <v>12.8</v>
      </c>
      <c r="J370" s="82">
        <v>12.8</v>
      </c>
      <c r="K370" s="87">
        <v>12.8</v>
      </c>
      <c r="L370" s="47">
        <f t="shared" si="170"/>
        <v>0</v>
      </c>
      <c r="M370" s="47">
        <f t="shared" si="171"/>
        <v>12.8</v>
      </c>
      <c r="O370" s="85">
        <f t="shared" si="181"/>
        <v>0</v>
      </c>
      <c r="P370" s="82">
        <f t="shared" si="172"/>
        <v>0</v>
      </c>
      <c r="Q370" s="82">
        <f t="shared" si="173"/>
        <v>0</v>
      </c>
      <c r="R370" s="85">
        <f t="shared" si="182"/>
        <v>0</v>
      </c>
      <c r="S370" s="82">
        <f t="shared" si="174"/>
        <v>0</v>
      </c>
      <c r="T370" s="82">
        <f t="shared" si="175"/>
        <v>0</v>
      </c>
      <c r="U370" s="85">
        <f t="shared" si="183"/>
        <v>0</v>
      </c>
      <c r="V370" s="47">
        <f t="shared" si="176"/>
        <v>0</v>
      </c>
      <c r="W370" s="47">
        <f t="shared" si="177"/>
        <v>0</v>
      </c>
    </row>
    <row r="371" spans="1:23">
      <c r="A371" s="35">
        <v>29</v>
      </c>
      <c r="B371" s="48" t="s">
        <v>1061</v>
      </c>
      <c r="C371" s="48"/>
      <c r="D371" s="35" t="s">
        <v>1062</v>
      </c>
      <c r="E371" s="35" t="s">
        <v>735</v>
      </c>
      <c r="F371" s="35"/>
      <c r="G371" s="82">
        <v>48</v>
      </c>
      <c r="H371" s="47">
        <f t="shared" si="168"/>
        <v>48</v>
      </c>
      <c r="I371" s="47">
        <f t="shared" si="169"/>
        <v>0</v>
      </c>
      <c r="J371" s="82">
        <v>48</v>
      </c>
      <c r="K371" s="87">
        <v>48</v>
      </c>
      <c r="L371" s="47">
        <f t="shared" si="170"/>
        <v>48</v>
      </c>
      <c r="M371" s="47">
        <f t="shared" si="171"/>
        <v>0</v>
      </c>
      <c r="O371" s="85">
        <f t="shared" si="181"/>
        <v>0</v>
      </c>
      <c r="P371" s="82">
        <f t="shared" si="172"/>
        <v>0</v>
      </c>
      <c r="Q371" s="82">
        <f t="shared" si="173"/>
        <v>0</v>
      </c>
      <c r="R371" s="85">
        <f t="shared" si="182"/>
        <v>0</v>
      </c>
      <c r="S371" s="82">
        <f t="shared" si="174"/>
        <v>0</v>
      </c>
      <c r="T371" s="82">
        <f t="shared" si="175"/>
        <v>0</v>
      </c>
      <c r="U371" s="85">
        <f t="shared" si="183"/>
        <v>0</v>
      </c>
      <c r="V371" s="47">
        <f t="shared" si="176"/>
        <v>0</v>
      </c>
      <c r="W371" s="47">
        <f t="shared" si="177"/>
        <v>0</v>
      </c>
    </row>
    <row r="372" spans="1:23">
      <c r="A372" s="35">
        <v>30</v>
      </c>
      <c r="B372" s="48" t="s">
        <v>1061</v>
      </c>
      <c r="C372" s="48"/>
      <c r="D372" s="35" t="s">
        <v>1062</v>
      </c>
      <c r="E372" s="35"/>
      <c r="F372" s="35" t="s">
        <v>736</v>
      </c>
      <c r="G372" s="82">
        <v>57</v>
      </c>
      <c r="H372" s="47">
        <f t="shared" si="168"/>
        <v>0</v>
      </c>
      <c r="I372" s="47">
        <f t="shared" si="169"/>
        <v>57</v>
      </c>
      <c r="J372" s="82">
        <v>59</v>
      </c>
      <c r="K372" s="87">
        <v>59</v>
      </c>
      <c r="L372" s="47">
        <f t="shared" si="170"/>
        <v>0</v>
      </c>
      <c r="M372" s="47">
        <f t="shared" si="171"/>
        <v>59</v>
      </c>
      <c r="O372" s="85">
        <f t="shared" si="181"/>
        <v>2</v>
      </c>
      <c r="P372" s="82">
        <f t="shared" si="172"/>
        <v>0</v>
      </c>
      <c r="Q372" s="82">
        <f t="shared" si="173"/>
        <v>2</v>
      </c>
      <c r="R372" s="85">
        <f t="shared" si="182"/>
        <v>0</v>
      </c>
      <c r="S372" s="82">
        <f t="shared" si="174"/>
        <v>0</v>
      </c>
      <c r="T372" s="82">
        <f t="shared" si="175"/>
        <v>0</v>
      </c>
      <c r="U372" s="85">
        <f t="shared" si="183"/>
        <v>2</v>
      </c>
      <c r="V372" s="47">
        <f t="shared" si="176"/>
        <v>0</v>
      </c>
      <c r="W372" s="47">
        <f t="shared" si="177"/>
        <v>2</v>
      </c>
    </row>
    <row r="373" spans="1:23">
      <c r="A373" s="35">
        <v>31</v>
      </c>
      <c r="B373" s="48" t="s">
        <v>1063</v>
      </c>
      <c r="C373" s="48"/>
      <c r="D373" s="35" t="s">
        <v>1064</v>
      </c>
      <c r="E373" s="35" t="s">
        <v>735</v>
      </c>
      <c r="F373" s="35"/>
      <c r="G373" s="82">
        <v>35</v>
      </c>
      <c r="H373" s="47">
        <f t="shared" si="168"/>
        <v>35</v>
      </c>
      <c r="I373" s="47">
        <f t="shared" si="169"/>
        <v>0</v>
      </c>
      <c r="J373" s="82">
        <v>35</v>
      </c>
      <c r="K373" s="87">
        <v>35</v>
      </c>
      <c r="L373" s="47">
        <f t="shared" si="170"/>
        <v>35</v>
      </c>
      <c r="M373" s="47">
        <f t="shared" si="171"/>
        <v>0</v>
      </c>
      <c r="O373" s="85">
        <f t="shared" si="181"/>
        <v>0</v>
      </c>
      <c r="P373" s="82">
        <f t="shared" si="172"/>
        <v>0</v>
      </c>
      <c r="Q373" s="82">
        <f t="shared" si="173"/>
        <v>0</v>
      </c>
      <c r="R373" s="85">
        <f t="shared" si="182"/>
        <v>0</v>
      </c>
      <c r="S373" s="82">
        <f t="shared" si="174"/>
        <v>0</v>
      </c>
      <c r="T373" s="82">
        <f t="shared" si="175"/>
        <v>0</v>
      </c>
      <c r="U373" s="85">
        <f t="shared" si="183"/>
        <v>0</v>
      </c>
      <c r="V373" s="47">
        <f t="shared" si="176"/>
        <v>0</v>
      </c>
      <c r="W373" s="47">
        <f t="shared" si="177"/>
        <v>0</v>
      </c>
    </row>
    <row r="374" spans="1:23">
      <c r="A374" s="35">
        <v>32</v>
      </c>
      <c r="B374" s="48" t="s">
        <v>1063</v>
      </c>
      <c r="C374" s="48"/>
      <c r="D374" s="35" t="s">
        <v>1064</v>
      </c>
      <c r="E374" s="35"/>
      <c r="F374" s="35" t="s">
        <v>736</v>
      </c>
      <c r="G374" s="82">
        <v>41</v>
      </c>
      <c r="H374" s="47">
        <f t="shared" si="168"/>
        <v>0</v>
      </c>
      <c r="I374" s="47">
        <f t="shared" si="169"/>
        <v>41</v>
      </c>
      <c r="J374" s="82">
        <v>41</v>
      </c>
      <c r="K374" s="87">
        <v>41</v>
      </c>
      <c r="L374" s="47">
        <f t="shared" si="170"/>
        <v>0</v>
      </c>
      <c r="M374" s="47">
        <f t="shared" si="171"/>
        <v>41</v>
      </c>
      <c r="O374" s="85">
        <f t="shared" si="181"/>
        <v>0</v>
      </c>
      <c r="P374" s="82">
        <f t="shared" si="172"/>
        <v>0</v>
      </c>
      <c r="Q374" s="82">
        <f t="shared" si="173"/>
        <v>0</v>
      </c>
      <c r="R374" s="85">
        <f t="shared" si="182"/>
        <v>0</v>
      </c>
      <c r="S374" s="82">
        <f t="shared" si="174"/>
        <v>0</v>
      </c>
      <c r="T374" s="82">
        <f t="shared" si="175"/>
        <v>0</v>
      </c>
      <c r="U374" s="85">
        <f t="shared" si="183"/>
        <v>0</v>
      </c>
      <c r="V374" s="47">
        <f t="shared" si="176"/>
        <v>0</v>
      </c>
      <c r="W374" s="47">
        <f t="shared" si="177"/>
        <v>0</v>
      </c>
    </row>
    <row r="375" spans="1:23">
      <c r="A375" s="35">
        <v>33</v>
      </c>
      <c r="B375" s="35" t="s">
        <v>1065</v>
      </c>
      <c r="C375" s="48"/>
      <c r="D375" s="35"/>
      <c r="E375" s="35"/>
      <c r="F375" s="35"/>
      <c r="G375" s="88"/>
      <c r="H375" s="47">
        <f t="shared" si="168"/>
        <v>0</v>
      </c>
      <c r="I375" s="47">
        <f t="shared" si="169"/>
        <v>0</v>
      </c>
      <c r="J375" s="88"/>
      <c r="K375" s="89"/>
      <c r="L375" s="47">
        <f t="shared" si="170"/>
        <v>0</v>
      </c>
      <c r="M375" s="47">
        <f t="shared" si="171"/>
        <v>0</v>
      </c>
      <c r="O375" s="85"/>
      <c r="P375" s="82">
        <f t="shared" si="172"/>
        <v>0</v>
      </c>
      <c r="Q375" s="82">
        <f t="shared" si="173"/>
        <v>0</v>
      </c>
      <c r="R375" s="85"/>
      <c r="S375" s="82">
        <f t="shared" si="174"/>
        <v>0</v>
      </c>
      <c r="T375" s="82">
        <f t="shared" si="175"/>
        <v>0</v>
      </c>
      <c r="U375" s="85"/>
      <c r="V375" s="47">
        <f t="shared" si="176"/>
        <v>0</v>
      </c>
      <c r="W375" s="47">
        <f t="shared" si="177"/>
        <v>0</v>
      </c>
    </row>
    <row r="376" spans="1:23">
      <c r="A376" s="35">
        <v>34</v>
      </c>
      <c r="B376" s="48" t="s">
        <v>1066</v>
      </c>
      <c r="C376" s="48"/>
      <c r="D376" s="35" t="s">
        <v>1067</v>
      </c>
      <c r="E376" s="35"/>
      <c r="F376" s="35" t="s">
        <v>736</v>
      </c>
      <c r="G376" s="82">
        <f>1123+1937.8</f>
        <v>3060.8</v>
      </c>
      <c r="H376" s="47">
        <f t="shared" si="168"/>
        <v>0</v>
      </c>
      <c r="I376" s="47">
        <f t="shared" si="169"/>
        <v>3060.8</v>
      </c>
      <c r="J376" s="82">
        <f>1123+1941.8</f>
        <v>3064.8</v>
      </c>
      <c r="K376" s="87">
        <f>1123+1968.8</f>
        <v>3091.8</v>
      </c>
      <c r="L376" s="47">
        <f t="shared" si="170"/>
        <v>0</v>
      </c>
      <c r="M376" s="47">
        <f t="shared" si="171"/>
        <v>3091.8</v>
      </c>
      <c r="O376" s="85">
        <f>IF(J376&gt;0,J376-G376,0)</f>
        <v>4</v>
      </c>
      <c r="P376" s="82">
        <f t="shared" si="172"/>
        <v>0</v>
      </c>
      <c r="Q376" s="82">
        <f t="shared" si="173"/>
        <v>4</v>
      </c>
      <c r="R376" s="85">
        <f>IF(K376&gt;0,K376-J376,0)</f>
        <v>27</v>
      </c>
      <c r="S376" s="82">
        <f t="shared" si="174"/>
        <v>0</v>
      </c>
      <c r="T376" s="82">
        <f t="shared" si="175"/>
        <v>27</v>
      </c>
      <c r="U376" s="85">
        <f>IF(K376&gt;0,O376+R376,O376)</f>
        <v>31</v>
      </c>
      <c r="V376" s="47">
        <f t="shared" si="176"/>
        <v>0</v>
      </c>
      <c r="W376" s="47">
        <f t="shared" si="177"/>
        <v>31</v>
      </c>
    </row>
    <row r="377" spans="1:23">
      <c r="A377" s="35">
        <v>35</v>
      </c>
      <c r="B377" s="48">
        <v>441</v>
      </c>
      <c r="C377" s="48"/>
      <c r="D377" s="35" t="s">
        <v>1068</v>
      </c>
      <c r="E377" s="35"/>
      <c r="F377" s="35" t="s">
        <v>736</v>
      </c>
      <c r="G377" s="82">
        <v>91</v>
      </c>
      <c r="H377" s="47">
        <f t="shared" si="168"/>
        <v>0</v>
      </c>
      <c r="I377" s="47">
        <f t="shared" si="169"/>
        <v>91</v>
      </c>
      <c r="J377" s="82">
        <v>91</v>
      </c>
      <c r="K377" s="87">
        <v>91</v>
      </c>
      <c r="L377" s="47">
        <f t="shared" si="170"/>
        <v>0</v>
      </c>
      <c r="M377" s="47">
        <f t="shared" si="171"/>
        <v>91</v>
      </c>
      <c r="O377" s="85">
        <f>IF(J377&gt;0,J377-G377,0)</f>
        <v>0</v>
      </c>
      <c r="P377" s="82">
        <f t="shared" si="172"/>
        <v>0</v>
      </c>
      <c r="Q377" s="82">
        <f t="shared" si="173"/>
        <v>0</v>
      </c>
      <c r="R377" s="85">
        <f>IF(K377&gt;0,K377-J377,0)</f>
        <v>0</v>
      </c>
      <c r="S377" s="82">
        <f t="shared" si="174"/>
        <v>0</v>
      </c>
      <c r="T377" s="82">
        <f t="shared" si="175"/>
        <v>0</v>
      </c>
      <c r="U377" s="85">
        <f>IF(K377&gt;0,O377+R377,O377)</f>
        <v>0</v>
      </c>
      <c r="V377" s="47">
        <f t="shared" si="176"/>
        <v>0</v>
      </c>
      <c r="W377" s="47">
        <f t="shared" si="177"/>
        <v>0</v>
      </c>
    </row>
    <row r="378" spans="1:23">
      <c r="A378" s="35">
        <v>36</v>
      </c>
      <c r="B378" s="35" t="s">
        <v>1069</v>
      </c>
      <c r="C378" s="35"/>
      <c r="D378" s="35"/>
      <c r="E378" s="35"/>
      <c r="F378" s="35"/>
      <c r="H378" s="47">
        <f t="shared" si="168"/>
        <v>0</v>
      </c>
      <c r="I378" s="47">
        <f t="shared" si="169"/>
        <v>0</v>
      </c>
      <c r="J378" s="82"/>
      <c r="K378" s="87"/>
      <c r="L378" s="47">
        <f t="shared" si="170"/>
        <v>0</v>
      </c>
      <c r="M378" s="47">
        <f t="shared" si="171"/>
        <v>0</v>
      </c>
      <c r="O378" s="85"/>
      <c r="P378" s="82">
        <f t="shared" si="172"/>
        <v>0</v>
      </c>
      <c r="Q378" s="82">
        <f t="shared" si="173"/>
        <v>0</v>
      </c>
      <c r="R378" s="85"/>
      <c r="S378" s="82">
        <f t="shared" si="174"/>
        <v>0</v>
      </c>
      <c r="T378" s="82">
        <f t="shared" si="175"/>
        <v>0</v>
      </c>
      <c r="V378" s="47">
        <f t="shared" si="176"/>
        <v>0</v>
      </c>
      <c r="W378" s="47">
        <f t="shared" si="177"/>
        <v>0</v>
      </c>
    </row>
    <row r="379" spans="1:23">
      <c r="A379" s="35">
        <v>37</v>
      </c>
      <c r="B379" s="48">
        <v>351</v>
      </c>
      <c r="C379" s="48"/>
      <c r="D379" s="35" t="s">
        <v>1070</v>
      </c>
      <c r="E379" s="35" t="s">
        <v>735</v>
      </c>
      <c r="F379" s="35"/>
      <c r="G379" s="82">
        <v>109.8</v>
      </c>
      <c r="H379" s="47">
        <f t="shared" si="168"/>
        <v>109.8</v>
      </c>
      <c r="I379" s="47">
        <f t="shared" si="169"/>
        <v>0</v>
      </c>
      <c r="J379" s="82">
        <v>109.8</v>
      </c>
      <c r="K379" s="87">
        <v>110.8</v>
      </c>
      <c r="L379" s="47">
        <f t="shared" si="170"/>
        <v>110.8</v>
      </c>
      <c r="M379" s="47">
        <f t="shared" si="171"/>
        <v>0</v>
      </c>
      <c r="O379" s="85">
        <f t="shared" ref="O379:O390" si="184">IF(J379&gt;0,J379-G379,0)</f>
        <v>0</v>
      </c>
      <c r="P379" s="82">
        <f t="shared" si="172"/>
        <v>0</v>
      </c>
      <c r="Q379" s="82">
        <f t="shared" si="173"/>
        <v>0</v>
      </c>
      <c r="R379" s="85">
        <f t="shared" ref="R379:R390" si="185">IF(K379&gt;0,K379-J379,0)</f>
        <v>1</v>
      </c>
      <c r="S379" s="82">
        <f t="shared" si="174"/>
        <v>1</v>
      </c>
      <c r="T379" s="82">
        <f t="shared" si="175"/>
        <v>0</v>
      </c>
      <c r="U379" s="85">
        <f t="shared" ref="U379:U390" si="186">IF(K379&gt;0,O379+R379,O379)</f>
        <v>1</v>
      </c>
      <c r="V379" s="47">
        <f t="shared" si="176"/>
        <v>1</v>
      </c>
      <c r="W379" s="47">
        <f t="shared" si="177"/>
        <v>0</v>
      </c>
    </row>
    <row r="380" spans="1:23">
      <c r="A380" s="35">
        <v>38</v>
      </c>
      <c r="B380" s="161">
        <v>353</v>
      </c>
      <c r="C380" s="48"/>
      <c r="D380" s="35" t="s">
        <v>1071</v>
      </c>
      <c r="E380" s="35" t="s">
        <v>735</v>
      </c>
      <c r="F380" s="35"/>
      <c r="G380" s="82">
        <v>67</v>
      </c>
      <c r="H380" s="47">
        <f t="shared" si="168"/>
        <v>67</v>
      </c>
      <c r="I380" s="47">
        <f t="shared" si="169"/>
        <v>0</v>
      </c>
      <c r="J380" s="82">
        <v>67</v>
      </c>
      <c r="K380" s="87">
        <v>67</v>
      </c>
      <c r="L380" s="47">
        <f t="shared" si="170"/>
        <v>67</v>
      </c>
      <c r="M380" s="47">
        <f t="shared" si="171"/>
        <v>0</v>
      </c>
      <c r="O380" s="85">
        <f t="shared" si="184"/>
        <v>0</v>
      </c>
      <c r="P380" s="82">
        <f t="shared" si="172"/>
        <v>0</v>
      </c>
      <c r="Q380" s="82">
        <f t="shared" si="173"/>
        <v>0</v>
      </c>
      <c r="R380" s="85">
        <f t="shared" si="185"/>
        <v>0</v>
      </c>
      <c r="S380" s="82">
        <f t="shared" si="174"/>
        <v>0</v>
      </c>
      <c r="T380" s="82">
        <f t="shared" si="175"/>
        <v>0</v>
      </c>
      <c r="U380" s="85">
        <f t="shared" si="186"/>
        <v>0</v>
      </c>
      <c r="V380" s="47">
        <f t="shared" si="176"/>
        <v>0</v>
      </c>
      <c r="W380" s="47">
        <f t="shared" si="177"/>
        <v>0</v>
      </c>
    </row>
    <row r="381" spans="1:23">
      <c r="A381" s="35">
        <v>39</v>
      </c>
      <c r="B381" s="48">
        <v>360</v>
      </c>
      <c r="C381" s="48"/>
      <c r="D381" s="35" t="s">
        <v>1072</v>
      </c>
      <c r="E381" s="35" t="s">
        <v>735</v>
      </c>
      <c r="F381" s="35"/>
      <c r="G381" s="82">
        <v>56</v>
      </c>
      <c r="H381" s="47">
        <f t="shared" si="168"/>
        <v>56</v>
      </c>
      <c r="I381" s="47">
        <f t="shared" si="169"/>
        <v>0</v>
      </c>
      <c r="J381" s="82">
        <v>56</v>
      </c>
      <c r="K381" s="87">
        <v>56</v>
      </c>
      <c r="L381" s="47">
        <f t="shared" si="170"/>
        <v>56</v>
      </c>
      <c r="M381" s="47">
        <f t="shared" si="171"/>
        <v>0</v>
      </c>
      <c r="O381" s="85">
        <f t="shared" si="184"/>
        <v>0</v>
      </c>
      <c r="P381" s="82">
        <f t="shared" si="172"/>
        <v>0</v>
      </c>
      <c r="Q381" s="82">
        <f t="shared" si="173"/>
        <v>0</v>
      </c>
      <c r="R381" s="85">
        <f t="shared" si="185"/>
        <v>0</v>
      </c>
      <c r="S381" s="82">
        <f t="shared" si="174"/>
        <v>0</v>
      </c>
      <c r="T381" s="82">
        <f t="shared" si="175"/>
        <v>0</v>
      </c>
      <c r="U381" s="85">
        <f t="shared" si="186"/>
        <v>0</v>
      </c>
      <c r="V381" s="47">
        <f t="shared" si="176"/>
        <v>0</v>
      </c>
      <c r="W381" s="47">
        <f t="shared" si="177"/>
        <v>0</v>
      </c>
    </row>
    <row r="382" spans="1:23">
      <c r="A382" s="35">
        <v>40</v>
      </c>
      <c r="B382" s="48">
        <v>361</v>
      </c>
      <c r="C382" s="48"/>
      <c r="D382" s="35" t="s">
        <v>1073</v>
      </c>
      <c r="E382" s="35" t="s">
        <v>735</v>
      </c>
      <c r="F382" s="35"/>
      <c r="G382" s="82">
        <v>40</v>
      </c>
      <c r="H382" s="47">
        <f t="shared" si="168"/>
        <v>40</v>
      </c>
      <c r="I382" s="47">
        <f t="shared" si="169"/>
        <v>0</v>
      </c>
      <c r="J382" s="82">
        <v>40</v>
      </c>
      <c r="K382" s="87">
        <v>40</v>
      </c>
      <c r="L382" s="47">
        <f t="shared" si="170"/>
        <v>40</v>
      </c>
      <c r="M382" s="47">
        <f t="shared" si="171"/>
        <v>0</v>
      </c>
      <c r="O382" s="85">
        <f t="shared" si="184"/>
        <v>0</v>
      </c>
      <c r="P382" s="82">
        <f t="shared" si="172"/>
        <v>0</v>
      </c>
      <c r="Q382" s="82">
        <f t="shared" si="173"/>
        <v>0</v>
      </c>
      <c r="R382" s="85">
        <f t="shared" si="185"/>
        <v>0</v>
      </c>
      <c r="S382" s="82">
        <f t="shared" si="174"/>
        <v>0</v>
      </c>
      <c r="T382" s="82">
        <f t="shared" si="175"/>
        <v>0</v>
      </c>
      <c r="U382" s="85">
        <f t="shared" si="186"/>
        <v>0</v>
      </c>
      <c r="V382" s="47">
        <f t="shared" si="176"/>
        <v>0</v>
      </c>
      <c r="W382" s="47">
        <f t="shared" si="177"/>
        <v>0</v>
      </c>
    </row>
    <row r="383" spans="1:23">
      <c r="A383" s="35">
        <v>41</v>
      </c>
      <c r="B383" s="48">
        <v>370</v>
      </c>
      <c r="C383" s="48"/>
      <c r="D383" s="35" t="s">
        <v>1074</v>
      </c>
      <c r="E383" s="35" t="s">
        <v>735</v>
      </c>
      <c r="F383" s="35"/>
      <c r="G383" s="82">
        <v>17</v>
      </c>
      <c r="H383" s="47">
        <f t="shared" si="168"/>
        <v>17</v>
      </c>
      <c r="I383" s="47">
        <f t="shared" si="169"/>
        <v>0</v>
      </c>
      <c r="J383" s="82">
        <v>17</v>
      </c>
      <c r="K383" s="87">
        <v>17</v>
      </c>
      <c r="L383" s="47">
        <f t="shared" si="170"/>
        <v>17</v>
      </c>
      <c r="M383" s="47">
        <f t="shared" si="171"/>
        <v>0</v>
      </c>
      <c r="O383" s="85">
        <f t="shared" si="184"/>
        <v>0</v>
      </c>
      <c r="P383" s="82">
        <f t="shared" si="172"/>
        <v>0</v>
      </c>
      <c r="Q383" s="82">
        <f t="shared" si="173"/>
        <v>0</v>
      </c>
      <c r="R383" s="85">
        <f t="shared" si="185"/>
        <v>0</v>
      </c>
      <c r="S383" s="82">
        <f t="shared" si="174"/>
        <v>0</v>
      </c>
      <c r="T383" s="82">
        <f t="shared" si="175"/>
        <v>0</v>
      </c>
      <c r="U383" s="85">
        <f t="shared" si="186"/>
        <v>0</v>
      </c>
      <c r="V383" s="47">
        <f t="shared" si="176"/>
        <v>0</v>
      </c>
      <c r="W383" s="47">
        <f t="shared" si="177"/>
        <v>0</v>
      </c>
    </row>
    <row r="384" spans="1:23">
      <c r="A384" s="35">
        <v>42</v>
      </c>
      <c r="B384" s="48">
        <v>373</v>
      </c>
      <c r="C384" s="48"/>
      <c r="D384" s="35" t="s">
        <v>1075</v>
      </c>
      <c r="E384" s="35" t="s">
        <v>735</v>
      </c>
      <c r="F384" s="35"/>
      <c r="G384" s="82">
        <v>116</v>
      </c>
      <c r="H384" s="47">
        <f t="shared" si="168"/>
        <v>116</v>
      </c>
      <c r="I384" s="47">
        <f t="shared" si="169"/>
        <v>0</v>
      </c>
      <c r="J384" s="82">
        <v>116</v>
      </c>
      <c r="K384" s="87">
        <v>116</v>
      </c>
      <c r="L384" s="47">
        <f t="shared" si="170"/>
        <v>116</v>
      </c>
      <c r="M384" s="47">
        <f t="shared" si="171"/>
        <v>0</v>
      </c>
      <c r="O384" s="85">
        <f t="shared" si="184"/>
        <v>0</v>
      </c>
      <c r="P384" s="82">
        <f t="shared" si="172"/>
        <v>0</v>
      </c>
      <c r="Q384" s="82">
        <f t="shared" si="173"/>
        <v>0</v>
      </c>
      <c r="R384" s="85">
        <f t="shared" si="185"/>
        <v>0</v>
      </c>
      <c r="S384" s="82">
        <f t="shared" si="174"/>
        <v>0</v>
      </c>
      <c r="T384" s="82">
        <f t="shared" si="175"/>
        <v>0</v>
      </c>
      <c r="U384" s="85">
        <f t="shared" si="186"/>
        <v>0</v>
      </c>
      <c r="V384" s="47">
        <f t="shared" si="176"/>
        <v>0</v>
      </c>
      <c r="W384" s="47">
        <f t="shared" si="177"/>
        <v>0</v>
      </c>
    </row>
    <row r="385" spans="1:23">
      <c r="A385" s="35">
        <v>43</v>
      </c>
      <c r="B385" s="48">
        <v>373</v>
      </c>
      <c r="C385" s="48"/>
      <c r="D385" s="35" t="s">
        <v>1075</v>
      </c>
      <c r="E385" s="35"/>
      <c r="F385" s="35" t="s">
        <v>736</v>
      </c>
      <c r="G385" s="82">
        <v>114</v>
      </c>
      <c r="H385" s="47">
        <f t="shared" si="168"/>
        <v>0</v>
      </c>
      <c r="I385" s="47">
        <f t="shared" si="169"/>
        <v>114</v>
      </c>
      <c r="J385" s="82">
        <v>114</v>
      </c>
      <c r="K385" s="87">
        <v>114</v>
      </c>
      <c r="L385" s="47">
        <f t="shared" si="170"/>
        <v>0</v>
      </c>
      <c r="M385" s="47">
        <f t="shared" si="171"/>
        <v>114</v>
      </c>
      <c r="O385" s="85">
        <f t="shared" si="184"/>
        <v>0</v>
      </c>
      <c r="P385" s="82">
        <f t="shared" si="172"/>
        <v>0</v>
      </c>
      <c r="Q385" s="82">
        <f t="shared" si="173"/>
        <v>0</v>
      </c>
      <c r="R385" s="85">
        <f t="shared" si="185"/>
        <v>0</v>
      </c>
      <c r="S385" s="82">
        <f t="shared" si="174"/>
        <v>0</v>
      </c>
      <c r="T385" s="82">
        <f t="shared" si="175"/>
        <v>0</v>
      </c>
      <c r="U385" s="85">
        <f t="shared" si="186"/>
        <v>0</v>
      </c>
      <c r="V385" s="47">
        <f t="shared" si="176"/>
        <v>0</v>
      </c>
      <c r="W385" s="47">
        <f t="shared" si="177"/>
        <v>0</v>
      </c>
    </row>
    <row r="386" spans="1:23">
      <c r="A386" s="35">
        <v>44</v>
      </c>
      <c r="B386" s="161">
        <v>385</v>
      </c>
      <c r="C386" s="48"/>
      <c r="D386" s="35" t="s">
        <v>1076</v>
      </c>
      <c r="E386" s="35" t="s">
        <v>735</v>
      </c>
      <c r="F386" s="35"/>
      <c r="G386" s="82">
        <v>48</v>
      </c>
      <c r="H386" s="47">
        <f t="shared" si="168"/>
        <v>48</v>
      </c>
      <c r="I386" s="47">
        <f t="shared" si="169"/>
        <v>0</v>
      </c>
      <c r="J386" s="82">
        <v>48</v>
      </c>
      <c r="K386" s="87">
        <v>48</v>
      </c>
      <c r="L386" s="47">
        <f t="shared" si="170"/>
        <v>48</v>
      </c>
      <c r="M386" s="47">
        <f t="shared" si="171"/>
        <v>0</v>
      </c>
      <c r="O386" s="85">
        <f t="shared" si="184"/>
        <v>0</v>
      </c>
      <c r="P386" s="82">
        <f t="shared" si="172"/>
        <v>0</v>
      </c>
      <c r="Q386" s="82">
        <f t="shared" si="173"/>
        <v>0</v>
      </c>
      <c r="R386" s="85">
        <f t="shared" si="185"/>
        <v>0</v>
      </c>
      <c r="S386" s="82">
        <f t="shared" si="174"/>
        <v>0</v>
      </c>
      <c r="T386" s="82">
        <f t="shared" si="175"/>
        <v>0</v>
      </c>
      <c r="U386" s="85">
        <f t="shared" si="186"/>
        <v>0</v>
      </c>
      <c r="V386" s="47">
        <f t="shared" si="176"/>
        <v>0</v>
      </c>
      <c r="W386" s="47">
        <f t="shared" si="177"/>
        <v>0</v>
      </c>
    </row>
    <row r="387" spans="1:23">
      <c r="A387" s="35">
        <v>45</v>
      </c>
      <c r="B387" s="48">
        <v>401</v>
      </c>
      <c r="C387" s="48"/>
      <c r="D387" s="35" t="s">
        <v>1077</v>
      </c>
      <c r="E387" s="35" t="s">
        <v>735</v>
      </c>
      <c r="F387" s="35"/>
      <c r="G387" s="82">
        <v>102</v>
      </c>
      <c r="H387" s="47">
        <f t="shared" si="168"/>
        <v>102</v>
      </c>
      <c r="I387" s="47">
        <f t="shared" si="169"/>
        <v>0</v>
      </c>
      <c r="J387" s="82">
        <v>102</v>
      </c>
      <c r="K387" s="87">
        <v>102</v>
      </c>
      <c r="L387" s="47">
        <f t="shared" si="170"/>
        <v>102</v>
      </c>
      <c r="M387" s="47">
        <f t="shared" si="171"/>
        <v>0</v>
      </c>
      <c r="O387" s="85">
        <f t="shared" si="184"/>
        <v>0</v>
      </c>
      <c r="P387" s="82">
        <f t="shared" si="172"/>
        <v>0</v>
      </c>
      <c r="Q387" s="82">
        <f t="shared" si="173"/>
        <v>0</v>
      </c>
      <c r="R387" s="85">
        <f t="shared" si="185"/>
        <v>0</v>
      </c>
      <c r="S387" s="82">
        <f t="shared" si="174"/>
        <v>0</v>
      </c>
      <c r="T387" s="82">
        <f t="shared" si="175"/>
        <v>0</v>
      </c>
      <c r="U387" s="85">
        <f t="shared" si="186"/>
        <v>0</v>
      </c>
      <c r="V387" s="47">
        <f t="shared" si="176"/>
        <v>0</v>
      </c>
      <c r="W387" s="47">
        <f t="shared" si="177"/>
        <v>0</v>
      </c>
    </row>
    <row r="388" spans="1:23">
      <c r="A388" s="35">
        <v>46</v>
      </c>
      <c r="B388" s="48">
        <v>402</v>
      </c>
      <c r="C388" s="48"/>
      <c r="D388" s="35" t="s">
        <v>1078</v>
      </c>
      <c r="E388" s="35" t="s">
        <v>735</v>
      </c>
      <c r="F388" s="35"/>
      <c r="G388" s="82">
        <v>67.5</v>
      </c>
      <c r="H388" s="47">
        <f t="shared" si="168"/>
        <v>67.5</v>
      </c>
      <c r="I388" s="47">
        <f t="shared" si="169"/>
        <v>0</v>
      </c>
      <c r="J388" s="82">
        <v>67.5</v>
      </c>
      <c r="K388" s="87">
        <v>67.5</v>
      </c>
      <c r="L388" s="47">
        <f t="shared" si="170"/>
        <v>67.5</v>
      </c>
      <c r="M388" s="47">
        <f t="shared" si="171"/>
        <v>0</v>
      </c>
      <c r="O388" s="85">
        <f t="shared" si="184"/>
        <v>0</v>
      </c>
      <c r="P388" s="82">
        <f t="shared" si="172"/>
        <v>0</v>
      </c>
      <c r="Q388" s="82">
        <f t="shared" si="173"/>
        <v>0</v>
      </c>
      <c r="R388" s="85">
        <f t="shared" si="185"/>
        <v>0</v>
      </c>
      <c r="S388" s="82">
        <f t="shared" si="174"/>
        <v>0</v>
      </c>
      <c r="T388" s="82">
        <f t="shared" si="175"/>
        <v>0</v>
      </c>
      <c r="U388" s="85">
        <f t="shared" si="186"/>
        <v>0</v>
      </c>
      <c r="V388" s="47">
        <f t="shared" si="176"/>
        <v>0</v>
      </c>
      <c r="W388" s="47">
        <f t="shared" si="177"/>
        <v>0</v>
      </c>
    </row>
    <row r="389" spans="1:23">
      <c r="A389" s="35">
        <v>47</v>
      </c>
      <c r="B389" s="48">
        <v>424</v>
      </c>
      <c r="C389" s="48"/>
      <c r="D389" s="35" t="s">
        <v>1079</v>
      </c>
      <c r="E389" s="35" t="s">
        <v>735</v>
      </c>
      <c r="F389" s="35"/>
      <c r="G389" s="82">
        <v>221</v>
      </c>
      <c r="H389" s="47">
        <f t="shared" si="168"/>
        <v>221</v>
      </c>
      <c r="I389" s="47">
        <f t="shared" si="169"/>
        <v>0</v>
      </c>
      <c r="J389" s="82">
        <v>221</v>
      </c>
      <c r="K389" s="87">
        <v>221</v>
      </c>
      <c r="L389" s="47">
        <f t="shared" si="170"/>
        <v>221</v>
      </c>
      <c r="M389" s="47">
        <f t="shared" si="171"/>
        <v>0</v>
      </c>
      <c r="O389" s="85">
        <f t="shared" si="184"/>
        <v>0</v>
      </c>
      <c r="P389" s="82">
        <f t="shared" si="172"/>
        <v>0</v>
      </c>
      <c r="Q389" s="82">
        <f t="shared" si="173"/>
        <v>0</v>
      </c>
      <c r="R389" s="85">
        <f t="shared" si="185"/>
        <v>0</v>
      </c>
      <c r="S389" s="82">
        <f t="shared" si="174"/>
        <v>0</v>
      </c>
      <c r="T389" s="82">
        <f t="shared" si="175"/>
        <v>0</v>
      </c>
      <c r="U389" s="85">
        <f t="shared" si="186"/>
        <v>0</v>
      </c>
      <c r="V389" s="47">
        <f t="shared" si="176"/>
        <v>0</v>
      </c>
      <c r="W389" s="47">
        <f t="shared" si="177"/>
        <v>0</v>
      </c>
    </row>
    <row r="390" spans="1:23">
      <c r="A390" s="35">
        <v>48</v>
      </c>
      <c r="B390" s="48">
        <v>424</v>
      </c>
      <c r="C390" s="48"/>
      <c r="D390" s="47" t="s">
        <v>1080</v>
      </c>
      <c r="E390" s="79"/>
      <c r="F390" s="79" t="s">
        <v>736</v>
      </c>
      <c r="G390" s="82">
        <v>222</v>
      </c>
      <c r="H390" s="47">
        <f t="shared" si="168"/>
        <v>0</v>
      </c>
      <c r="I390" s="47">
        <f t="shared" si="169"/>
        <v>222</v>
      </c>
      <c r="J390" s="82">
        <v>227</v>
      </c>
      <c r="K390" s="87">
        <v>268</v>
      </c>
      <c r="L390" s="47">
        <f t="shared" si="170"/>
        <v>0</v>
      </c>
      <c r="M390" s="47">
        <f t="shared" si="171"/>
        <v>268</v>
      </c>
      <c r="O390" s="85">
        <f t="shared" si="184"/>
        <v>5</v>
      </c>
      <c r="P390" s="82">
        <f t="shared" si="172"/>
        <v>0</v>
      </c>
      <c r="Q390" s="82">
        <f t="shared" si="173"/>
        <v>5</v>
      </c>
      <c r="R390" s="85">
        <f t="shared" si="185"/>
        <v>41</v>
      </c>
      <c r="S390" s="82">
        <f t="shared" si="174"/>
        <v>0</v>
      </c>
      <c r="T390" s="82">
        <f t="shared" si="175"/>
        <v>41</v>
      </c>
      <c r="U390" s="85">
        <f t="shared" si="186"/>
        <v>46</v>
      </c>
      <c r="V390" s="47">
        <f t="shared" si="176"/>
        <v>0</v>
      </c>
      <c r="W390" s="47">
        <f t="shared" si="177"/>
        <v>46</v>
      </c>
    </row>
    <row r="391" spans="1:23">
      <c r="A391" s="35">
        <v>49</v>
      </c>
      <c r="B391" s="35" t="s">
        <v>1081</v>
      </c>
      <c r="C391" s="35"/>
      <c r="D391" s="35"/>
      <c r="E391" s="35"/>
      <c r="F391" s="35"/>
      <c r="H391" s="47">
        <f t="shared" si="168"/>
        <v>0</v>
      </c>
      <c r="I391" s="47">
        <f t="shared" si="169"/>
        <v>0</v>
      </c>
      <c r="J391" s="82"/>
      <c r="K391" s="87"/>
      <c r="L391" s="47">
        <f t="shared" si="170"/>
        <v>0</v>
      </c>
      <c r="M391" s="47">
        <f t="shared" si="171"/>
        <v>0</v>
      </c>
      <c r="O391" s="85"/>
      <c r="P391" s="82">
        <f t="shared" si="172"/>
        <v>0</v>
      </c>
      <c r="Q391" s="82">
        <f t="shared" si="173"/>
        <v>0</v>
      </c>
      <c r="R391" s="85"/>
      <c r="S391" s="82">
        <f t="shared" si="174"/>
        <v>0</v>
      </c>
      <c r="T391" s="82">
        <f t="shared" si="175"/>
        <v>0</v>
      </c>
      <c r="V391" s="47">
        <f t="shared" si="176"/>
        <v>0</v>
      </c>
      <c r="W391" s="47">
        <f t="shared" si="177"/>
        <v>0</v>
      </c>
    </row>
    <row r="392" spans="1:23">
      <c r="A392" s="35">
        <v>50</v>
      </c>
      <c r="B392" s="48">
        <v>352</v>
      </c>
      <c r="C392" s="48"/>
      <c r="D392" s="35" t="s">
        <v>1082</v>
      </c>
      <c r="E392" s="35" t="s">
        <v>735</v>
      </c>
      <c r="F392" s="35"/>
      <c r="G392" s="82">
        <v>81.5</v>
      </c>
      <c r="H392" s="47">
        <f t="shared" si="168"/>
        <v>81.5</v>
      </c>
      <c r="I392" s="47">
        <f t="shared" si="169"/>
        <v>0</v>
      </c>
      <c r="J392" s="82">
        <v>81.5</v>
      </c>
      <c r="K392" s="87">
        <v>81.5</v>
      </c>
      <c r="L392" s="47">
        <f t="shared" si="170"/>
        <v>81.5</v>
      </c>
      <c r="M392" s="47">
        <f t="shared" si="171"/>
        <v>0</v>
      </c>
      <c r="O392" s="85">
        <f t="shared" ref="O392:O399" si="187">IF(J392&gt;0,J392-G392,0)</f>
        <v>0</v>
      </c>
      <c r="P392" s="82">
        <f t="shared" si="172"/>
        <v>0</v>
      </c>
      <c r="Q392" s="82">
        <f t="shared" si="173"/>
        <v>0</v>
      </c>
      <c r="R392" s="85">
        <f t="shared" ref="R392:R427" si="188">IF(K392&gt;0,K392-J392,0)</f>
        <v>0</v>
      </c>
      <c r="S392" s="82">
        <f t="shared" si="174"/>
        <v>0</v>
      </c>
      <c r="T392" s="82">
        <f t="shared" si="175"/>
        <v>0</v>
      </c>
      <c r="U392" s="85">
        <f t="shared" ref="U392:U427" si="189">IF(K392&gt;0,O392+R392,O392)</f>
        <v>0</v>
      </c>
      <c r="V392" s="47">
        <f t="shared" si="176"/>
        <v>0</v>
      </c>
      <c r="W392" s="47">
        <f t="shared" si="177"/>
        <v>0</v>
      </c>
    </row>
    <row r="393" spans="1:23">
      <c r="A393" s="35">
        <v>51</v>
      </c>
      <c r="B393" s="48">
        <v>356</v>
      </c>
      <c r="C393" s="48"/>
      <c r="D393" s="35" t="s">
        <v>1083</v>
      </c>
      <c r="E393" s="35" t="s">
        <v>735</v>
      </c>
      <c r="F393" s="35"/>
      <c r="G393" s="82">
        <v>60</v>
      </c>
      <c r="H393" s="47">
        <f t="shared" si="168"/>
        <v>60</v>
      </c>
      <c r="I393" s="47">
        <f t="shared" si="169"/>
        <v>0</v>
      </c>
      <c r="J393" s="82">
        <v>60</v>
      </c>
      <c r="K393" s="87">
        <v>60</v>
      </c>
      <c r="L393" s="47">
        <f t="shared" si="170"/>
        <v>60</v>
      </c>
      <c r="M393" s="47">
        <f t="shared" si="171"/>
        <v>0</v>
      </c>
      <c r="O393" s="85">
        <f t="shared" si="187"/>
        <v>0</v>
      </c>
      <c r="P393" s="82">
        <f t="shared" si="172"/>
        <v>0</v>
      </c>
      <c r="Q393" s="82">
        <f t="shared" si="173"/>
        <v>0</v>
      </c>
      <c r="R393" s="85">
        <f t="shared" si="188"/>
        <v>0</v>
      </c>
      <c r="S393" s="82">
        <f t="shared" si="174"/>
        <v>0</v>
      </c>
      <c r="T393" s="82">
        <f t="shared" si="175"/>
        <v>0</v>
      </c>
      <c r="U393" s="85">
        <f t="shared" si="189"/>
        <v>0</v>
      </c>
      <c r="V393" s="47">
        <f t="shared" si="176"/>
        <v>0</v>
      </c>
      <c r="W393" s="47">
        <f t="shared" si="177"/>
        <v>0</v>
      </c>
    </row>
    <row r="394" spans="1:23">
      <c r="A394" s="35">
        <v>52</v>
      </c>
      <c r="B394" s="48">
        <v>356</v>
      </c>
      <c r="C394" s="48"/>
      <c r="D394" s="35" t="s">
        <v>1083</v>
      </c>
      <c r="E394" s="35"/>
      <c r="F394" s="35" t="s">
        <v>736</v>
      </c>
      <c r="G394" s="82">
        <v>9</v>
      </c>
      <c r="H394" s="47">
        <f t="shared" si="168"/>
        <v>0</v>
      </c>
      <c r="I394" s="47">
        <f t="shared" si="169"/>
        <v>9</v>
      </c>
      <c r="J394" s="82">
        <v>9</v>
      </c>
      <c r="K394" s="87">
        <v>9</v>
      </c>
      <c r="L394" s="47">
        <f t="shared" si="170"/>
        <v>0</v>
      </c>
      <c r="M394" s="47">
        <f t="shared" si="171"/>
        <v>9</v>
      </c>
      <c r="O394" s="85">
        <f t="shared" si="187"/>
        <v>0</v>
      </c>
      <c r="P394" s="82">
        <f t="shared" si="172"/>
        <v>0</v>
      </c>
      <c r="Q394" s="82">
        <f t="shared" si="173"/>
        <v>0</v>
      </c>
      <c r="R394" s="85">
        <f t="shared" si="188"/>
        <v>0</v>
      </c>
      <c r="S394" s="82">
        <f t="shared" si="174"/>
        <v>0</v>
      </c>
      <c r="T394" s="82">
        <f t="shared" si="175"/>
        <v>0</v>
      </c>
      <c r="U394" s="85">
        <f t="shared" si="189"/>
        <v>0</v>
      </c>
      <c r="V394" s="47">
        <f t="shared" si="176"/>
        <v>0</v>
      </c>
      <c r="W394" s="47">
        <f t="shared" si="177"/>
        <v>0</v>
      </c>
    </row>
    <row r="395" spans="1:23">
      <c r="A395" s="35">
        <v>53</v>
      </c>
      <c r="B395" s="48">
        <v>357</v>
      </c>
      <c r="C395" s="48"/>
      <c r="D395" s="35" t="s">
        <v>1084</v>
      </c>
      <c r="E395" s="35"/>
      <c r="F395" s="35" t="s">
        <v>736</v>
      </c>
      <c r="G395" s="82">
        <v>89</v>
      </c>
      <c r="H395" s="47">
        <f t="shared" si="168"/>
        <v>0</v>
      </c>
      <c r="I395" s="47">
        <f t="shared" si="169"/>
        <v>89</v>
      </c>
      <c r="J395" s="82">
        <v>89</v>
      </c>
      <c r="K395" s="87">
        <v>89</v>
      </c>
      <c r="L395" s="47">
        <f t="shared" si="170"/>
        <v>0</v>
      </c>
      <c r="M395" s="47">
        <f t="shared" si="171"/>
        <v>89</v>
      </c>
      <c r="O395" s="85">
        <f t="shared" si="187"/>
        <v>0</v>
      </c>
      <c r="P395" s="82">
        <f t="shared" si="172"/>
        <v>0</v>
      </c>
      <c r="Q395" s="82">
        <f t="shared" si="173"/>
        <v>0</v>
      </c>
      <c r="R395" s="85">
        <f t="shared" si="188"/>
        <v>0</v>
      </c>
      <c r="S395" s="82">
        <f t="shared" si="174"/>
        <v>0</v>
      </c>
      <c r="T395" s="82">
        <f t="shared" si="175"/>
        <v>0</v>
      </c>
      <c r="U395" s="85">
        <f t="shared" si="189"/>
        <v>0</v>
      </c>
      <c r="V395" s="47">
        <f t="shared" si="176"/>
        <v>0</v>
      </c>
      <c r="W395" s="47">
        <f t="shared" si="177"/>
        <v>0</v>
      </c>
    </row>
    <row r="396" spans="1:23">
      <c r="A396" s="35">
        <v>54</v>
      </c>
      <c r="B396" s="48">
        <v>364</v>
      </c>
      <c r="C396" s="48"/>
      <c r="D396" s="35" t="s">
        <v>1085</v>
      </c>
      <c r="E396" s="35" t="s">
        <v>735</v>
      </c>
      <c r="F396" s="35"/>
      <c r="G396" s="82">
        <v>286</v>
      </c>
      <c r="H396" s="47">
        <f t="shared" si="168"/>
        <v>286</v>
      </c>
      <c r="I396" s="47">
        <f t="shared" si="169"/>
        <v>0</v>
      </c>
      <c r="J396" s="82">
        <v>286</v>
      </c>
      <c r="K396" s="87">
        <v>301</v>
      </c>
      <c r="L396" s="47">
        <f t="shared" si="170"/>
        <v>301</v>
      </c>
      <c r="M396" s="47">
        <f t="shared" si="171"/>
        <v>0</v>
      </c>
      <c r="O396" s="85">
        <f t="shared" si="187"/>
        <v>0</v>
      </c>
      <c r="P396" s="82">
        <f t="shared" si="172"/>
        <v>0</v>
      </c>
      <c r="Q396" s="82">
        <f t="shared" si="173"/>
        <v>0</v>
      </c>
      <c r="R396" s="85">
        <f t="shared" si="188"/>
        <v>15</v>
      </c>
      <c r="S396" s="82">
        <f t="shared" si="174"/>
        <v>15</v>
      </c>
      <c r="T396" s="82">
        <f t="shared" si="175"/>
        <v>0</v>
      </c>
      <c r="U396" s="85">
        <f t="shared" si="189"/>
        <v>15</v>
      </c>
      <c r="V396" s="47">
        <f t="shared" si="176"/>
        <v>15</v>
      </c>
      <c r="W396" s="47">
        <f t="shared" si="177"/>
        <v>0</v>
      </c>
    </row>
    <row r="397" spans="1:23">
      <c r="A397" s="35">
        <v>55</v>
      </c>
      <c r="B397" s="48">
        <v>364</v>
      </c>
      <c r="C397" s="48"/>
      <c r="D397" s="47" t="s">
        <v>1086</v>
      </c>
      <c r="E397" s="79"/>
      <c r="F397" s="79" t="s">
        <v>736</v>
      </c>
      <c r="G397" s="82">
        <v>279</v>
      </c>
      <c r="H397" s="47">
        <f t="shared" si="168"/>
        <v>0</v>
      </c>
      <c r="I397" s="47">
        <f t="shared" si="169"/>
        <v>279</v>
      </c>
      <c r="J397" s="82">
        <v>279</v>
      </c>
      <c r="K397" s="87">
        <v>294</v>
      </c>
      <c r="L397" s="47">
        <f t="shared" si="170"/>
        <v>0</v>
      </c>
      <c r="M397" s="47">
        <f t="shared" si="171"/>
        <v>294</v>
      </c>
      <c r="O397" s="85">
        <f t="shared" si="187"/>
        <v>0</v>
      </c>
      <c r="P397" s="82">
        <f t="shared" si="172"/>
        <v>0</v>
      </c>
      <c r="Q397" s="82">
        <f t="shared" si="173"/>
        <v>0</v>
      </c>
      <c r="R397" s="85">
        <f t="shared" si="188"/>
        <v>15</v>
      </c>
      <c r="S397" s="82">
        <f t="shared" si="174"/>
        <v>0</v>
      </c>
      <c r="T397" s="82">
        <f t="shared" si="175"/>
        <v>15</v>
      </c>
      <c r="U397" s="85">
        <f t="shared" si="189"/>
        <v>15</v>
      </c>
      <c r="V397" s="47">
        <f t="shared" si="176"/>
        <v>0</v>
      </c>
      <c r="W397" s="47">
        <f t="shared" si="177"/>
        <v>15</v>
      </c>
    </row>
    <row r="398" spans="1:23">
      <c r="A398" s="35">
        <v>56</v>
      </c>
      <c r="B398" s="48">
        <v>369</v>
      </c>
      <c r="C398" s="48"/>
      <c r="D398" s="35" t="s">
        <v>1087</v>
      </c>
      <c r="E398" s="35" t="s">
        <v>735</v>
      </c>
      <c r="F398" s="35"/>
      <c r="G398" s="82">
        <v>140</v>
      </c>
      <c r="H398" s="47">
        <f t="shared" si="168"/>
        <v>140</v>
      </c>
      <c r="I398" s="47">
        <f t="shared" si="169"/>
        <v>0</v>
      </c>
      <c r="J398" s="82">
        <v>140</v>
      </c>
      <c r="K398" s="87">
        <v>140</v>
      </c>
      <c r="L398" s="47">
        <f t="shared" si="170"/>
        <v>140</v>
      </c>
      <c r="M398" s="47">
        <f t="shared" si="171"/>
        <v>0</v>
      </c>
      <c r="O398" s="85">
        <f t="shared" si="187"/>
        <v>0</v>
      </c>
      <c r="P398" s="82">
        <f t="shared" si="172"/>
        <v>0</v>
      </c>
      <c r="Q398" s="82">
        <f t="shared" si="173"/>
        <v>0</v>
      </c>
      <c r="R398" s="85">
        <f t="shared" si="188"/>
        <v>0</v>
      </c>
      <c r="S398" s="82">
        <f t="shared" si="174"/>
        <v>0</v>
      </c>
      <c r="T398" s="82">
        <f t="shared" si="175"/>
        <v>0</v>
      </c>
      <c r="U398" s="85">
        <f t="shared" si="189"/>
        <v>0</v>
      </c>
      <c r="V398" s="47">
        <f t="shared" si="176"/>
        <v>0</v>
      </c>
      <c r="W398" s="47">
        <f t="shared" si="177"/>
        <v>0</v>
      </c>
    </row>
    <row r="399" spans="1:23">
      <c r="A399" s="35">
        <v>57</v>
      </c>
      <c r="B399" s="48">
        <v>369</v>
      </c>
      <c r="C399" s="48"/>
      <c r="D399" s="35" t="s">
        <v>1087</v>
      </c>
      <c r="E399" s="35"/>
      <c r="F399" s="35" t="s">
        <v>736</v>
      </c>
      <c r="G399" s="82">
        <v>149</v>
      </c>
      <c r="H399" s="47">
        <f t="shared" si="168"/>
        <v>0</v>
      </c>
      <c r="I399" s="47">
        <f t="shared" si="169"/>
        <v>149</v>
      </c>
      <c r="J399" s="82">
        <v>149</v>
      </c>
      <c r="K399" s="87">
        <v>149</v>
      </c>
      <c r="L399" s="47">
        <f t="shared" si="170"/>
        <v>0</v>
      </c>
      <c r="M399" s="47">
        <f t="shared" si="171"/>
        <v>149</v>
      </c>
      <c r="O399" s="85">
        <f t="shared" si="187"/>
        <v>0</v>
      </c>
      <c r="P399" s="82">
        <f t="shared" si="172"/>
        <v>0</v>
      </c>
      <c r="Q399" s="82">
        <f t="shared" si="173"/>
        <v>0</v>
      </c>
      <c r="R399" s="85">
        <f t="shared" si="188"/>
        <v>0</v>
      </c>
      <c r="S399" s="82">
        <f t="shared" si="174"/>
        <v>0</v>
      </c>
      <c r="T399" s="82">
        <f t="shared" si="175"/>
        <v>0</v>
      </c>
      <c r="U399" s="85">
        <f t="shared" si="189"/>
        <v>0</v>
      </c>
      <c r="V399" s="47">
        <f t="shared" si="176"/>
        <v>0</v>
      </c>
      <c r="W399" s="47">
        <f t="shared" si="177"/>
        <v>0</v>
      </c>
    </row>
    <row r="400" spans="1:23">
      <c r="A400" s="35">
        <v>58</v>
      </c>
      <c r="B400" s="48">
        <v>372</v>
      </c>
      <c r="C400" s="48"/>
      <c r="D400" s="35" t="s">
        <v>1088</v>
      </c>
      <c r="E400" s="35" t="s">
        <v>735</v>
      </c>
      <c r="F400" s="35"/>
      <c r="G400" s="82">
        <v>55.2</v>
      </c>
      <c r="H400" s="47">
        <f t="shared" si="168"/>
        <v>55.2</v>
      </c>
      <c r="I400" s="47">
        <f t="shared" si="169"/>
        <v>0</v>
      </c>
      <c r="J400" s="82">
        <v>55.2</v>
      </c>
      <c r="K400" s="87">
        <v>55.2</v>
      </c>
      <c r="L400" s="47">
        <f t="shared" si="170"/>
        <v>55.2</v>
      </c>
      <c r="M400" s="47">
        <f t="shared" si="171"/>
        <v>0</v>
      </c>
      <c r="O400" s="85">
        <f>IF(J400&gt;0,J400-G400,0)-0</f>
        <v>0</v>
      </c>
      <c r="P400" s="82">
        <f t="shared" si="172"/>
        <v>0</v>
      </c>
      <c r="Q400" s="82">
        <f t="shared" si="173"/>
        <v>0</v>
      </c>
      <c r="R400" s="85">
        <f t="shared" si="188"/>
        <v>0</v>
      </c>
      <c r="S400" s="82">
        <f t="shared" si="174"/>
        <v>0</v>
      </c>
      <c r="T400" s="82">
        <f t="shared" si="175"/>
        <v>0</v>
      </c>
      <c r="U400" s="85">
        <f t="shared" si="189"/>
        <v>0</v>
      </c>
      <c r="V400" s="47">
        <f t="shared" si="176"/>
        <v>0</v>
      </c>
      <c r="W400" s="47">
        <f t="shared" si="177"/>
        <v>0</v>
      </c>
    </row>
    <row r="401" spans="1:25">
      <c r="A401" s="35">
        <v>59</v>
      </c>
      <c r="B401" s="48">
        <v>372</v>
      </c>
      <c r="C401" s="48"/>
      <c r="D401" s="35" t="s">
        <v>1088</v>
      </c>
      <c r="E401" s="35"/>
      <c r="F401" s="35" t="s">
        <v>736</v>
      </c>
      <c r="G401" s="82">
        <v>486.6</v>
      </c>
      <c r="H401" s="47">
        <f t="shared" si="168"/>
        <v>0</v>
      </c>
      <c r="I401" s="47">
        <f t="shared" si="169"/>
        <v>486.6</v>
      </c>
      <c r="J401" s="82">
        <v>486.6</v>
      </c>
      <c r="K401" s="87">
        <v>486.6</v>
      </c>
      <c r="L401" s="47">
        <f t="shared" si="170"/>
        <v>0</v>
      </c>
      <c r="M401" s="47">
        <f t="shared" si="171"/>
        <v>486.6</v>
      </c>
      <c r="O401" s="85">
        <f t="shared" ref="O401:O427" si="190">IF(J401&gt;0,J401-G401,0)</f>
        <v>0</v>
      </c>
      <c r="P401" s="82">
        <f t="shared" si="172"/>
        <v>0</v>
      </c>
      <c r="Q401" s="82">
        <f t="shared" si="173"/>
        <v>0</v>
      </c>
      <c r="R401" s="85">
        <f t="shared" si="188"/>
        <v>0</v>
      </c>
      <c r="S401" s="82">
        <f t="shared" si="174"/>
        <v>0</v>
      </c>
      <c r="T401" s="82">
        <f t="shared" si="175"/>
        <v>0</v>
      </c>
      <c r="U401" s="85">
        <f t="shared" si="189"/>
        <v>0</v>
      </c>
      <c r="V401" s="47">
        <f t="shared" si="176"/>
        <v>0</v>
      </c>
      <c r="W401" s="47">
        <f t="shared" si="177"/>
        <v>0</v>
      </c>
    </row>
    <row r="402" spans="1:25">
      <c r="A402" s="35">
        <v>60</v>
      </c>
      <c r="B402" s="48">
        <v>378</v>
      </c>
      <c r="C402" s="48"/>
      <c r="D402" s="35" t="s">
        <v>1089</v>
      </c>
      <c r="E402" s="35" t="s">
        <v>735</v>
      </c>
      <c r="F402" s="35"/>
      <c r="G402" s="82">
        <v>126</v>
      </c>
      <c r="H402" s="47">
        <f t="shared" si="168"/>
        <v>126</v>
      </c>
      <c r="I402" s="47">
        <f t="shared" si="169"/>
        <v>0</v>
      </c>
      <c r="J402" s="82">
        <v>126</v>
      </c>
      <c r="K402" s="87">
        <v>126</v>
      </c>
      <c r="L402" s="47">
        <f t="shared" si="170"/>
        <v>126</v>
      </c>
      <c r="M402" s="47">
        <f t="shared" si="171"/>
        <v>0</v>
      </c>
      <c r="O402" s="85">
        <f t="shared" si="190"/>
        <v>0</v>
      </c>
      <c r="P402" s="82">
        <f t="shared" si="172"/>
        <v>0</v>
      </c>
      <c r="Q402" s="82">
        <f t="shared" si="173"/>
        <v>0</v>
      </c>
      <c r="R402" s="85">
        <f t="shared" si="188"/>
        <v>0</v>
      </c>
      <c r="S402" s="82">
        <f t="shared" si="174"/>
        <v>0</v>
      </c>
      <c r="T402" s="82">
        <f t="shared" si="175"/>
        <v>0</v>
      </c>
      <c r="U402" s="85">
        <f t="shared" si="189"/>
        <v>0</v>
      </c>
      <c r="V402" s="47">
        <f t="shared" si="176"/>
        <v>0</v>
      </c>
      <c r="W402" s="47">
        <f t="shared" si="177"/>
        <v>0</v>
      </c>
    </row>
    <row r="403" spans="1:25">
      <c r="A403" s="35">
        <v>61</v>
      </c>
      <c r="B403" s="48">
        <v>378</v>
      </c>
      <c r="C403" s="48"/>
      <c r="D403" s="35" t="s">
        <v>1089</v>
      </c>
      <c r="E403" s="35"/>
      <c r="F403" s="35" t="s">
        <v>736</v>
      </c>
      <c r="G403" s="82">
        <v>126</v>
      </c>
      <c r="H403" s="47">
        <f t="shared" si="168"/>
        <v>0</v>
      </c>
      <c r="I403" s="47">
        <f t="shared" si="169"/>
        <v>126</v>
      </c>
      <c r="J403" s="82">
        <v>126</v>
      </c>
      <c r="K403" s="87">
        <v>126</v>
      </c>
      <c r="L403" s="47">
        <f t="shared" si="170"/>
        <v>0</v>
      </c>
      <c r="M403" s="47">
        <f t="shared" si="171"/>
        <v>126</v>
      </c>
      <c r="O403" s="85">
        <f t="shared" si="190"/>
        <v>0</v>
      </c>
      <c r="P403" s="82">
        <f t="shared" si="172"/>
        <v>0</v>
      </c>
      <c r="Q403" s="82">
        <f t="shared" si="173"/>
        <v>0</v>
      </c>
      <c r="R403" s="85">
        <f t="shared" si="188"/>
        <v>0</v>
      </c>
      <c r="S403" s="82">
        <f t="shared" si="174"/>
        <v>0</v>
      </c>
      <c r="T403" s="82">
        <f t="shared" si="175"/>
        <v>0</v>
      </c>
      <c r="U403" s="85">
        <f t="shared" si="189"/>
        <v>0</v>
      </c>
      <c r="V403" s="47">
        <f t="shared" si="176"/>
        <v>0</v>
      </c>
      <c r="W403" s="47">
        <f t="shared" si="177"/>
        <v>0</v>
      </c>
    </row>
    <row r="404" spans="1:25">
      <c r="A404" s="35">
        <v>62</v>
      </c>
      <c r="B404" s="48" t="s">
        <v>1090</v>
      </c>
      <c r="C404" s="48"/>
      <c r="D404" s="35" t="s">
        <v>1091</v>
      </c>
      <c r="E404" s="35" t="s">
        <v>735</v>
      </c>
      <c r="F404" s="35"/>
      <c r="G404" s="82">
        <f>71+133.5</f>
        <v>204.5</v>
      </c>
      <c r="H404" s="47">
        <f t="shared" si="168"/>
        <v>204.5</v>
      </c>
      <c r="I404" s="47">
        <f t="shared" si="169"/>
        <v>0</v>
      </c>
      <c r="J404" s="82">
        <f>71+133.5</f>
        <v>204.5</v>
      </c>
      <c r="K404" s="87">
        <f>71+133.5</f>
        <v>204.5</v>
      </c>
      <c r="L404" s="47">
        <f t="shared" si="170"/>
        <v>204.5</v>
      </c>
      <c r="M404" s="47">
        <f t="shared" si="171"/>
        <v>0</v>
      </c>
      <c r="N404" s="82"/>
      <c r="O404" s="85">
        <f t="shared" si="190"/>
        <v>0</v>
      </c>
      <c r="P404" s="82">
        <f t="shared" si="172"/>
        <v>0</v>
      </c>
      <c r="Q404" s="82">
        <f t="shared" si="173"/>
        <v>0</v>
      </c>
      <c r="R404" s="85">
        <f t="shared" si="188"/>
        <v>0</v>
      </c>
      <c r="S404" s="82">
        <f t="shared" si="174"/>
        <v>0</v>
      </c>
      <c r="T404" s="82">
        <f t="shared" si="175"/>
        <v>0</v>
      </c>
      <c r="U404" s="85">
        <f t="shared" si="189"/>
        <v>0</v>
      </c>
      <c r="V404" s="47">
        <f t="shared" si="176"/>
        <v>0</v>
      </c>
      <c r="W404" s="47">
        <f t="shared" si="177"/>
        <v>0</v>
      </c>
      <c r="Y404" s="82"/>
    </row>
    <row r="405" spans="1:25">
      <c r="A405" s="35">
        <v>63</v>
      </c>
      <c r="B405" s="48" t="s">
        <v>1090</v>
      </c>
      <c r="C405" s="48"/>
      <c r="D405" s="35" t="s">
        <v>1091</v>
      </c>
      <c r="E405" s="35"/>
      <c r="F405" s="35" t="s">
        <v>736</v>
      </c>
      <c r="G405" s="82">
        <f>70+126</f>
        <v>196</v>
      </c>
      <c r="H405" s="47">
        <f t="shared" ref="H405:H448" si="191">IF($E405="",0,$G405)</f>
        <v>0</v>
      </c>
      <c r="I405" s="47">
        <f t="shared" ref="I405:I448" si="192">IF($F405="",0,$G405)</f>
        <v>196</v>
      </c>
      <c r="J405" s="82">
        <f>70+126</f>
        <v>196</v>
      </c>
      <c r="K405" s="87">
        <f>70+126</f>
        <v>196</v>
      </c>
      <c r="L405" s="47">
        <f t="shared" ref="L405:L448" si="193">IF($E405="",0,K405)</f>
        <v>0</v>
      </c>
      <c r="M405" s="47">
        <f t="shared" ref="M405:M448" si="194">IF($F405="",0,K405)</f>
        <v>196</v>
      </c>
      <c r="N405" s="82"/>
      <c r="O405" s="85">
        <f t="shared" si="190"/>
        <v>0</v>
      </c>
      <c r="P405" s="82">
        <f t="shared" ref="P405:P448" si="195">IF($E405="",0,O405)</f>
        <v>0</v>
      </c>
      <c r="Q405" s="82">
        <f t="shared" ref="Q405:Q448" si="196">IF($F405="",0,O405)</f>
        <v>0</v>
      </c>
      <c r="R405" s="85">
        <f t="shared" si="188"/>
        <v>0</v>
      </c>
      <c r="S405" s="82">
        <f t="shared" ref="S405:S448" si="197">IF($E405="",0,R405)</f>
        <v>0</v>
      </c>
      <c r="T405" s="82">
        <f t="shared" ref="T405:T448" si="198">IF($F405="",0,R405)</f>
        <v>0</v>
      </c>
      <c r="U405" s="85">
        <f t="shared" si="189"/>
        <v>0</v>
      </c>
      <c r="V405" s="47">
        <f t="shared" ref="V405:V448" si="199">IF($E405="",0,U405)</f>
        <v>0</v>
      </c>
      <c r="W405" s="47">
        <f t="shared" ref="W405:W448" si="200">IF($F405="",0,U405)</f>
        <v>0</v>
      </c>
    </row>
    <row r="406" spans="1:25">
      <c r="A406" s="35">
        <v>64</v>
      </c>
      <c r="B406" s="48" t="s">
        <v>1092</v>
      </c>
      <c r="C406" s="48"/>
      <c r="D406" s="35" t="s">
        <v>1093</v>
      </c>
      <c r="E406" s="35" t="s">
        <v>735</v>
      </c>
      <c r="F406" s="35"/>
      <c r="G406" s="82">
        <v>34</v>
      </c>
      <c r="H406" s="47">
        <f t="shared" si="191"/>
        <v>34</v>
      </c>
      <c r="I406" s="47">
        <f t="shared" si="192"/>
        <v>0</v>
      </c>
      <c r="J406" s="82">
        <v>34</v>
      </c>
      <c r="K406" s="87">
        <v>34</v>
      </c>
      <c r="L406" s="47">
        <f t="shared" si="193"/>
        <v>34</v>
      </c>
      <c r="M406" s="47">
        <f t="shared" si="194"/>
        <v>0</v>
      </c>
      <c r="O406" s="85">
        <f t="shared" si="190"/>
        <v>0</v>
      </c>
      <c r="P406" s="82">
        <f t="shared" si="195"/>
        <v>0</v>
      </c>
      <c r="Q406" s="82">
        <f t="shared" si="196"/>
        <v>0</v>
      </c>
      <c r="R406" s="85">
        <f t="shared" si="188"/>
        <v>0</v>
      </c>
      <c r="S406" s="82">
        <f t="shared" si="197"/>
        <v>0</v>
      </c>
      <c r="T406" s="82">
        <f t="shared" si="198"/>
        <v>0</v>
      </c>
      <c r="U406" s="85">
        <f t="shared" si="189"/>
        <v>0</v>
      </c>
      <c r="V406" s="47">
        <f t="shared" si="199"/>
        <v>0</v>
      </c>
      <c r="W406" s="47">
        <f t="shared" si="200"/>
        <v>0</v>
      </c>
    </row>
    <row r="407" spans="1:25">
      <c r="A407" s="35">
        <v>65</v>
      </c>
      <c r="B407" s="48" t="s">
        <v>1092</v>
      </c>
      <c r="C407" s="48"/>
      <c r="D407" s="35" t="s">
        <v>1093</v>
      </c>
      <c r="E407" s="35"/>
      <c r="F407" s="35" t="s">
        <v>736</v>
      </c>
      <c r="G407" s="82">
        <v>34</v>
      </c>
      <c r="H407" s="47">
        <f t="shared" si="191"/>
        <v>0</v>
      </c>
      <c r="I407" s="47">
        <f t="shared" si="192"/>
        <v>34</v>
      </c>
      <c r="J407" s="82">
        <v>34</v>
      </c>
      <c r="K407" s="87">
        <v>34</v>
      </c>
      <c r="L407" s="47">
        <f t="shared" si="193"/>
        <v>0</v>
      </c>
      <c r="M407" s="47">
        <f t="shared" si="194"/>
        <v>34</v>
      </c>
      <c r="O407" s="85">
        <f t="shared" si="190"/>
        <v>0</v>
      </c>
      <c r="P407" s="82">
        <f t="shared" si="195"/>
        <v>0</v>
      </c>
      <c r="Q407" s="82">
        <f t="shared" si="196"/>
        <v>0</v>
      </c>
      <c r="R407" s="85">
        <f t="shared" si="188"/>
        <v>0</v>
      </c>
      <c r="S407" s="82">
        <f t="shared" si="197"/>
        <v>0</v>
      </c>
      <c r="T407" s="82">
        <f t="shared" si="198"/>
        <v>0</v>
      </c>
      <c r="U407" s="85">
        <f t="shared" si="189"/>
        <v>0</v>
      </c>
      <c r="V407" s="47">
        <f t="shared" si="199"/>
        <v>0</v>
      </c>
      <c r="W407" s="47">
        <f t="shared" si="200"/>
        <v>0</v>
      </c>
      <c r="Y407" s="82"/>
    </row>
    <row r="408" spans="1:25">
      <c r="A408" s="35">
        <v>66</v>
      </c>
      <c r="B408" s="48" t="s">
        <v>1094</v>
      </c>
      <c r="C408" s="48"/>
      <c r="D408" s="35" t="s">
        <v>1095</v>
      </c>
      <c r="E408" s="35" t="s">
        <v>735</v>
      </c>
      <c r="F408" s="35"/>
      <c r="G408" s="82">
        <v>49</v>
      </c>
      <c r="H408" s="47">
        <f t="shared" si="191"/>
        <v>49</v>
      </c>
      <c r="I408" s="47">
        <f t="shared" si="192"/>
        <v>0</v>
      </c>
      <c r="J408" s="82">
        <v>49</v>
      </c>
      <c r="K408" s="87">
        <v>49</v>
      </c>
      <c r="L408" s="47">
        <f t="shared" si="193"/>
        <v>49</v>
      </c>
      <c r="M408" s="47">
        <f t="shared" si="194"/>
        <v>0</v>
      </c>
      <c r="O408" s="85">
        <f t="shared" si="190"/>
        <v>0</v>
      </c>
      <c r="P408" s="82">
        <f t="shared" si="195"/>
        <v>0</v>
      </c>
      <c r="Q408" s="82">
        <f t="shared" si="196"/>
        <v>0</v>
      </c>
      <c r="R408" s="85">
        <f t="shared" si="188"/>
        <v>0</v>
      </c>
      <c r="S408" s="82">
        <f t="shared" si="197"/>
        <v>0</v>
      </c>
      <c r="T408" s="82">
        <f t="shared" si="198"/>
        <v>0</v>
      </c>
      <c r="U408" s="85">
        <f t="shared" si="189"/>
        <v>0</v>
      </c>
      <c r="V408" s="47">
        <f t="shared" si="199"/>
        <v>0</v>
      </c>
      <c r="W408" s="47">
        <f t="shared" si="200"/>
        <v>0</v>
      </c>
    </row>
    <row r="409" spans="1:25">
      <c r="A409" s="35">
        <v>67</v>
      </c>
      <c r="B409" s="48" t="s">
        <v>1094</v>
      </c>
      <c r="C409" s="48"/>
      <c r="D409" s="35" t="s">
        <v>1095</v>
      </c>
      <c r="E409" s="35"/>
      <c r="F409" s="35" t="s">
        <v>736</v>
      </c>
      <c r="G409" s="82">
        <v>49</v>
      </c>
      <c r="H409" s="47">
        <f t="shared" si="191"/>
        <v>0</v>
      </c>
      <c r="I409" s="47">
        <f t="shared" si="192"/>
        <v>49</v>
      </c>
      <c r="J409" s="82">
        <v>49</v>
      </c>
      <c r="K409" s="87">
        <v>49</v>
      </c>
      <c r="L409" s="47">
        <f t="shared" si="193"/>
        <v>0</v>
      </c>
      <c r="M409" s="47">
        <f t="shared" si="194"/>
        <v>49</v>
      </c>
      <c r="O409" s="85">
        <f t="shared" si="190"/>
        <v>0</v>
      </c>
      <c r="P409" s="82">
        <f t="shared" si="195"/>
        <v>0</v>
      </c>
      <c r="Q409" s="82">
        <f t="shared" si="196"/>
        <v>0</v>
      </c>
      <c r="R409" s="85">
        <f t="shared" si="188"/>
        <v>0</v>
      </c>
      <c r="S409" s="82">
        <f t="shared" si="197"/>
        <v>0</v>
      </c>
      <c r="T409" s="82">
        <f t="shared" si="198"/>
        <v>0</v>
      </c>
      <c r="U409" s="85">
        <f t="shared" si="189"/>
        <v>0</v>
      </c>
      <c r="V409" s="47">
        <f t="shared" si="199"/>
        <v>0</v>
      </c>
      <c r="W409" s="47">
        <f t="shared" si="200"/>
        <v>0</v>
      </c>
    </row>
    <row r="410" spans="1:25">
      <c r="A410" s="35">
        <v>68</v>
      </c>
      <c r="B410" s="48" t="s">
        <v>1096</v>
      </c>
      <c r="C410" s="48"/>
      <c r="D410" s="35" t="s">
        <v>1097</v>
      </c>
      <c r="E410" s="35" t="s">
        <v>735</v>
      </c>
      <c r="F410" s="35"/>
      <c r="G410" s="82">
        <f>35+99+8+2</f>
        <v>144</v>
      </c>
      <c r="H410" s="47">
        <f t="shared" si="191"/>
        <v>144</v>
      </c>
      <c r="I410" s="47">
        <f t="shared" si="192"/>
        <v>0</v>
      </c>
      <c r="J410" s="82">
        <f>35+99+26</f>
        <v>160</v>
      </c>
      <c r="K410" s="87">
        <f>35+99+35</f>
        <v>169</v>
      </c>
      <c r="L410" s="47">
        <f t="shared" si="193"/>
        <v>169</v>
      </c>
      <c r="M410" s="47">
        <f t="shared" si="194"/>
        <v>0</v>
      </c>
      <c r="O410" s="85">
        <f t="shared" si="190"/>
        <v>16</v>
      </c>
      <c r="P410" s="82">
        <f t="shared" si="195"/>
        <v>16</v>
      </c>
      <c r="Q410" s="82">
        <f t="shared" si="196"/>
        <v>0</v>
      </c>
      <c r="R410" s="85">
        <f t="shared" si="188"/>
        <v>9</v>
      </c>
      <c r="S410" s="82">
        <f t="shared" si="197"/>
        <v>9</v>
      </c>
      <c r="T410" s="82">
        <f t="shared" si="198"/>
        <v>0</v>
      </c>
      <c r="U410" s="85">
        <f t="shared" si="189"/>
        <v>25</v>
      </c>
      <c r="V410" s="47">
        <f t="shared" si="199"/>
        <v>25</v>
      </c>
      <c r="W410" s="47">
        <f t="shared" si="200"/>
        <v>0</v>
      </c>
    </row>
    <row r="411" spans="1:25">
      <c r="A411" s="35">
        <v>69</v>
      </c>
      <c r="B411" s="48" t="s">
        <v>1096</v>
      </c>
      <c r="C411" s="48"/>
      <c r="D411" s="35" t="s">
        <v>1097</v>
      </c>
      <c r="E411" s="35"/>
      <c r="F411" s="35" t="s">
        <v>736</v>
      </c>
      <c r="G411" s="82">
        <f>35+98+21+8+2</f>
        <v>164</v>
      </c>
      <c r="H411" s="47">
        <f t="shared" si="191"/>
        <v>0</v>
      </c>
      <c r="I411" s="47">
        <f t="shared" si="192"/>
        <v>164</v>
      </c>
      <c r="J411" s="82">
        <f>35+98+21+26</f>
        <v>180</v>
      </c>
      <c r="K411" s="87">
        <f>35+98+21+35</f>
        <v>189</v>
      </c>
      <c r="L411" s="47">
        <f t="shared" si="193"/>
        <v>0</v>
      </c>
      <c r="M411" s="47">
        <f t="shared" si="194"/>
        <v>189</v>
      </c>
      <c r="O411" s="85">
        <f t="shared" si="190"/>
        <v>16</v>
      </c>
      <c r="P411" s="82">
        <f t="shared" si="195"/>
        <v>0</v>
      </c>
      <c r="Q411" s="82">
        <f t="shared" si="196"/>
        <v>16</v>
      </c>
      <c r="R411" s="85">
        <f t="shared" si="188"/>
        <v>9</v>
      </c>
      <c r="S411" s="82">
        <f t="shared" si="197"/>
        <v>0</v>
      </c>
      <c r="T411" s="82">
        <f t="shared" si="198"/>
        <v>9</v>
      </c>
      <c r="U411" s="85">
        <f t="shared" si="189"/>
        <v>25</v>
      </c>
      <c r="V411" s="47">
        <f t="shared" si="199"/>
        <v>0</v>
      </c>
      <c r="W411" s="47">
        <f t="shared" si="200"/>
        <v>25</v>
      </c>
    </row>
    <row r="412" spans="1:25">
      <c r="A412" s="35">
        <v>70</v>
      </c>
      <c r="B412" s="48">
        <v>406</v>
      </c>
      <c r="C412" s="48"/>
      <c r="D412" s="35" t="s">
        <v>1098</v>
      </c>
      <c r="E412" s="35" t="s">
        <v>735</v>
      </c>
      <c r="F412" s="35"/>
      <c r="G412" s="82">
        <v>168</v>
      </c>
      <c r="H412" s="47">
        <f t="shared" si="191"/>
        <v>168</v>
      </c>
      <c r="I412" s="47">
        <f t="shared" si="192"/>
        <v>0</v>
      </c>
      <c r="J412" s="82">
        <v>168</v>
      </c>
      <c r="K412" s="87">
        <v>168</v>
      </c>
      <c r="L412" s="47">
        <f t="shared" si="193"/>
        <v>168</v>
      </c>
      <c r="M412" s="47">
        <f t="shared" si="194"/>
        <v>0</v>
      </c>
      <c r="O412" s="85">
        <f t="shared" si="190"/>
        <v>0</v>
      </c>
      <c r="P412" s="82">
        <f t="shared" si="195"/>
        <v>0</v>
      </c>
      <c r="Q412" s="82">
        <f t="shared" si="196"/>
        <v>0</v>
      </c>
      <c r="R412" s="85">
        <f t="shared" si="188"/>
        <v>0</v>
      </c>
      <c r="S412" s="82">
        <f t="shared" si="197"/>
        <v>0</v>
      </c>
      <c r="T412" s="82">
        <f t="shared" si="198"/>
        <v>0</v>
      </c>
      <c r="U412" s="85">
        <f t="shared" si="189"/>
        <v>0</v>
      </c>
      <c r="V412" s="47">
        <f t="shared" si="199"/>
        <v>0</v>
      </c>
      <c r="W412" s="47">
        <f t="shared" si="200"/>
        <v>0</v>
      </c>
    </row>
    <row r="413" spans="1:25">
      <c r="A413" s="35">
        <v>71</v>
      </c>
      <c r="B413" s="48">
        <v>406</v>
      </c>
      <c r="C413" s="48"/>
      <c r="D413" s="35" t="s">
        <v>1098</v>
      </c>
      <c r="E413" s="35"/>
      <c r="F413" s="35" t="s">
        <v>736</v>
      </c>
      <c r="G413" s="82">
        <v>166</v>
      </c>
      <c r="H413" s="47">
        <f t="shared" si="191"/>
        <v>0</v>
      </c>
      <c r="I413" s="47">
        <f t="shared" si="192"/>
        <v>166</v>
      </c>
      <c r="J413" s="82">
        <v>166</v>
      </c>
      <c r="K413" s="87">
        <v>166</v>
      </c>
      <c r="L413" s="47">
        <f t="shared" si="193"/>
        <v>0</v>
      </c>
      <c r="M413" s="47">
        <f t="shared" si="194"/>
        <v>166</v>
      </c>
      <c r="O413" s="85">
        <f t="shared" si="190"/>
        <v>0</v>
      </c>
      <c r="P413" s="82">
        <f t="shared" si="195"/>
        <v>0</v>
      </c>
      <c r="Q413" s="82">
        <f t="shared" si="196"/>
        <v>0</v>
      </c>
      <c r="R413" s="85">
        <f t="shared" si="188"/>
        <v>0</v>
      </c>
      <c r="S413" s="82">
        <f t="shared" si="197"/>
        <v>0</v>
      </c>
      <c r="T413" s="82">
        <f t="shared" si="198"/>
        <v>0</v>
      </c>
      <c r="U413" s="85">
        <f t="shared" si="189"/>
        <v>0</v>
      </c>
      <c r="V413" s="47">
        <f t="shared" si="199"/>
        <v>0</v>
      </c>
      <c r="W413" s="47">
        <f t="shared" si="200"/>
        <v>0</v>
      </c>
    </row>
    <row r="414" spans="1:25">
      <c r="A414" s="35">
        <v>72</v>
      </c>
      <c r="B414" s="48">
        <v>422</v>
      </c>
      <c r="C414" s="48"/>
      <c r="D414" s="35" t="s">
        <v>1099</v>
      </c>
      <c r="E414" s="35" t="s">
        <v>735</v>
      </c>
      <c r="F414" s="35"/>
      <c r="G414" s="82">
        <v>221</v>
      </c>
      <c r="H414" s="47">
        <f t="shared" si="191"/>
        <v>221</v>
      </c>
      <c r="I414" s="47">
        <f t="shared" si="192"/>
        <v>0</v>
      </c>
      <c r="J414" s="82">
        <v>221</v>
      </c>
      <c r="K414" s="87">
        <v>221</v>
      </c>
      <c r="L414" s="47">
        <f t="shared" si="193"/>
        <v>221</v>
      </c>
      <c r="M414" s="47">
        <f t="shared" si="194"/>
        <v>0</v>
      </c>
      <c r="O414" s="85">
        <f t="shared" si="190"/>
        <v>0</v>
      </c>
      <c r="P414" s="82">
        <f t="shared" si="195"/>
        <v>0</v>
      </c>
      <c r="Q414" s="82">
        <f t="shared" si="196"/>
        <v>0</v>
      </c>
      <c r="R414" s="85">
        <f t="shared" si="188"/>
        <v>0</v>
      </c>
      <c r="S414" s="82">
        <f t="shared" si="197"/>
        <v>0</v>
      </c>
      <c r="T414" s="82">
        <f t="shared" si="198"/>
        <v>0</v>
      </c>
      <c r="U414" s="85">
        <f t="shared" si="189"/>
        <v>0</v>
      </c>
      <c r="V414" s="47">
        <f t="shared" si="199"/>
        <v>0</v>
      </c>
      <c r="W414" s="47">
        <f t="shared" si="200"/>
        <v>0</v>
      </c>
    </row>
    <row r="415" spans="1:25">
      <c r="A415" s="35">
        <v>73</v>
      </c>
      <c r="B415" s="48">
        <v>422</v>
      </c>
      <c r="C415" s="48"/>
      <c r="D415" s="35" t="s">
        <v>1099</v>
      </c>
      <c r="E415" s="35"/>
      <c r="F415" s="35" t="s">
        <v>736</v>
      </c>
      <c r="G415" s="82">
        <v>217</v>
      </c>
      <c r="H415" s="47">
        <f t="shared" si="191"/>
        <v>0</v>
      </c>
      <c r="I415" s="47">
        <f t="shared" si="192"/>
        <v>217</v>
      </c>
      <c r="J415" s="82">
        <v>217</v>
      </c>
      <c r="K415" s="87">
        <v>217</v>
      </c>
      <c r="L415" s="47">
        <f t="shared" si="193"/>
        <v>0</v>
      </c>
      <c r="M415" s="47">
        <f t="shared" si="194"/>
        <v>217</v>
      </c>
      <c r="O415" s="85">
        <f t="shared" si="190"/>
        <v>0</v>
      </c>
      <c r="P415" s="82">
        <f t="shared" si="195"/>
        <v>0</v>
      </c>
      <c r="Q415" s="82">
        <f t="shared" si="196"/>
        <v>0</v>
      </c>
      <c r="R415" s="85">
        <f t="shared" si="188"/>
        <v>0</v>
      </c>
      <c r="S415" s="82">
        <f t="shared" si="197"/>
        <v>0</v>
      </c>
      <c r="T415" s="82">
        <f t="shared" si="198"/>
        <v>0</v>
      </c>
      <c r="U415" s="85">
        <f t="shared" si="189"/>
        <v>0</v>
      </c>
      <c r="V415" s="47">
        <f t="shared" si="199"/>
        <v>0</v>
      </c>
      <c r="W415" s="47">
        <f t="shared" si="200"/>
        <v>0</v>
      </c>
    </row>
    <row r="416" spans="1:25">
      <c r="A416" s="35">
        <v>74</v>
      </c>
      <c r="B416" s="48">
        <v>422</v>
      </c>
      <c r="C416" s="48"/>
      <c r="D416" s="35" t="s">
        <v>1100</v>
      </c>
      <c r="E416" s="35" t="s">
        <v>735</v>
      </c>
      <c r="F416" s="35"/>
      <c r="G416" s="82">
        <v>69</v>
      </c>
      <c r="H416" s="47">
        <f t="shared" si="191"/>
        <v>69</v>
      </c>
      <c r="I416" s="47">
        <f t="shared" si="192"/>
        <v>0</v>
      </c>
      <c r="J416" s="82">
        <v>69</v>
      </c>
      <c r="K416" s="87">
        <v>69</v>
      </c>
      <c r="L416" s="47">
        <f t="shared" si="193"/>
        <v>69</v>
      </c>
      <c r="M416" s="47">
        <f t="shared" si="194"/>
        <v>0</v>
      </c>
      <c r="O416" s="85">
        <f t="shared" si="190"/>
        <v>0</v>
      </c>
      <c r="P416" s="82">
        <f t="shared" si="195"/>
        <v>0</v>
      </c>
      <c r="Q416" s="82">
        <f t="shared" si="196"/>
        <v>0</v>
      </c>
      <c r="R416" s="85">
        <f t="shared" si="188"/>
        <v>0</v>
      </c>
      <c r="S416" s="82">
        <f t="shared" si="197"/>
        <v>0</v>
      </c>
      <c r="T416" s="82">
        <f t="shared" si="198"/>
        <v>0</v>
      </c>
      <c r="U416" s="85">
        <f t="shared" si="189"/>
        <v>0</v>
      </c>
      <c r="V416" s="47">
        <f t="shared" si="199"/>
        <v>0</v>
      </c>
      <c r="W416" s="47">
        <f t="shared" si="200"/>
        <v>0</v>
      </c>
    </row>
    <row r="417" spans="1:25">
      <c r="A417" s="35">
        <v>75</v>
      </c>
      <c r="B417" s="48">
        <v>422</v>
      </c>
      <c r="C417" s="48"/>
      <c r="D417" s="35" t="s">
        <v>1100</v>
      </c>
      <c r="E417" s="35"/>
      <c r="F417" s="35" t="s">
        <v>736</v>
      </c>
      <c r="G417" s="82">
        <v>69</v>
      </c>
      <c r="H417" s="47">
        <f t="shared" si="191"/>
        <v>0</v>
      </c>
      <c r="I417" s="47">
        <f t="shared" si="192"/>
        <v>69</v>
      </c>
      <c r="J417" s="82">
        <v>69</v>
      </c>
      <c r="K417" s="87">
        <v>69</v>
      </c>
      <c r="L417" s="47">
        <f t="shared" si="193"/>
        <v>0</v>
      </c>
      <c r="M417" s="47">
        <f t="shared" si="194"/>
        <v>69</v>
      </c>
      <c r="O417" s="85">
        <f t="shared" si="190"/>
        <v>0</v>
      </c>
      <c r="P417" s="82">
        <f t="shared" si="195"/>
        <v>0</v>
      </c>
      <c r="Q417" s="82">
        <f t="shared" si="196"/>
        <v>0</v>
      </c>
      <c r="R417" s="85">
        <f t="shared" si="188"/>
        <v>0</v>
      </c>
      <c r="S417" s="82">
        <f t="shared" si="197"/>
        <v>0</v>
      </c>
      <c r="T417" s="82">
        <f t="shared" si="198"/>
        <v>0</v>
      </c>
      <c r="U417" s="85">
        <f t="shared" si="189"/>
        <v>0</v>
      </c>
      <c r="V417" s="47">
        <f t="shared" si="199"/>
        <v>0</v>
      </c>
      <c r="W417" s="47">
        <f t="shared" si="200"/>
        <v>0</v>
      </c>
      <c r="Y417" s="82"/>
    </row>
    <row r="418" spans="1:25">
      <c r="A418" s="35">
        <v>76</v>
      </c>
      <c r="B418" s="196" t="s">
        <v>1101</v>
      </c>
      <c r="C418" s="48"/>
      <c r="D418" s="35" t="s">
        <v>1102</v>
      </c>
      <c r="E418" s="35" t="s">
        <v>735</v>
      </c>
      <c r="F418" s="35"/>
      <c r="G418" s="88">
        <v>26</v>
      </c>
      <c r="H418" s="149">
        <f t="shared" si="191"/>
        <v>26</v>
      </c>
      <c r="I418" s="149">
        <f t="shared" si="192"/>
        <v>0</v>
      </c>
      <c r="J418" s="88">
        <v>26</v>
      </c>
      <c r="K418" s="89">
        <v>26</v>
      </c>
      <c r="L418" s="47">
        <f t="shared" si="193"/>
        <v>26</v>
      </c>
      <c r="M418" s="47">
        <f t="shared" si="194"/>
        <v>0</v>
      </c>
      <c r="O418" s="85">
        <f t="shared" si="190"/>
        <v>0</v>
      </c>
      <c r="P418" s="82">
        <f t="shared" si="195"/>
        <v>0</v>
      </c>
      <c r="Q418" s="82">
        <f t="shared" si="196"/>
        <v>0</v>
      </c>
      <c r="R418" s="85">
        <f t="shared" si="188"/>
        <v>0</v>
      </c>
      <c r="S418" s="82">
        <f t="shared" si="197"/>
        <v>0</v>
      </c>
      <c r="T418" s="82">
        <f t="shared" si="198"/>
        <v>0</v>
      </c>
      <c r="U418" s="85">
        <f t="shared" si="189"/>
        <v>0</v>
      </c>
      <c r="V418" s="47">
        <f t="shared" si="199"/>
        <v>0</v>
      </c>
      <c r="W418" s="47">
        <f t="shared" si="200"/>
        <v>0</v>
      </c>
    </row>
    <row r="419" spans="1:25">
      <c r="A419" s="35">
        <v>77</v>
      </c>
      <c r="B419" s="196" t="s">
        <v>1101</v>
      </c>
      <c r="C419" s="48"/>
      <c r="D419" s="35" t="s">
        <v>1102</v>
      </c>
      <c r="E419" s="35"/>
      <c r="F419" s="35" t="s">
        <v>736</v>
      </c>
      <c r="G419" s="88">
        <v>26</v>
      </c>
      <c r="H419" s="149">
        <f t="shared" si="191"/>
        <v>0</v>
      </c>
      <c r="I419" s="149">
        <f t="shared" si="192"/>
        <v>26</v>
      </c>
      <c r="J419" s="88">
        <v>26</v>
      </c>
      <c r="K419" s="89">
        <v>26</v>
      </c>
      <c r="L419" s="47">
        <f t="shared" si="193"/>
        <v>0</v>
      </c>
      <c r="M419" s="47">
        <f t="shared" si="194"/>
        <v>26</v>
      </c>
      <c r="O419" s="85">
        <f t="shared" si="190"/>
        <v>0</v>
      </c>
      <c r="P419" s="82">
        <f t="shared" si="195"/>
        <v>0</v>
      </c>
      <c r="Q419" s="82">
        <f t="shared" si="196"/>
        <v>0</v>
      </c>
      <c r="R419" s="85">
        <f t="shared" si="188"/>
        <v>0</v>
      </c>
      <c r="S419" s="82">
        <f t="shared" si="197"/>
        <v>0</v>
      </c>
      <c r="T419" s="82">
        <f t="shared" si="198"/>
        <v>0</v>
      </c>
      <c r="U419" s="85">
        <f t="shared" si="189"/>
        <v>0</v>
      </c>
      <c r="V419" s="47">
        <f t="shared" si="199"/>
        <v>0</v>
      </c>
      <c r="W419" s="47">
        <f t="shared" si="200"/>
        <v>0</v>
      </c>
    </row>
    <row r="420" spans="1:25">
      <c r="A420" s="35">
        <v>78</v>
      </c>
      <c r="B420" s="48">
        <v>443</v>
      </c>
      <c r="C420" s="48"/>
      <c r="D420" s="35" t="s">
        <v>1103</v>
      </c>
      <c r="E420" s="35" t="s">
        <v>735</v>
      </c>
      <c r="F420" s="35"/>
      <c r="G420" s="82">
        <v>222</v>
      </c>
      <c r="H420" s="47">
        <f t="shared" si="191"/>
        <v>222</v>
      </c>
      <c r="I420" s="47">
        <f t="shared" si="192"/>
        <v>0</v>
      </c>
      <c r="J420" s="82">
        <v>222</v>
      </c>
      <c r="K420" s="87">
        <v>222</v>
      </c>
      <c r="L420" s="47">
        <f t="shared" si="193"/>
        <v>222</v>
      </c>
      <c r="M420" s="47">
        <f t="shared" si="194"/>
        <v>0</v>
      </c>
      <c r="O420" s="85">
        <f t="shared" si="190"/>
        <v>0</v>
      </c>
      <c r="P420" s="82">
        <f t="shared" si="195"/>
        <v>0</v>
      </c>
      <c r="Q420" s="82">
        <f t="shared" si="196"/>
        <v>0</v>
      </c>
      <c r="R420" s="85">
        <f t="shared" si="188"/>
        <v>0</v>
      </c>
      <c r="S420" s="82">
        <f t="shared" si="197"/>
        <v>0</v>
      </c>
      <c r="T420" s="82">
        <f t="shared" si="198"/>
        <v>0</v>
      </c>
      <c r="U420" s="85">
        <f t="shared" si="189"/>
        <v>0</v>
      </c>
      <c r="V420" s="47">
        <f t="shared" si="199"/>
        <v>0</v>
      </c>
      <c r="W420" s="47">
        <f t="shared" si="200"/>
        <v>0</v>
      </c>
    </row>
    <row r="421" spans="1:25">
      <c r="A421" s="35">
        <v>79</v>
      </c>
      <c r="B421" s="48">
        <v>443</v>
      </c>
      <c r="C421" s="48"/>
      <c r="D421" s="35" t="s">
        <v>1104</v>
      </c>
      <c r="E421" s="35"/>
      <c r="F421" s="35" t="s">
        <v>736</v>
      </c>
      <c r="G421" s="82">
        <v>223</v>
      </c>
      <c r="H421" s="47">
        <f t="shared" si="191"/>
        <v>0</v>
      </c>
      <c r="I421" s="47">
        <f t="shared" si="192"/>
        <v>223</v>
      </c>
      <c r="J421" s="82">
        <v>223</v>
      </c>
      <c r="K421" s="87">
        <v>223</v>
      </c>
      <c r="L421" s="47">
        <f t="shared" si="193"/>
        <v>0</v>
      </c>
      <c r="M421" s="47">
        <f t="shared" si="194"/>
        <v>223</v>
      </c>
      <c r="O421" s="85">
        <f t="shared" si="190"/>
        <v>0</v>
      </c>
      <c r="P421" s="82">
        <f t="shared" si="195"/>
        <v>0</v>
      </c>
      <c r="Q421" s="82">
        <f t="shared" si="196"/>
        <v>0</v>
      </c>
      <c r="R421" s="85">
        <f t="shared" si="188"/>
        <v>0</v>
      </c>
      <c r="S421" s="82">
        <f t="shared" si="197"/>
        <v>0</v>
      </c>
      <c r="T421" s="82">
        <f t="shared" si="198"/>
        <v>0</v>
      </c>
      <c r="U421" s="85">
        <f t="shared" si="189"/>
        <v>0</v>
      </c>
      <c r="V421" s="47">
        <f t="shared" si="199"/>
        <v>0</v>
      </c>
      <c r="W421" s="47">
        <f t="shared" si="200"/>
        <v>0</v>
      </c>
    </row>
    <row r="422" spans="1:25">
      <c r="A422" s="35">
        <v>80</v>
      </c>
      <c r="B422" s="48">
        <v>443</v>
      </c>
      <c r="C422" s="48"/>
      <c r="D422" s="35" t="s">
        <v>1105</v>
      </c>
      <c r="E422" s="35" t="s">
        <v>735</v>
      </c>
      <c r="F422" s="35"/>
      <c r="G422" s="82">
        <v>51</v>
      </c>
      <c r="H422" s="47">
        <f t="shared" si="191"/>
        <v>51</v>
      </c>
      <c r="I422" s="47">
        <f t="shared" si="192"/>
        <v>0</v>
      </c>
      <c r="J422" s="82">
        <v>51</v>
      </c>
      <c r="K422" s="87">
        <v>51</v>
      </c>
      <c r="L422" s="47">
        <f t="shared" si="193"/>
        <v>51</v>
      </c>
      <c r="M422" s="47">
        <f t="shared" si="194"/>
        <v>0</v>
      </c>
      <c r="O422" s="85">
        <f t="shared" si="190"/>
        <v>0</v>
      </c>
      <c r="P422" s="82">
        <f t="shared" si="195"/>
        <v>0</v>
      </c>
      <c r="Q422" s="82">
        <f t="shared" si="196"/>
        <v>0</v>
      </c>
      <c r="R422" s="85">
        <f t="shared" si="188"/>
        <v>0</v>
      </c>
      <c r="S422" s="82">
        <f t="shared" si="197"/>
        <v>0</v>
      </c>
      <c r="T422" s="82">
        <f t="shared" si="198"/>
        <v>0</v>
      </c>
      <c r="U422" s="85">
        <f t="shared" si="189"/>
        <v>0</v>
      </c>
      <c r="V422" s="47">
        <f t="shared" si="199"/>
        <v>0</v>
      </c>
      <c r="W422" s="47">
        <f t="shared" si="200"/>
        <v>0</v>
      </c>
    </row>
    <row r="423" spans="1:25">
      <c r="A423" s="35">
        <v>81</v>
      </c>
      <c r="B423" s="48">
        <v>443</v>
      </c>
      <c r="C423" s="48"/>
      <c r="D423" s="35" t="s">
        <v>1106</v>
      </c>
      <c r="E423" s="35"/>
      <c r="F423" s="35" t="s">
        <v>736</v>
      </c>
      <c r="G423" s="82">
        <v>37</v>
      </c>
      <c r="H423" s="47">
        <f t="shared" si="191"/>
        <v>0</v>
      </c>
      <c r="I423" s="47">
        <f t="shared" si="192"/>
        <v>37</v>
      </c>
      <c r="J423" s="82">
        <v>37</v>
      </c>
      <c r="K423" s="87">
        <v>37</v>
      </c>
      <c r="L423" s="47">
        <f t="shared" si="193"/>
        <v>0</v>
      </c>
      <c r="M423" s="47">
        <f t="shared" si="194"/>
        <v>37</v>
      </c>
      <c r="O423" s="85">
        <f t="shared" si="190"/>
        <v>0</v>
      </c>
      <c r="P423" s="82">
        <f t="shared" si="195"/>
        <v>0</v>
      </c>
      <c r="Q423" s="82">
        <f t="shared" si="196"/>
        <v>0</v>
      </c>
      <c r="R423" s="85">
        <f t="shared" si="188"/>
        <v>0</v>
      </c>
      <c r="S423" s="82">
        <f t="shared" si="197"/>
        <v>0</v>
      </c>
      <c r="T423" s="82">
        <f t="shared" si="198"/>
        <v>0</v>
      </c>
      <c r="U423" s="85">
        <f t="shared" si="189"/>
        <v>0</v>
      </c>
      <c r="V423" s="47">
        <f t="shared" si="199"/>
        <v>0</v>
      </c>
      <c r="W423" s="47">
        <f t="shared" si="200"/>
        <v>0</v>
      </c>
      <c r="Y423" s="82"/>
    </row>
    <row r="424" spans="1:25">
      <c r="A424" s="35">
        <v>82</v>
      </c>
      <c r="B424" s="48">
        <v>443</v>
      </c>
      <c r="C424" s="48"/>
      <c r="D424" s="35" t="s">
        <v>1107</v>
      </c>
      <c r="E424" s="35" t="s">
        <v>735</v>
      </c>
      <c r="F424" s="35"/>
      <c r="G424" s="82">
        <v>85</v>
      </c>
      <c r="H424" s="47">
        <f t="shared" si="191"/>
        <v>85</v>
      </c>
      <c r="I424" s="47">
        <f t="shared" si="192"/>
        <v>0</v>
      </c>
      <c r="J424" s="82">
        <v>85</v>
      </c>
      <c r="K424" s="87">
        <v>85</v>
      </c>
      <c r="L424" s="47">
        <f t="shared" si="193"/>
        <v>85</v>
      </c>
      <c r="M424" s="47">
        <f t="shared" si="194"/>
        <v>0</v>
      </c>
      <c r="O424" s="85">
        <f t="shared" si="190"/>
        <v>0</v>
      </c>
      <c r="P424" s="82">
        <f t="shared" si="195"/>
        <v>0</v>
      </c>
      <c r="Q424" s="82">
        <f t="shared" si="196"/>
        <v>0</v>
      </c>
      <c r="R424" s="85">
        <f t="shared" si="188"/>
        <v>0</v>
      </c>
      <c r="S424" s="82">
        <f t="shared" si="197"/>
        <v>0</v>
      </c>
      <c r="T424" s="82">
        <f t="shared" si="198"/>
        <v>0</v>
      </c>
      <c r="U424" s="85">
        <f t="shared" si="189"/>
        <v>0</v>
      </c>
      <c r="V424" s="47">
        <f t="shared" si="199"/>
        <v>0</v>
      </c>
      <c r="W424" s="47">
        <f t="shared" si="200"/>
        <v>0</v>
      </c>
    </row>
    <row r="425" spans="1:25">
      <c r="A425" s="35">
        <v>83</v>
      </c>
      <c r="B425" s="48">
        <v>443</v>
      </c>
      <c r="C425" s="48"/>
      <c r="D425" s="35" t="s">
        <v>1107</v>
      </c>
      <c r="E425" s="35"/>
      <c r="F425" s="35" t="s">
        <v>736</v>
      </c>
      <c r="G425" s="82">
        <v>87</v>
      </c>
      <c r="H425" s="47">
        <f t="shared" si="191"/>
        <v>0</v>
      </c>
      <c r="I425" s="47">
        <f t="shared" si="192"/>
        <v>87</v>
      </c>
      <c r="J425" s="82">
        <v>87</v>
      </c>
      <c r="K425" s="87">
        <v>87</v>
      </c>
      <c r="L425" s="47">
        <f t="shared" si="193"/>
        <v>0</v>
      </c>
      <c r="M425" s="47">
        <f t="shared" si="194"/>
        <v>87</v>
      </c>
      <c r="O425" s="85">
        <f t="shared" si="190"/>
        <v>0</v>
      </c>
      <c r="P425" s="82">
        <f t="shared" si="195"/>
        <v>0</v>
      </c>
      <c r="Q425" s="82">
        <f t="shared" si="196"/>
        <v>0</v>
      </c>
      <c r="R425" s="85">
        <f t="shared" si="188"/>
        <v>0</v>
      </c>
      <c r="S425" s="82">
        <f t="shared" si="197"/>
        <v>0</v>
      </c>
      <c r="T425" s="82">
        <f t="shared" si="198"/>
        <v>0</v>
      </c>
      <c r="U425" s="85">
        <f t="shared" si="189"/>
        <v>0</v>
      </c>
      <c r="V425" s="47">
        <f t="shared" si="199"/>
        <v>0</v>
      </c>
      <c r="W425" s="47">
        <f t="shared" si="200"/>
        <v>0</v>
      </c>
    </row>
    <row r="426" spans="1:25">
      <c r="A426" s="35">
        <v>84</v>
      </c>
      <c r="B426" s="48">
        <v>444</v>
      </c>
      <c r="C426" s="48"/>
      <c r="D426" s="35" t="s">
        <v>1108</v>
      </c>
      <c r="E426" s="35" t="s">
        <v>735</v>
      </c>
      <c r="F426" s="35"/>
      <c r="G426" s="82">
        <v>164.6</v>
      </c>
      <c r="H426" s="47">
        <f t="shared" si="191"/>
        <v>164.6</v>
      </c>
      <c r="I426" s="47">
        <f t="shared" si="192"/>
        <v>0</v>
      </c>
      <c r="J426" s="82">
        <v>174.6</v>
      </c>
      <c r="K426" s="87">
        <v>199.8</v>
      </c>
      <c r="L426" s="47">
        <f t="shared" si="193"/>
        <v>199.8</v>
      </c>
      <c r="M426" s="47">
        <f t="shared" si="194"/>
        <v>0</v>
      </c>
      <c r="O426" s="85">
        <f t="shared" si="190"/>
        <v>10</v>
      </c>
      <c r="P426" s="82">
        <f t="shared" si="195"/>
        <v>10</v>
      </c>
      <c r="Q426" s="82">
        <f t="shared" si="196"/>
        <v>0</v>
      </c>
      <c r="R426" s="85">
        <f t="shared" si="188"/>
        <v>25.200000000000017</v>
      </c>
      <c r="S426" s="82">
        <f t="shared" si="197"/>
        <v>25.200000000000017</v>
      </c>
      <c r="T426" s="82">
        <f t="shared" si="198"/>
        <v>0</v>
      </c>
      <c r="U426" s="85">
        <f t="shared" si="189"/>
        <v>35.200000000000017</v>
      </c>
      <c r="V426" s="47">
        <f t="shared" si="199"/>
        <v>35.200000000000017</v>
      </c>
      <c r="W426" s="47">
        <f t="shared" si="200"/>
        <v>0</v>
      </c>
    </row>
    <row r="427" spans="1:25">
      <c r="A427" s="35">
        <v>85</v>
      </c>
      <c r="B427" s="48">
        <v>444</v>
      </c>
      <c r="C427" s="48"/>
      <c r="D427" s="35" t="s">
        <v>1108</v>
      </c>
      <c r="E427" s="35"/>
      <c r="F427" s="35" t="s">
        <v>736</v>
      </c>
      <c r="G427" s="82">
        <v>166.6</v>
      </c>
      <c r="H427" s="47">
        <f t="shared" si="191"/>
        <v>0</v>
      </c>
      <c r="I427" s="47">
        <f t="shared" si="192"/>
        <v>166.6</v>
      </c>
      <c r="J427" s="82">
        <v>176.6</v>
      </c>
      <c r="K427" s="87">
        <v>201.8</v>
      </c>
      <c r="L427" s="47">
        <f t="shared" si="193"/>
        <v>0</v>
      </c>
      <c r="M427" s="47">
        <f t="shared" si="194"/>
        <v>201.8</v>
      </c>
      <c r="O427" s="85">
        <f t="shared" si="190"/>
        <v>10</v>
      </c>
      <c r="P427" s="82">
        <f t="shared" si="195"/>
        <v>0</v>
      </c>
      <c r="Q427" s="82">
        <f t="shared" si="196"/>
        <v>10</v>
      </c>
      <c r="R427" s="85">
        <f t="shared" si="188"/>
        <v>25.200000000000017</v>
      </c>
      <c r="S427" s="82">
        <f t="shared" si="197"/>
        <v>0</v>
      </c>
      <c r="T427" s="82">
        <f t="shared" si="198"/>
        <v>25.200000000000017</v>
      </c>
      <c r="U427" s="85">
        <f t="shared" si="189"/>
        <v>35.200000000000017</v>
      </c>
      <c r="V427" s="47">
        <f t="shared" si="199"/>
        <v>0</v>
      </c>
      <c r="W427" s="47">
        <f t="shared" si="200"/>
        <v>35.200000000000017</v>
      </c>
    </row>
    <row r="428" spans="1:25">
      <c r="A428" s="35">
        <v>86</v>
      </c>
      <c r="B428" s="35" t="s">
        <v>1109</v>
      </c>
      <c r="C428" s="35"/>
      <c r="D428" s="35"/>
      <c r="E428" s="35"/>
      <c r="F428" s="35"/>
      <c r="H428" s="47">
        <f t="shared" si="191"/>
        <v>0</v>
      </c>
      <c r="I428" s="47">
        <f t="shared" si="192"/>
        <v>0</v>
      </c>
      <c r="J428" s="82"/>
      <c r="K428" s="87"/>
      <c r="L428" s="47">
        <f t="shared" si="193"/>
        <v>0</v>
      </c>
      <c r="M428" s="47">
        <f t="shared" si="194"/>
        <v>0</v>
      </c>
      <c r="O428" s="85"/>
      <c r="P428" s="82">
        <f t="shared" si="195"/>
        <v>0</v>
      </c>
      <c r="Q428" s="82">
        <f t="shared" si="196"/>
        <v>0</v>
      </c>
      <c r="R428" s="85"/>
      <c r="S428" s="82">
        <f t="shared" si="197"/>
        <v>0</v>
      </c>
      <c r="T428" s="82">
        <f t="shared" si="198"/>
        <v>0</v>
      </c>
      <c r="V428" s="47">
        <f t="shared" si="199"/>
        <v>0</v>
      </c>
      <c r="W428" s="47">
        <f t="shared" si="200"/>
        <v>0</v>
      </c>
    </row>
    <row r="429" spans="1:25">
      <c r="A429" s="35">
        <v>87</v>
      </c>
      <c r="B429" s="48">
        <v>368</v>
      </c>
      <c r="C429" s="48"/>
      <c r="D429" s="35" t="s">
        <v>1110</v>
      </c>
      <c r="E429" s="35" t="s">
        <v>735</v>
      </c>
      <c r="F429" s="35"/>
      <c r="G429" s="82">
        <v>77</v>
      </c>
      <c r="H429" s="47">
        <f t="shared" si="191"/>
        <v>77</v>
      </c>
      <c r="I429" s="47">
        <f t="shared" si="192"/>
        <v>0</v>
      </c>
      <c r="J429" s="82">
        <v>77</v>
      </c>
      <c r="K429" s="87">
        <v>77</v>
      </c>
      <c r="L429" s="47">
        <f t="shared" si="193"/>
        <v>77</v>
      </c>
      <c r="M429" s="47">
        <f t="shared" si="194"/>
        <v>0</v>
      </c>
      <c r="O429" s="85">
        <f t="shared" ref="O429:O436" si="201">IF(J429&gt;0,J429-G429,0)</f>
        <v>0</v>
      </c>
      <c r="P429" s="82">
        <f t="shared" si="195"/>
        <v>0</v>
      </c>
      <c r="Q429" s="82">
        <f t="shared" si="196"/>
        <v>0</v>
      </c>
      <c r="R429" s="85">
        <f t="shared" ref="R429:R436" si="202">IF(K429&gt;0,K429-J429,0)</f>
        <v>0</v>
      </c>
      <c r="S429" s="82">
        <f t="shared" si="197"/>
        <v>0</v>
      </c>
      <c r="T429" s="82">
        <f t="shared" si="198"/>
        <v>0</v>
      </c>
      <c r="U429" s="85">
        <f t="shared" ref="U429:U436" si="203">IF(K429&gt;0,O429+R429,O429)</f>
        <v>0</v>
      </c>
      <c r="V429" s="47">
        <f t="shared" si="199"/>
        <v>0</v>
      </c>
      <c r="W429" s="47">
        <f t="shared" si="200"/>
        <v>0</v>
      </c>
    </row>
    <row r="430" spans="1:25">
      <c r="A430" s="35">
        <v>88</v>
      </c>
      <c r="B430" s="48">
        <v>368</v>
      </c>
      <c r="C430" s="48"/>
      <c r="D430" s="35" t="s">
        <v>1111</v>
      </c>
      <c r="E430" s="35"/>
      <c r="F430" s="35" t="s">
        <v>736</v>
      </c>
      <c r="G430" s="82">
        <v>85</v>
      </c>
      <c r="H430" s="47">
        <f t="shared" si="191"/>
        <v>0</v>
      </c>
      <c r="I430" s="47">
        <f t="shared" si="192"/>
        <v>85</v>
      </c>
      <c r="J430" s="82">
        <v>85</v>
      </c>
      <c r="K430" s="87">
        <v>85</v>
      </c>
      <c r="L430" s="47">
        <f t="shared" si="193"/>
        <v>0</v>
      </c>
      <c r="M430" s="47">
        <f t="shared" si="194"/>
        <v>85</v>
      </c>
      <c r="O430" s="85">
        <f t="shared" si="201"/>
        <v>0</v>
      </c>
      <c r="P430" s="82">
        <f t="shared" si="195"/>
        <v>0</v>
      </c>
      <c r="Q430" s="82">
        <f t="shared" si="196"/>
        <v>0</v>
      </c>
      <c r="R430" s="85">
        <f t="shared" si="202"/>
        <v>0</v>
      </c>
      <c r="S430" s="82">
        <f t="shared" si="197"/>
        <v>0</v>
      </c>
      <c r="T430" s="82">
        <f t="shared" si="198"/>
        <v>0</v>
      </c>
      <c r="U430" s="85">
        <f t="shared" si="203"/>
        <v>0</v>
      </c>
      <c r="V430" s="47">
        <f t="shared" si="199"/>
        <v>0</v>
      </c>
      <c r="W430" s="47">
        <f t="shared" si="200"/>
        <v>0</v>
      </c>
    </row>
    <row r="431" spans="1:25">
      <c r="A431" s="35">
        <v>89</v>
      </c>
      <c r="B431" s="48">
        <v>405</v>
      </c>
      <c r="C431" s="48"/>
      <c r="D431" s="35" t="s">
        <v>1112</v>
      </c>
      <c r="E431" s="35" t="s">
        <v>735</v>
      </c>
      <c r="F431" s="35"/>
      <c r="G431" s="82">
        <v>122</v>
      </c>
      <c r="H431" s="47">
        <f t="shared" si="191"/>
        <v>122</v>
      </c>
      <c r="I431" s="47">
        <f t="shared" si="192"/>
        <v>0</v>
      </c>
      <c r="J431" s="82">
        <v>128</v>
      </c>
      <c r="K431" s="87">
        <v>129</v>
      </c>
      <c r="L431" s="47">
        <f t="shared" si="193"/>
        <v>129</v>
      </c>
      <c r="M431" s="47">
        <f t="shared" si="194"/>
        <v>0</v>
      </c>
      <c r="O431" s="85">
        <f t="shared" si="201"/>
        <v>6</v>
      </c>
      <c r="P431" s="82">
        <f t="shared" si="195"/>
        <v>6</v>
      </c>
      <c r="Q431" s="82">
        <f t="shared" si="196"/>
        <v>0</v>
      </c>
      <c r="R431" s="85">
        <f t="shared" si="202"/>
        <v>1</v>
      </c>
      <c r="S431" s="82">
        <f t="shared" si="197"/>
        <v>1</v>
      </c>
      <c r="T431" s="82">
        <f t="shared" si="198"/>
        <v>0</v>
      </c>
      <c r="U431" s="85">
        <f t="shared" si="203"/>
        <v>7</v>
      </c>
      <c r="V431" s="47">
        <f t="shared" si="199"/>
        <v>7</v>
      </c>
      <c r="W431" s="47">
        <f t="shared" si="200"/>
        <v>0</v>
      </c>
    </row>
    <row r="432" spans="1:25">
      <c r="A432" s="35">
        <v>90</v>
      </c>
      <c r="B432" s="48">
        <v>405</v>
      </c>
      <c r="C432" s="48"/>
      <c r="D432" s="35" t="s">
        <v>1112</v>
      </c>
      <c r="E432" s="35"/>
      <c r="F432" s="35" t="s">
        <v>736</v>
      </c>
      <c r="G432" s="82">
        <v>121</v>
      </c>
      <c r="H432" s="47">
        <f t="shared" si="191"/>
        <v>0</v>
      </c>
      <c r="I432" s="47">
        <f t="shared" si="192"/>
        <v>121</v>
      </c>
      <c r="J432" s="82">
        <v>127</v>
      </c>
      <c r="K432" s="87">
        <v>128</v>
      </c>
      <c r="L432" s="47">
        <f t="shared" si="193"/>
        <v>0</v>
      </c>
      <c r="M432" s="47">
        <f t="shared" si="194"/>
        <v>128</v>
      </c>
      <c r="O432" s="85">
        <f t="shared" si="201"/>
        <v>6</v>
      </c>
      <c r="P432" s="82">
        <f t="shared" si="195"/>
        <v>0</v>
      </c>
      <c r="Q432" s="82">
        <f t="shared" si="196"/>
        <v>6</v>
      </c>
      <c r="R432" s="85">
        <f t="shared" si="202"/>
        <v>1</v>
      </c>
      <c r="S432" s="82">
        <f t="shared" si="197"/>
        <v>0</v>
      </c>
      <c r="T432" s="82">
        <f t="shared" si="198"/>
        <v>1</v>
      </c>
      <c r="U432" s="85">
        <f t="shared" si="203"/>
        <v>7</v>
      </c>
      <c r="V432" s="47">
        <f t="shared" si="199"/>
        <v>0</v>
      </c>
      <c r="W432" s="47">
        <f t="shared" si="200"/>
        <v>7</v>
      </c>
    </row>
    <row r="433" spans="1:25">
      <c r="A433" s="35">
        <v>91</v>
      </c>
      <c r="B433" s="48">
        <v>440</v>
      </c>
      <c r="C433" s="48"/>
      <c r="D433" s="35" t="s">
        <v>1113</v>
      </c>
      <c r="E433" s="35"/>
      <c r="F433" s="35" t="s">
        <v>736</v>
      </c>
      <c r="G433" s="82">
        <v>24</v>
      </c>
      <c r="H433" s="47">
        <f t="shared" si="191"/>
        <v>0</v>
      </c>
      <c r="I433" s="47">
        <f t="shared" si="192"/>
        <v>24</v>
      </c>
      <c r="J433" s="82">
        <v>24</v>
      </c>
      <c r="K433" s="87">
        <v>24</v>
      </c>
      <c r="L433" s="47">
        <f t="shared" si="193"/>
        <v>0</v>
      </c>
      <c r="M433" s="47">
        <f t="shared" si="194"/>
        <v>24</v>
      </c>
      <c r="O433" s="85">
        <f t="shared" si="201"/>
        <v>0</v>
      </c>
      <c r="P433" s="82">
        <f t="shared" si="195"/>
        <v>0</v>
      </c>
      <c r="Q433" s="82">
        <f t="shared" si="196"/>
        <v>0</v>
      </c>
      <c r="R433" s="85">
        <f t="shared" si="202"/>
        <v>0</v>
      </c>
      <c r="S433" s="82">
        <f t="shared" si="197"/>
        <v>0</v>
      </c>
      <c r="T433" s="82">
        <f t="shared" si="198"/>
        <v>0</v>
      </c>
      <c r="U433" s="85">
        <f t="shared" si="203"/>
        <v>0</v>
      </c>
      <c r="V433" s="47">
        <f t="shared" si="199"/>
        <v>0</v>
      </c>
      <c r="W433" s="47">
        <f t="shared" si="200"/>
        <v>0</v>
      </c>
    </row>
    <row r="434" spans="1:25">
      <c r="A434" s="35">
        <v>92</v>
      </c>
      <c r="B434" s="47">
        <v>442</v>
      </c>
      <c r="D434" s="47" t="s">
        <v>1114</v>
      </c>
      <c r="F434" s="47" t="s">
        <v>736</v>
      </c>
      <c r="G434" s="82">
        <v>118</v>
      </c>
      <c r="H434" s="47">
        <f t="shared" si="191"/>
        <v>0</v>
      </c>
      <c r="I434" s="47">
        <f t="shared" si="192"/>
        <v>118</v>
      </c>
      <c r="J434" s="82">
        <v>118</v>
      </c>
      <c r="K434" s="87">
        <v>119</v>
      </c>
      <c r="L434" s="47">
        <f t="shared" si="193"/>
        <v>0</v>
      </c>
      <c r="M434" s="47">
        <f t="shared" si="194"/>
        <v>119</v>
      </c>
      <c r="O434" s="85">
        <f t="shared" si="201"/>
        <v>0</v>
      </c>
      <c r="P434" s="82">
        <f t="shared" si="195"/>
        <v>0</v>
      </c>
      <c r="Q434" s="82">
        <f t="shared" si="196"/>
        <v>0</v>
      </c>
      <c r="R434" s="85">
        <f t="shared" si="202"/>
        <v>1</v>
      </c>
      <c r="S434" s="82">
        <f t="shared" si="197"/>
        <v>0</v>
      </c>
      <c r="T434" s="82">
        <f t="shared" si="198"/>
        <v>1</v>
      </c>
      <c r="U434" s="85">
        <f t="shared" si="203"/>
        <v>1</v>
      </c>
      <c r="V434" s="47">
        <f t="shared" si="199"/>
        <v>0</v>
      </c>
      <c r="W434" s="47">
        <f t="shared" si="200"/>
        <v>1</v>
      </c>
    </row>
    <row r="435" spans="1:25">
      <c r="A435" s="35">
        <v>93</v>
      </c>
      <c r="B435" s="48">
        <v>462</v>
      </c>
      <c r="C435" s="48"/>
      <c r="D435" s="35" t="s">
        <v>1115</v>
      </c>
      <c r="E435" s="35" t="s">
        <v>735</v>
      </c>
      <c r="F435" s="35"/>
      <c r="G435" s="82">
        <v>137</v>
      </c>
      <c r="H435" s="47">
        <f t="shared" si="191"/>
        <v>137</v>
      </c>
      <c r="I435" s="47">
        <f t="shared" si="192"/>
        <v>0</v>
      </c>
      <c r="J435" s="82">
        <v>139</v>
      </c>
      <c r="K435" s="87">
        <v>142</v>
      </c>
      <c r="L435" s="47">
        <f t="shared" si="193"/>
        <v>142</v>
      </c>
      <c r="M435" s="47">
        <f t="shared" si="194"/>
        <v>0</v>
      </c>
      <c r="O435" s="85">
        <f t="shared" si="201"/>
        <v>2</v>
      </c>
      <c r="P435" s="82">
        <f t="shared" si="195"/>
        <v>2</v>
      </c>
      <c r="Q435" s="82">
        <f t="shared" si="196"/>
        <v>0</v>
      </c>
      <c r="R435" s="85">
        <f t="shared" si="202"/>
        <v>3</v>
      </c>
      <c r="S435" s="82">
        <f t="shared" si="197"/>
        <v>3</v>
      </c>
      <c r="T435" s="82">
        <f t="shared" si="198"/>
        <v>0</v>
      </c>
      <c r="U435" s="85">
        <f t="shared" si="203"/>
        <v>5</v>
      </c>
      <c r="V435" s="47">
        <f t="shared" si="199"/>
        <v>5</v>
      </c>
      <c r="W435" s="47">
        <f t="shared" si="200"/>
        <v>0</v>
      </c>
    </row>
    <row r="436" spans="1:25">
      <c r="A436" s="35">
        <v>94</v>
      </c>
      <c r="B436" s="48">
        <v>462</v>
      </c>
      <c r="C436" s="48"/>
      <c r="D436" s="35" t="s">
        <v>1115</v>
      </c>
      <c r="E436" s="35"/>
      <c r="F436" s="35" t="s">
        <v>736</v>
      </c>
      <c r="G436" s="82">
        <v>134</v>
      </c>
      <c r="H436" s="47">
        <f t="shared" si="191"/>
        <v>0</v>
      </c>
      <c r="I436" s="47">
        <f t="shared" si="192"/>
        <v>134</v>
      </c>
      <c r="J436" s="82">
        <v>136</v>
      </c>
      <c r="K436" s="87">
        <v>139</v>
      </c>
      <c r="L436" s="47">
        <f t="shared" si="193"/>
        <v>0</v>
      </c>
      <c r="M436" s="47">
        <f t="shared" si="194"/>
        <v>139</v>
      </c>
      <c r="O436" s="85">
        <f t="shared" si="201"/>
        <v>2</v>
      </c>
      <c r="P436" s="82">
        <f t="shared" si="195"/>
        <v>0</v>
      </c>
      <c r="Q436" s="82">
        <f t="shared" si="196"/>
        <v>2</v>
      </c>
      <c r="R436" s="85">
        <f t="shared" si="202"/>
        <v>3</v>
      </c>
      <c r="S436" s="82">
        <f t="shared" si="197"/>
        <v>0</v>
      </c>
      <c r="T436" s="82">
        <f t="shared" si="198"/>
        <v>3</v>
      </c>
      <c r="U436" s="85">
        <f t="shared" si="203"/>
        <v>5</v>
      </c>
      <c r="V436" s="47">
        <f t="shared" si="199"/>
        <v>0</v>
      </c>
      <c r="W436" s="47">
        <f t="shared" si="200"/>
        <v>5</v>
      </c>
    </row>
    <row r="437" spans="1:25">
      <c r="A437" s="35">
        <v>95</v>
      </c>
      <c r="B437" s="35" t="s">
        <v>1116</v>
      </c>
      <c r="C437" s="35"/>
      <c r="D437" s="35"/>
      <c r="E437" s="35"/>
      <c r="F437" s="35"/>
      <c r="H437" s="47">
        <f t="shared" si="191"/>
        <v>0</v>
      </c>
      <c r="I437" s="47">
        <f t="shared" si="192"/>
        <v>0</v>
      </c>
      <c r="J437" s="82"/>
      <c r="K437" s="87"/>
      <c r="L437" s="47">
        <f t="shared" si="193"/>
        <v>0</v>
      </c>
      <c r="M437" s="47">
        <f t="shared" si="194"/>
        <v>0</v>
      </c>
      <c r="O437" s="85"/>
      <c r="P437" s="82">
        <f t="shared" si="195"/>
        <v>0</v>
      </c>
      <c r="Q437" s="82">
        <f t="shared" si="196"/>
        <v>0</v>
      </c>
      <c r="R437" s="85"/>
      <c r="S437" s="82">
        <f t="shared" si="197"/>
        <v>0</v>
      </c>
      <c r="T437" s="82">
        <f t="shared" si="198"/>
        <v>0</v>
      </c>
      <c r="V437" s="47">
        <f t="shared" si="199"/>
        <v>0</v>
      </c>
      <c r="W437" s="47">
        <f t="shared" si="200"/>
        <v>0</v>
      </c>
    </row>
    <row r="438" spans="1:25">
      <c r="A438" s="35">
        <v>96</v>
      </c>
      <c r="B438" s="48">
        <v>363</v>
      </c>
      <c r="C438" s="48"/>
      <c r="D438" s="35" t="s">
        <v>1117</v>
      </c>
      <c r="E438" s="35" t="s">
        <v>735</v>
      </c>
      <c r="F438" s="35"/>
      <c r="G438" s="82">
        <v>21</v>
      </c>
      <c r="H438" s="47">
        <f t="shared" si="191"/>
        <v>21</v>
      </c>
      <c r="I438" s="47">
        <f t="shared" si="192"/>
        <v>0</v>
      </c>
      <c r="J438" s="82">
        <v>21</v>
      </c>
      <c r="K438" s="87">
        <v>21</v>
      </c>
      <c r="L438" s="47">
        <f t="shared" si="193"/>
        <v>21</v>
      </c>
      <c r="M438" s="47">
        <f t="shared" si="194"/>
        <v>0</v>
      </c>
      <c r="O438" s="85">
        <f t="shared" ref="O438:O444" si="204">IF(J438&gt;0,J438-G438,0)</f>
        <v>0</v>
      </c>
      <c r="P438" s="82">
        <f t="shared" si="195"/>
        <v>0</v>
      </c>
      <c r="Q438" s="82">
        <f t="shared" si="196"/>
        <v>0</v>
      </c>
      <c r="R438" s="85">
        <f t="shared" ref="R438:R444" si="205">IF(K438&gt;0,K438-J438,0)</f>
        <v>0</v>
      </c>
      <c r="S438" s="82">
        <f t="shared" si="197"/>
        <v>0</v>
      </c>
      <c r="T438" s="82">
        <f t="shared" si="198"/>
        <v>0</v>
      </c>
      <c r="U438" s="85">
        <f t="shared" ref="U438:U444" si="206">IF(K438&gt;0,O438+R438,O438)</f>
        <v>0</v>
      </c>
      <c r="V438" s="47">
        <f t="shared" si="199"/>
        <v>0</v>
      </c>
      <c r="W438" s="47">
        <f t="shared" si="200"/>
        <v>0</v>
      </c>
    </row>
    <row r="439" spans="1:25">
      <c r="A439" s="35">
        <v>97</v>
      </c>
      <c r="B439" s="48">
        <v>379</v>
      </c>
      <c r="C439" s="48"/>
      <c r="D439" s="35" t="s">
        <v>1118</v>
      </c>
      <c r="E439" s="35"/>
      <c r="F439" s="35" t="s">
        <v>736</v>
      </c>
      <c r="G439" s="82">
        <v>91.1</v>
      </c>
      <c r="H439" s="47">
        <f t="shared" si="191"/>
        <v>0</v>
      </c>
      <c r="I439" s="47">
        <f t="shared" si="192"/>
        <v>91.1</v>
      </c>
      <c r="J439" s="82">
        <v>91.1</v>
      </c>
      <c r="K439" s="87">
        <v>91.1</v>
      </c>
      <c r="L439" s="47">
        <f t="shared" si="193"/>
        <v>0</v>
      </c>
      <c r="M439" s="47">
        <f t="shared" si="194"/>
        <v>91.1</v>
      </c>
      <c r="O439" s="85">
        <f t="shared" si="204"/>
        <v>0</v>
      </c>
      <c r="P439" s="82">
        <f t="shared" si="195"/>
        <v>0</v>
      </c>
      <c r="Q439" s="82">
        <f t="shared" si="196"/>
        <v>0</v>
      </c>
      <c r="R439" s="85">
        <f t="shared" si="205"/>
        <v>0</v>
      </c>
      <c r="S439" s="82">
        <f t="shared" si="197"/>
        <v>0</v>
      </c>
      <c r="T439" s="82">
        <f t="shared" si="198"/>
        <v>0</v>
      </c>
      <c r="U439" s="85">
        <f t="shared" si="206"/>
        <v>0</v>
      </c>
      <c r="V439" s="47">
        <f t="shared" si="199"/>
        <v>0</v>
      </c>
      <c r="W439" s="47">
        <f t="shared" si="200"/>
        <v>0</v>
      </c>
    </row>
    <row r="440" spans="1:25">
      <c r="A440" s="35">
        <v>98</v>
      </c>
      <c r="B440" s="48">
        <v>380</v>
      </c>
      <c r="C440" s="48"/>
      <c r="D440" s="35" t="s">
        <v>1119</v>
      </c>
      <c r="E440" s="35"/>
      <c r="F440" s="35" t="s">
        <v>736</v>
      </c>
      <c r="G440" s="82">
        <v>165.5</v>
      </c>
      <c r="H440" s="47">
        <f t="shared" si="191"/>
        <v>0</v>
      </c>
      <c r="I440" s="47">
        <f t="shared" si="192"/>
        <v>165.5</v>
      </c>
      <c r="J440" s="82">
        <v>165.5</v>
      </c>
      <c r="K440" s="87">
        <v>165.5</v>
      </c>
      <c r="L440" s="47">
        <f t="shared" si="193"/>
        <v>0</v>
      </c>
      <c r="M440" s="47">
        <f t="shared" si="194"/>
        <v>165.5</v>
      </c>
      <c r="O440" s="85">
        <f t="shared" si="204"/>
        <v>0</v>
      </c>
      <c r="P440" s="82">
        <f t="shared" si="195"/>
        <v>0</v>
      </c>
      <c r="Q440" s="82">
        <f t="shared" si="196"/>
        <v>0</v>
      </c>
      <c r="R440" s="85">
        <f t="shared" si="205"/>
        <v>0</v>
      </c>
      <c r="S440" s="82">
        <f t="shared" si="197"/>
        <v>0</v>
      </c>
      <c r="T440" s="82">
        <f t="shared" si="198"/>
        <v>0</v>
      </c>
      <c r="U440" s="85">
        <f t="shared" si="206"/>
        <v>0</v>
      </c>
      <c r="V440" s="47">
        <f t="shared" si="199"/>
        <v>0</v>
      </c>
      <c r="W440" s="47">
        <f t="shared" si="200"/>
        <v>0</v>
      </c>
    </row>
    <row r="441" spans="1:25">
      <c r="A441" s="35">
        <v>99</v>
      </c>
      <c r="B441" s="48">
        <v>382</v>
      </c>
      <c r="C441" s="48"/>
      <c r="D441" s="35" t="s">
        <v>1120</v>
      </c>
      <c r="E441" s="35" t="s">
        <v>735</v>
      </c>
      <c r="F441" s="35"/>
      <c r="G441" s="82">
        <v>201.8</v>
      </c>
      <c r="H441" s="47">
        <f t="shared" si="191"/>
        <v>201.8</v>
      </c>
      <c r="I441" s="47">
        <f t="shared" si="192"/>
        <v>0</v>
      </c>
      <c r="J441" s="82">
        <v>201.8</v>
      </c>
      <c r="K441" s="87">
        <v>202.8</v>
      </c>
      <c r="L441" s="47">
        <f t="shared" si="193"/>
        <v>202.8</v>
      </c>
      <c r="M441" s="47">
        <f t="shared" si="194"/>
        <v>0</v>
      </c>
      <c r="O441" s="85">
        <f t="shared" si="204"/>
        <v>0</v>
      </c>
      <c r="P441" s="82">
        <f t="shared" si="195"/>
        <v>0</v>
      </c>
      <c r="Q441" s="82">
        <f t="shared" si="196"/>
        <v>0</v>
      </c>
      <c r="R441" s="85">
        <f t="shared" si="205"/>
        <v>1</v>
      </c>
      <c r="S441" s="82">
        <f t="shared" si="197"/>
        <v>1</v>
      </c>
      <c r="T441" s="82">
        <f t="shared" si="198"/>
        <v>0</v>
      </c>
      <c r="U441" s="85">
        <f t="shared" si="206"/>
        <v>1</v>
      </c>
      <c r="V441" s="47">
        <f t="shared" si="199"/>
        <v>1</v>
      </c>
      <c r="W441" s="47">
        <f t="shared" si="200"/>
        <v>0</v>
      </c>
    </row>
    <row r="442" spans="1:25">
      <c r="A442" s="35">
        <v>100</v>
      </c>
      <c r="B442" s="48">
        <v>391</v>
      </c>
      <c r="C442" s="48"/>
      <c r="D442" s="35" t="s">
        <v>1121</v>
      </c>
      <c r="E442" s="35" t="s">
        <v>735</v>
      </c>
      <c r="F442" s="35"/>
      <c r="G442" s="82">
        <v>97.5</v>
      </c>
      <c r="H442" s="47">
        <f t="shared" si="191"/>
        <v>97.5</v>
      </c>
      <c r="I442" s="47">
        <f t="shared" si="192"/>
        <v>0</v>
      </c>
      <c r="J442" s="82">
        <v>97.5</v>
      </c>
      <c r="K442" s="87">
        <v>97.5</v>
      </c>
      <c r="L442" s="47">
        <f t="shared" si="193"/>
        <v>97.5</v>
      </c>
      <c r="M442" s="47">
        <f t="shared" si="194"/>
        <v>0</v>
      </c>
      <c r="O442" s="85">
        <f t="shared" si="204"/>
        <v>0</v>
      </c>
      <c r="P442" s="82">
        <f t="shared" si="195"/>
        <v>0</v>
      </c>
      <c r="Q442" s="82">
        <f t="shared" si="196"/>
        <v>0</v>
      </c>
      <c r="R442" s="85">
        <f t="shared" si="205"/>
        <v>0</v>
      </c>
      <c r="S442" s="82">
        <f t="shared" si="197"/>
        <v>0</v>
      </c>
      <c r="T442" s="82">
        <f t="shared" si="198"/>
        <v>0</v>
      </c>
      <c r="U442" s="85">
        <f t="shared" si="206"/>
        <v>0</v>
      </c>
      <c r="V442" s="47">
        <f t="shared" si="199"/>
        <v>0</v>
      </c>
      <c r="W442" s="47">
        <f t="shared" si="200"/>
        <v>0</v>
      </c>
    </row>
    <row r="443" spans="1:25">
      <c r="A443" s="35">
        <v>101</v>
      </c>
      <c r="B443" s="48">
        <v>460</v>
      </c>
      <c r="C443" s="48"/>
      <c r="D443" s="35" t="s">
        <v>1122</v>
      </c>
      <c r="E443" s="35" t="s">
        <v>735</v>
      </c>
      <c r="F443" s="35"/>
      <c r="G443" s="82">
        <v>3348.1</v>
      </c>
      <c r="H443" s="47">
        <f t="shared" si="191"/>
        <v>3348.1</v>
      </c>
      <c r="I443" s="47">
        <f t="shared" si="192"/>
        <v>0</v>
      </c>
      <c r="J443" s="82">
        <v>3488.6</v>
      </c>
      <c r="K443" s="87">
        <v>3565.6</v>
      </c>
      <c r="L443" s="47">
        <f t="shared" si="193"/>
        <v>3565.6</v>
      </c>
      <c r="M443" s="47">
        <f t="shared" si="194"/>
        <v>0</v>
      </c>
      <c r="O443" s="85">
        <f t="shared" si="204"/>
        <v>140.5</v>
      </c>
      <c r="P443" s="82">
        <f t="shared" si="195"/>
        <v>140.5</v>
      </c>
      <c r="Q443" s="82">
        <f t="shared" si="196"/>
        <v>0</v>
      </c>
      <c r="R443" s="85">
        <f t="shared" si="205"/>
        <v>77</v>
      </c>
      <c r="S443" s="82">
        <f t="shared" si="197"/>
        <v>77</v>
      </c>
      <c r="T443" s="82">
        <f t="shared" si="198"/>
        <v>0</v>
      </c>
      <c r="U443" s="85">
        <f t="shared" si="206"/>
        <v>217.5</v>
      </c>
      <c r="V443" s="47">
        <f t="shared" si="199"/>
        <v>217.5</v>
      </c>
      <c r="W443" s="47">
        <f t="shared" si="200"/>
        <v>0</v>
      </c>
    </row>
    <row r="444" spans="1:25">
      <c r="A444" s="35">
        <v>102</v>
      </c>
      <c r="B444" s="48">
        <v>460</v>
      </c>
      <c r="C444" s="48"/>
      <c r="D444" s="35" t="s">
        <v>1123</v>
      </c>
      <c r="E444" s="35"/>
      <c r="F444" s="35" t="s">
        <v>736</v>
      </c>
      <c r="G444" s="92">
        <v>2947.1</v>
      </c>
      <c r="H444" s="47">
        <f t="shared" si="191"/>
        <v>0</v>
      </c>
      <c r="I444" s="47">
        <f t="shared" si="192"/>
        <v>2947.1</v>
      </c>
      <c r="J444" s="92">
        <v>3061.1</v>
      </c>
      <c r="K444" s="93">
        <v>3110.1</v>
      </c>
      <c r="L444" s="47">
        <f t="shared" si="193"/>
        <v>0</v>
      </c>
      <c r="M444" s="47">
        <f t="shared" si="194"/>
        <v>3110.1</v>
      </c>
      <c r="O444" s="95">
        <f t="shared" si="204"/>
        <v>114</v>
      </c>
      <c r="P444" s="82">
        <f t="shared" si="195"/>
        <v>0</v>
      </c>
      <c r="Q444" s="82">
        <f t="shared" si="196"/>
        <v>114</v>
      </c>
      <c r="R444" s="95">
        <f t="shared" si="205"/>
        <v>49</v>
      </c>
      <c r="S444" s="82">
        <f t="shared" si="197"/>
        <v>0</v>
      </c>
      <c r="T444" s="82">
        <f t="shared" si="198"/>
        <v>49</v>
      </c>
      <c r="U444" s="94">
        <f t="shared" si="206"/>
        <v>163</v>
      </c>
      <c r="V444" s="47">
        <f t="shared" si="199"/>
        <v>0</v>
      </c>
      <c r="W444" s="47">
        <f t="shared" si="200"/>
        <v>163</v>
      </c>
    </row>
    <row r="445" spans="1:25">
      <c r="A445" s="57"/>
      <c r="B445" s="85"/>
      <c r="C445" s="48"/>
      <c r="D445" s="47" t="s">
        <v>1124</v>
      </c>
      <c r="E445" s="79"/>
      <c r="F445" s="79"/>
      <c r="G445" s="83">
        <f>G343+G349+G353+G355+G357+G363+G365+G367+G369+G371+G373+G379+G380+G381+G382+G383+G384+G386+G387+G388+G389+G392+G393+G396+G398+G402+G404+G406+G408+G410+G412+G414+G416+G418+G420+G422+G424+G426+G429+G431+G435+G438+G441+G442+G443+G400</f>
        <v>7901.3</v>
      </c>
      <c r="H445" s="47">
        <f t="shared" si="191"/>
        <v>0</v>
      </c>
      <c r="I445" s="47">
        <f t="shared" si="192"/>
        <v>0</v>
      </c>
      <c r="J445" s="83">
        <f>J343+J349+J353+J355+J357+J363+J365+J367+J369+J371+J373+J379+J380+J381+J382+J383+J384+J386+J387+J388+J389+J392+J393+J396+J398+J402+J404+J406+J408+J410+J412+J414+J416+J418+J420+J422+J424+J426+J429+J431+J435+J438+J441+J442+J443+J400</f>
        <v>8077.8</v>
      </c>
      <c r="K445" s="96">
        <f>SUM(L$341:L$444)</f>
        <v>8211</v>
      </c>
      <c r="L445" s="47">
        <f t="shared" si="193"/>
        <v>0</v>
      </c>
      <c r="M445" s="47">
        <f t="shared" si="194"/>
        <v>0</v>
      </c>
      <c r="N445" s="82"/>
      <c r="O445" s="82">
        <f>SUM(P$341:P$444)</f>
        <v>176.5</v>
      </c>
      <c r="P445" s="82">
        <f t="shared" si="195"/>
        <v>0</v>
      </c>
      <c r="Q445" s="82">
        <f t="shared" si="196"/>
        <v>0</v>
      </c>
      <c r="R445" s="82">
        <f>SUM(S$341:S$444)</f>
        <v>133.20000000000002</v>
      </c>
      <c r="S445" s="82">
        <f t="shared" si="197"/>
        <v>0</v>
      </c>
      <c r="T445" s="82">
        <f t="shared" si="198"/>
        <v>0</v>
      </c>
      <c r="U445" s="82">
        <f>SUM(V$341:V$444)</f>
        <v>309.70000000000005</v>
      </c>
      <c r="V445" s="47">
        <f t="shared" si="199"/>
        <v>0</v>
      </c>
      <c r="W445" s="47">
        <f t="shared" si="200"/>
        <v>0</v>
      </c>
      <c r="Y445" s="82"/>
    </row>
    <row r="446" spans="1:25">
      <c r="A446" s="57"/>
      <c r="B446" s="85"/>
      <c r="C446" s="48"/>
      <c r="D446" s="47" t="s">
        <v>1125</v>
      </c>
      <c r="E446" s="79"/>
      <c r="F446" s="79"/>
      <c r="G446" s="97">
        <f>G344+G345+G347+G350+G351+G354+G356+G358+G359+G360+G361+G364+G366+G368+G370+G372+G374+G376+G377+G385+G390+G394+G395+G397+G399+G403+G405+G407+G409+G411+G413+G415+G417+G419+G421+G423+G425+G427+G430+G432+G433+G434+G436+G439+G440+G444+G401</f>
        <v>11630.100000000002</v>
      </c>
      <c r="H446" s="47">
        <f t="shared" si="191"/>
        <v>0</v>
      </c>
      <c r="I446" s="47">
        <f t="shared" si="192"/>
        <v>0</v>
      </c>
      <c r="J446" s="97">
        <f>J344+J345+J347+J350+J351+J354+J356+J358+J359+J360+J361+J364+J366+J368+J370+J372+J374+J376+J377+J385+J390+J394+J395+J397+J399+J403+J405+J407+J409+J411+J413+J415+J417+J419+J421+J423+J425+J427+J430+J432+J433+J434+J436+J439+J440+J444+J401</f>
        <v>11792.100000000002</v>
      </c>
      <c r="K446" s="121">
        <f>SUM(M$341:M$444)</f>
        <v>11967.300000000001</v>
      </c>
      <c r="L446" s="47">
        <f t="shared" si="193"/>
        <v>0</v>
      </c>
      <c r="M446" s="47">
        <f t="shared" si="194"/>
        <v>0</v>
      </c>
      <c r="N446" s="82"/>
      <c r="O446" s="92">
        <f>SUM(Q$341:Q$444)</f>
        <v>162</v>
      </c>
      <c r="P446" s="82">
        <f t="shared" si="195"/>
        <v>0</v>
      </c>
      <c r="Q446" s="82">
        <f t="shared" si="196"/>
        <v>0</v>
      </c>
      <c r="R446" s="92">
        <f>SUM(T$341:T$444)</f>
        <v>175.20000000000002</v>
      </c>
      <c r="S446" s="82">
        <f t="shared" si="197"/>
        <v>0</v>
      </c>
      <c r="T446" s="82">
        <f t="shared" si="198"/>
        <v>0</v>
      </c>
      <c r="U446" s="92">
        <f>SUM(W$341:W$444)</f>
        <v>337.20000000000005</v>
      </c>
      <c r="V446" s="47">
        <f t="shared" si="199"/>
        <v>0</v>
      </c>
      <c r="W446" s="47">
        <f t="shared" si="200"/>
        <v>0</v>
      </c>
      <c r="Y446" s="82"/>
    </row>
    <row r="447" spans="1:25">
      <c r="B447" s="48"/>
      <c r="C447" s="48"/>
      <c r="D447" s="47" t="s">
        <v>1126</v>
      </c>
      <c r="E447" s="79"/>
      <c r="F447" s="79"/>
      <c r="G447" s="97">
        <f>G445+G446</f>
        <v>19531.400000000001</v>
      </c>
      <c r="H447" s="47">
        <f t="shared" si="191"/>
        <v>0</v>
      </c>
      <c r="I447" s="47">
        <f t="shared" si="192"/>
        <v>0</v>
      </c>
      <c r="J447" s="97">
        <f>J445+J446</f>
        <v>19869.900000000001</v>
      </c>
      <c r="K447" s="121">
        <f>K445+K446</f>
        <v>20178.300000000003</v>
      </c>
      <c r="L447" s="47">
        <f t="shared" si="193"/>
        <v>0</v>
      </c>
      <c r="M447" s="47">
        <f t="shared" si="194"/>
        <v>0</v>
      </c>
      <c r="O447" s="92">
        <f>O445+O446</f>
        <v>338.5</v>
      </c>
      <c r="P447" s="82">
        <f t="shared" si="195"/>
        <v>0</v>
      </c>
      <c r="Q447" s="82">
        <f t="shared" si="196"/>
        <v>0</v>
      </c>
      <c r="R447" s="92">
        <f>R445+R446</f>
        <v>308.40000000000003</v>
      </c>
      <c r="S447" s="82">
        <f t="shared" si="197"/>
        <v>0</v>
      </c>
      <c r="T447" s="82">
        <f t="shared" si="198"/>
        <v>0</v>
      </c>
      <c r="U447" s="92">
        <f>U445+U446</f>
        <v>646.90000000000009</v>
      </c>
      <c r="V447" s="47">
        <f t="shared" si="199"/>
        <v>0</v>
      </c>
      <c r="W447" s="47">
        <f t="shared" si="200"/>
        <v>0</v>
      </c>
      <c r="Y447" s="82"/>
    </row>
    <row r="448" spans="1:25">
      <c r="B448" s="48"/>
      <c r="C448" s="48"/>
      <c r="D448" s="35"/>
      <c r="E448" s="79"/>
      <c r="F448" s="79"/>
      <c r="H448" s="47">
        <f t="shared" si="191"/>
        <v>0</v>
      </c>
      <c r="I448" s="47">
        <f t="shared" si="192"/>
        <v>0</v>
      </c>
      <c r="L448" s="47">
        <f t="shared" si="193"/>
        <v>0</v>
      </c>
      <c r="M448" s="47">
        <f t="shared" si="194"/>
        <v>0</v>
      </c>
      <c r="P448" s="82">
        <f t="shared" si="195"/>
        <v>0</v>
      </c>
      <c r="Q448" s="82">
        <f t="shared" si="196"/>
        <v>0</v>
      </c>
      <c r="S448" s="82">
        <f t="shared" si="197"/>
        <v>0</v>
      </c>
      <c r="T448" s="82">
        <f t="shared" si="198"/>
        <v>0</v>
      </c>
      <c r="V448" s="47">
        <f t="shared" si="199"/>
        <v>0</v>
      </c>
      <c r="W448" s="47">
        <f t="shared" si="200"/>
        <v>0</v>
      </c>
    </row>
    <row r="449" spans="2:23">
      <c r="B449" s="35" t="s">
        <v>1127</v>
      </c>
      <c r="C449" s="48"/>
      <c r="D449" s="35"/>
      <c r="E449" s="79"/>
      <c r="F449" s="79"/>
      <c r="N449" s="82"/>
    </row>
    <row r="450" spans="2:23">
      <c r="B450" s="35" t="s">
        <v>1128</v>
      </c>
      <c r="C450" s="35"/>
      <c r="D450" s="35"/>
      <c r="E450" s="35"/>
      <c r="F450" s="35"/>
      <c r="H450" s="47">
        <f t="shared" ref="H450:H513" si="207">IF($E450="",0,$G450)</f>
        <v>0</v>
      </c>
      <c r="I450" s="47">
        <f t="shared" ref="I450:I513" si="208">IF($F450="",0,$G450)</f>
        <v>0</v>
      </c>
      <c r="J450" s="82"/>
      <c r="K450" s="87"/>
      <c r="L450" s="47">
        <f t="shared" ref="L450:L513" si="209">IF($E450="",0,K450)</f>
        <v>0</v>
      </c>
      <c r="M450" s="47">
        <f t="shared" ref="M450:M513" si="210">IF($F450="",0,K450)</f>
        <v>0</v>
      </c>
      <c r="N450" s="82"/>
      <c r="O450" s="85"/>
      <c r="P450" s="82">
        <f t="shared" ref="P450:P513" si="211">IF($E450="",0,O450)</f>
        <v>0</v>
      </c>
      <c r="Q450" s="82">
        <f t="shared" ref="Q450:Q513" si="212">IF($F450="",0,O450)</f>
        <v>0</v>
      </c>
      <c r="R450" s="85"/>
      <c r="S450" s="82">
        <f t="shared" ref="S450:S513" si="213">IF($E450="",0,R450)</f>
        <v>0</v>
      </c>
      <c r="T450" s="82">
        <f t="shared" ref="T450:T513" si="214">IF($F450="",0,R450)</f>
        <v>0</v>
      </c>
      <c r="V450" s="47">
        <f>IF($E450="",0,U450)</f>
        <v>0</v>
      </c>
      <c r="W450" s="47">
        <f>IF($F450="",0,U450)</f>
        <v>0</v>
      </c>
    </row>
    <row r="451" spans="2:23">
      <c r="B451" s="48">
        <v>1310</v>
      </c>
      <c r="C451" s="48"/>
      <c r="D451" s="35" t="s">
        <v>1129</v>
      </c>
      <c r="E451" s="35" t="s">
        <v>735</v>
      </c>
      <c r="F451" s="35"/>
      <c r="G451" s="82">
        <v>120.5</v>
      </c>
      <c r="H451" s="47">
        <f t="shared" si="207"/>
        <v>120.5</v>
      </c>
      <c r="I451" s="47">
        <f t="shared" si="208"/>
        <v>0</v>
      </c>
      <c r="J451" s="82">
        <v>120.5</v>
      </c>
      <c r="K451" s="87">
        <v>120.5</v>
      </c>
      <c r="L451" s="47">
        <f t="shared" si="209"/>
        <v>120.5</v>
      </c>
      <c r="M451" s="47">
        <f t="shared" si="210"/>
        <v>0</v>
      </c>
      <c r="O451" s="85">
        <f t="shared" ref="O451:O456" si="215">IF(J451&gt;0,J451-G451,0)</f>
        <v>0</v>
      </c>
      <c r="P451" s="82">
        <f t="shared" si="211"/>
        <v>0</v>
      </c>
      <c r="Q451" s="82">
        <f t="shared" si="212"/>
        <v>0</v>
      </c>
      <c r="R451" s="85">
        <f t="shared" ref="R451:R486" si="216">IF(K451&gt;0,K451-J451,0)</f>
        <v>0</v>
      </c>
      <c r="S451" s="82">
        <f t="shared" si="213"/>
        <v>0</v>
      </c>
      <c r="T451" s="82">
        <f t="shared" si="214"/>
        <v>0</v>
      </c>
      <c r="U451" s="85">
        <f t="shared" ref="U451:U486" si="217">IF(K451&gt;0,O451+R451,O451)</f>
        <v>0</v>
      </c>
    </row>
    <row r="452" spans="2:23">
      <c r="B452" s="48">
        <v>1311</v>
      </c>
      <c r="C452" s="48"/>
      <c r="D452" s="35" t="s">
        <v>1130</v>
      </c>
      <c r="E452" s="35" t="s">
        <v>735</v>
      </c>
      <c r="F452" s="35"/>
      <c r="G452" s="82">
        <v>22</v>
      </c>
      <c r="H452" s="47">
        <f t="shared" si="207"/>
        <v>22</v>
      </c>
      <c r="I452" s="47">
        <f t="shared" si="208"/>
        <v>0</v>
      </c>
      <c r="J452" s="82">
        <v>22</v>
      </c>
      <c r="K452" s="87">
        <v>22</v>
      </c>
      <c r="L452" s="47">
        <f t="shared" si="209"/>
        <v>22</v>
      </c>
      <c r="M452" s="47">
        <f t="shared" si="210"/>
        <v>0</v>
      </c>
      <c r="O452" s="85">
        <f t="shared" si="215"/>
        <v>0</v>
      </c>
      <c r="P452" s="82">
        <f t="shared" si="211"/>
        <v>0</v>
      </c>
      <c r="Q452" s="82">
        <f t="shared" si="212"/>
        <v>0</v>
      </c>
      <c r="R452" s="85">
        <f t="shared" si="216"/>
        <v>0</v>
      </c>
      <c r="S452" s="82">
        <f t="shared" si="213"/>
        <v>0</v>
      </c>
      <c r="T452" s="82">
        <f t="shared" si="214"/>
        <v>0</v>
      </c>
      <c r="U452" s="85">
        <f t="shared" si="217"/>
        <v>0</v>
      </c>
    </row>
    <row r="453" spans="2:23">
      <c r="B453" s="48">
        <v>1312</v>
      </c>
      <c r="C453" s="48"/>
      <c r="D453" s="35" t="s">
        <v>1131</v>
      </c>
      <c r="E453" s="35" t="s">
        <v>735</v>
      </c>
      <c r="F453" s="35"/>
      <c r="G453" s="82">
        <v>24</v>
      </c>
      <c r="H453" s="47">
        <f t="shared" si="207"/>
        <v>24</v>
      </c>
      <c r="I453" s="47">
        <f t="shared" si="208"/>
        <v>0</v>
      </c>
      <c r="J453" s="82">
        <v>24</v>
      </c>
      <c r="K453" s="87">
        <v>24</v>
      </c>
      <c r="L453" s="47">
        <f t="shared" si="209"/>
        <v>24</v>
      </c>
      <c r="M453" s="47">
        <f t="shared" si="210"/>
        <v>0</v>
      </c>
      <c r="O453" s="85">
        <f t="shared" si="215"/>
        <v>0</v>
      </c>
      <c r="P453" s="82">
        <f t="shared" si="211"/>
        <v>0</v>
      </c>
      <c r="Q453" s="82">
        <f t="shared" si="212"/>
        <v>0</v>
      </c>
      <c r="R453" s="85">
        <f t="shared" si="216"/>
        <v>0</v>
      </c>
      <c r="S453" s="82">
        <f t="shared" si="213"/>
        <v>0</v>
      </c>
      <c r="T453" s="82">
        <f t="shared" si="214"/>
        <v>0</v>
      </c>
      <c r="U453" s="85">
        <f t="shared" si="217"/>
        <v>0</v>
      </c>
    </row>
    <row r="454" spans="2:23">
      <c r="B454" s="48">
        <v>1313</v>
      </c>
      <c r="C454" s="48"/>
      <c r="D454" s="35" t="s">
        <v>1132</v>
      </c>
      <c r="E454" s="35" t="s">
        <v>735</v>
      </c>
      <c r="F454" s="35"/>
      <c r="G454" s="82">
        <v>170</v>
      </c>
      <c r="H454" s="47">
        <f t="shared" si="207"/>
        <v>170</v>
      </c>
      <c r="I454" s="47">
        <f t="shared" si="208"/>
        <v>0</v>
      </c>
      <c r="J454" s="82">
        <v>170</v>
      </c>
      <c r="K454" s="87">
        <v>170</v>
      </c>
      <c r="L454" s="47">
        <f t="shared" si="209"/>
        <v>170</v>
      </c>
      <c r="M454" s="47">
        <f t="shared" si="210"/>
        <v>0</v>
      </c>
      <c r="O454" s="85">
        <f t="shared" si="215"/>
        <v>0</v>
      </c>
      <c r="P454" s="82">
        <f t="shared" si="211"/>
        <v>0</v>
      </c>
      <c r="Q454" s="82">
        <f t="shared" si="212"/>
        <v>0</v>
      </c>
      <c r="R454" s="85">
        <f t="shared" si="216"/>
        <v>0</v>
      </c>
      <c r="S454" s="82">
        <f t="shared" si="213"/>
        <v>0</v>
      </c>
      <c r="T454" s="82">
        <f t="shared" si="214"/>
        <v>0</v>
      </c>
      <c r="U454" s="85">
        <f t="shared" si="217"/>
        <v>0</v>
      </c>
    </row>
    <row r="455" spans="2:23">
      <c r="B455" s="48">
        <v>1314</v>
      </c>
      <c r="C455" s="48"/>
      <c r="D455" s="35" t="s">
        <v>1133</v>
      </c>
      <c r="E455" s="35" t="s">
        <v>735</v>
      </c>
      <c r="F455" s="35"/>
      <c r="G455" s="82">
        <v>145</v>
      </c>
      <c r="H455" s="47">
        <f t="shared" si="207"/>
        <v>145</v>
      </c>
      <c r="I455" s="47">
        <f t="shared" si="208"/>
        <v>0</v>
      </c>
      <c r="J455" s="82">
        <v>145</v>
      </c>
      <c r="K455" s="87">
        <v>145</v>
      </c>
      <c r="L455" s="47">
        <f t="shared" si="209"/>
        <v>145</v>
      </c>
      <c r="M455" s="47">
        <f t="shared" si="210"/>
        <v>0</v>
      </c>
      <c r="O455" s="85">
        <f t="shared" si="215"/>
        <v>0</v>
      </c>
      <c r="P455" s="82">
        <f t="shared" si="211"/>
        <v>0</v>
      </c>
      <c r="Q455" s="82">
        <f t="shared" si="212"/>
        <v>0</v>
      </c>
      <c r="R455" s="85">
        <f t="shared" si="216"/>
        <v>0</v>
      </c>
      <c r="S455" s="82">
        <f t="shared" si="213"/>
        <v>0</v>
      </c>
      <c r="T455" s="82">
        <f t="shared" si="214"/>
        <v>0</v>
      </c>
      <c r="U455" s="85">
        <f t="shared" si="217"/>
        <v>0</v>
      </c>
    </row>
    <row r="456" spans="2:23">
      <c r="B456" s="48">
        <v>1315</v>
      </c>
      <c r="C456" s="48"/>
      <c r="D456" s="35" t="s">
        <v>1134</v>
      </c>
      <c r="E456" s="35" t="s">
        <v>735</v>
      </c>
      <c r="F456" s="35"/>
      <c r="G456" s="82">
        <v>16</v>
      </c>
      <c r="H456" s="47">
        <f t="shared" si="207"/>
        <v>16</v>
      </c>
      <c r="I456" s="47">
        <f t="shared" si="208"/>
        <v>0</v>
      </c>
      <c r="J456" s="82">
        <v>16</v>
      </c>
      <c r="K456" s="87">
        <v>16</v>
      </c>
      <c r="L456" s="47">
        <f t="shared" si="209"/>
        <v>16</v>
      </c>
      <c r="M456" s="47">
        <f t="shared" si="210"/>
        <v>0</v>
      </c>
      <c r="O456" s="85">
        <f t="shared" si="215"/>
        <v>0</v>
      </c>
      <c r="P456" s="82">
        <f t="shared" si="211"/>
        <v>0</v>
      </c>
      <c r="Q456" s="82">
        <f t="shared" si="212"/>
        <v>0</v>
      </c>
      <c r="R456" s="85">
        <f t="shared" si="216"/>
        <v>0</v>
      </c>
      <c r="S456" s="82">
        <f t="shared" si="213"/>
        <v>0</v>
      </c>
      <c r="T456" s="82">
        <f t="shared" si="214"/>
        <v>0</v>
      </c>
      <c r="U456" s="85">
        <f t="shared" si="217"/>
        <v>0</v>
      </c>
    </row>
    <row r="457" spans="2:23">
      <c r="B457" s="48">
        <v>1316</v>
      </c>
      <c r="C457" s="48"/>
      <c r="D457" s="35" t="s">
        <v>1135</v>
      </c>
      <c r="E457" s="35" t="s">
        <v>735</v>
      </c>
      <c r="F457" s="35"/>
      <c r="G457" s="82">
        <v>198.6</v>
      </c>
      <c r="H457" s="47">
        <f t="shared" si="207"/>
        <v>198.6</v>
      </c>
      <c r="I457" s="47">
        <f t="shared" si="208"/>
        <v>0</v>
      </c>
      <c r="J457" s="82">
        <v>198.6</v>
      </c>
      <c r="K457" s="87">
        <v>198.6</v>
      </c>
      <c r="L457" s="47">
        <f t="shared" si="209"/>
        <v>198.6</v>
      </c>
      <c r="M457" s="47">
        <f t="shared" si="210"/>
        <v>0</v>
      </c>
      <c r="O457" s="85">
        <f t="shared" ref="O457:O486" si="218">IF(J457&gt;0,J457-G457,0)-0</f>
        <v>0</v>
      </c>
      <c r="P457" s="82">
        <f t="shared" si="211"/>
        <v>0</v>
      </c>
      <c r="Q457" s="82">
        <f t="shared" si="212"/>
        <v>0</v>
      </c>
      <c r="R457" s="85">
        <f t="shared" si="216"/>
        <v>0</v>
      </c>
      <c r="S457" s="82">
        <f t="shared" si="213"/>
        <v>0</v>
      </c>
      <c r="T457" s="82">
        <f t="shared" si="214"/>
        <v>0</v>
      </c>
      <c r="U457" s="85">
        <f t="shared" si="217"/>
        <v>0</v>
      </c>
    </row>
    <row r="458" spans="2:23">
      <c r="B458" s="48">
        <v>1317</v>
      </c>
      <c r="C458" s="48"/>
      <c r="D458" s="35" t="s">
        <v>1136</v>
      </c>
      <c r="E458" s="35" t="s">
        <v>735</v>
      </c>
      <c r="F458" s="35"/>
      <c r="G458" s="82">
        <v>47</v>
      </c>
      <c r="H458" s="47">
        <f t="shared" si="207"/>
        <v>47</v>
      </c>
      <c r="I458" s="47">
        <f t="shared" si="208"/>
        <v>0</v>
      </c>
      <c r="J458" s="82">
        <v>48</v>
      </c>
      <c r="K458" s="87">
        <v>48</v>
      </c>
      <c r="L458" s="47">
        <f t="shared" si="209"/>
        <v>48</v>
      </c>
      <c r="M458" s="47">
        <f t="shared" si="210"/>
        <v>0</v>
      </c>
      <c r="O458" s="85">
        <f t="shared" si="218"/>
        <v>1</v>
      </c>
      <c r="P458" s="82">
        <f t="shared" si="211"/>
        <v>1</v>
      </c>
      <c r="Q458" s="82">
        <f t="shared" si="212"/>
        <v>0</v>
      </c>
      <c r="R458" s="85">
        <f t="shared" si="216"/>
        <v>0</v>
      </c>
      <c r="S458" s="82">
        <f t="shared" si="213"/>
        <v>0</v>
      </c>
      <c r="T458" s="82">
        <f t="shared" si="214"/>
        <v>0</v>
      </c>
      <c r="U458" s="85">
        <f t="shared" si="217"/>
        <v>1</v>
      </c>
    </row>
    <row r="459" spans="2:23">
      <c r="B459" s="48">
        <v>1318</v>
      </c>
      <c r="C459" s="48"/>
      <c r="D459" s="35" t="s">
        <v>1137</v>
      </c>
      <c r="E459" s="35" t="s">
        <v>735</v>
      </c>
      <c r="F459" s="35"/>
      <c r="G459" s="82">
        <v>79</v>
      </c>
      <c r="H459" s="47">
        <f t="shared" si="207"/>
        <v>79</v>
      </c>
      <c r="I459" s="47">
        <f t="shared" si="208"/>
        <v>0</v>
      </c>
      <c r="J459" s="82">
        <v>80</v>
      </c>
      <c r="K459" s="87">
        <v>82</v>
      </c>
      <c r="L459" s="47">
        <f t="shared" si="209"/>
        <v>82</v>
      </c>
      <c r="M459" s="47">
        <f t="shared" si="210"/>
        <v>0</v>
      </c>
      <c r="O459" s="85">
        <f t="shared" si="218"/>
        <v>1</v>
      </c>
      <c r="P459" s="82">
        <f t="shared" si="211"/>
        <v>1</v>
      </c>
      <c r="Q459" s="82">
        <f t="shared" si="212"/>
        <v>0</v>
      </c>
      <c r="R459" s="85">
        <f t="shared" si="216"/>
        <v>2</v>
      </c>
      <c r="S459" s="82">
        <f t="shared" si="213"/>
        <v>2</v>
      </c>
      <c r="T459" s="82">
        <f t="shared" si="214"/>
        <v>0</v>
      </c>
      <c r="U459" s="85">
        <f t="shared" si="217"/>
        <v>3</v>
      </c>
    </row>
    <row r="460" spans="2:23">
      <c r="B460" s="48">
        <v>1319</v>
      </c>
      <c r="C460" s="48"/>
      <c r="D460" s="35" t="s">
        <v>1138</v>
      </c>
      <c r="E460" s="35" t="s">
        <v>735</v>
      </c>
      <c r="F460" s="35"/>
      <c r="G460" s="82">
        <v>9</v>
      </c>
      <c r="H460" s="47">
        <f t="shared" si="207"/>
        <v>9</v>
      </c>
      <c r="I460" s="47">
        <f t="shared" si="208"/>
        <v>0</v>
      </c>
      <c r="J460" s="82">
        <v>9</v>
      </c>
      <c r="K460" s="87">
        <v>9</v>
      </c>
      <c r="L460" s="47">
        <f t="shared" si="209"/>
        <v>9</v>
      </c>
      <c r="M460" s="47">
        <f t="shared" si="210"/>
        <v>0</v>
      </c>
      <c r="O460" s="85">
        <f t="shared" si="218"/>
        <v>0</v>
      </c>
      <c r="P460" s="82">
        <f t="shared" si="211"/>
        <v>0</v>
      </c>
      <c r="Q460" s="82">
        <f t="shared" si="212"/>
        <v>0</v>
      </c>
      <c r="R460" s="85">
        <f t="shared" si="216"/>
        <v>0</v>
      </c>
      <c r="S460" s="82">
        <f t="shared" si="213"/>
        <v>0</v>
      </c>
      <c r="T460" s="82">
        <f t="shared" si="214"/>
        <v>0</v>
      </c>
      <c r="U460" s="85">
        <f t="shared" si="217"/>
        <v>0</v>
      </c>
    </row>
    <row r="461" spans="2:23">
      <c r="B461" s="48">
        <v>1320</v>
      </c>
      <c r="C461" s="48"/>
      <c r="D461" s="35" t="s">
        <v>1139</v>
      </c>
      <c r="E461" s="35" t="s">
        <v>735</v>
      </c>
      <c r="F461" s="35"/>
      <c r="G461" s="82">
        <v>37</v>
      </c>
      <c r="H461" s="47">
        <f t="shared" si="207"/>
        <v>37</v>
      </c>
      <c r="I461" s="47">
        <f t="shared" si="208"/>
        <v>0</v>
      </c>
      <c r="J461" s="82">
        <v>37</v>
      </c>
      <c r="K461" s="87">
        <v>37</v>
      </c>
      <c r="L461" s="47">
        <f t="shared" si="209"/>
        <v>37</v>
      </c>
      <c r="M461" s="47">
        <f t="shared" si="210"/>
        <v>0</v>
      </c>
      <c r="O461" s="85">
        <f t="shared" si="218"/>
        <v>0</v>
      </c>
      <c r="P461" s="82">
        <f t="shared" si="211"/>
        <v>0</v>
      </c>
      <c r="Q461" s="82">
        <f t="shared" si="212"/>
        <v>0</v>
      </c>
      <c r="R461" s="85">
        <f t="shared" si="216"/>
        <v>0</v>
      </c>
      <c r="S461" s="82">
        <f t="shared" si="213"/>
        <v>0</v>
      </c>
      <c r="T461" s="82">
        <f t="shared" si="214"/>
        <v>0</v>
      </c>
      <c r="U461" s="85">
        <f t="shared" si="217"/>
        <v>0</v>
      </c>
    </row>
    <row r="462" spans="2:23">
      <c r="B462" s="48">
        <v>1321</v>
      </c>
      <c r="C462" s="48"/>
      <c r="D462" s="35" t="s">
        <v>1140</v>
      </c>
      <c r="E462" s="35" t="s">
        <v>735</v>
      </c>
      <c r="F462" s="35"/>
      <c r="G462" s="82">
        <v>180</v>
      </c>
      <c r="H462" s="47">
        <f t="shared" si="207"/>
        <v>180</v>
      </c>
      <c r="I462" s="47">
        <f t="shared" si="208"/>
        <v>0</v>
      </c>
      <c r="J462" s="82">
        <v>180</v>
      </c>
      <c r="K462" s="87">
        <v>180</v>
      </c>
      <c r="L462" s="47">
        <f t="shared" si="209"/>
        <v>180</v>
      </c>
      <c r="M462" s="47">
        <f t="shared" si="210"/>
        <v>0</v>
      </c>
      <c r="O462" s="85">
        <f t="shared" si="218"/>
        <v>0</v>
      </c>
      <c r="P462" s="82">
        <f t="shared" si="211"/>
        <v>0</v>
      </c>
      <c r="Q462" s="82">
        <f t="shared" si="212"/>
        <v>0</v>
      </c>
      <c r="R462" s="85">
        <f t="shared" si="216"/>
        <v>0</v>
      </c>
      <c r="S462" s="82">
        <f t="shared" si="213"/>
        <v>0</v>
      </c>
      <c r="T462" s="82">
        <f t="shared" si="214"/>
        <v>0</v>
      </c>
      <c r="U462" s="85">
        <f t="shared" si="217"/>
        <v>0</v>
      </c>
    </row>
    <row r="463" spans="2:23">
      <c r="B463" s="48">
        <v>1322</v>
      </c>
      <c r="C463" s="48"/>
      <c r="D463" s="35" t="s">
        <v>1141</v>
      </c>
      <c r="E463" s="35" t="s">
        <v>735</v>
      </c>
      <c r="F463" s="35"/>
      <c r="G463" s="82">
        <v>148</v>
      </c>
      <c r="H463" s="47">
        <f t="shared" si="207"/>
        <v>148</v>
      </c>
      <c r="I463" s="47">
        <f t="shared" si="208"/>
        <v>0</v>
      </c>
      <c r="J463" s="82">
        <v>148</v>
      </c>
      <c r="K463" s="87">
        <v>148</v>
      </c>
      <c r="L463" s="47">
        <f t="shared" si="209"/>
        <v>148</v>
      </c>
      <c r="M463" s="47">
        <f t="shared" si="210"/>
        <v>0</v>
      </c>
      <c r="O463" s="85">
        <f t="shared" si="218"/>
        <v>0</v>
      </c>
      <c r="P463" s="82">
        <f t="shared" si="211"/>
        <v>0</v>
      </c>
      <c r="Q463" s="82">
        <f t="shared" si="212"/>
        <v>0</v>
      </c>
      <c r="R463" s="85">
        <f t="shared" si="216"/>
        <v>0</v>
      </c>
      <c r="S463" s="82">
        <f t="shared" si="213"/>
        <v>0</v>
      </c>
      <c r="T463" s="82">
        <f t="shared" si="214"/>
        <v>0</v>
      </c>
      <c r="U463" s="85">
        <f t="shared" si="217"/>
        <v>0</v>
      </c>
    </row>
    <row r="464" spans="2:23">
      <c r="B464" s="48">
        <v>1323</v>
      </c>
      <c r="C464" s="48"/>
      <c r="D464" s="35" t="s">
        <v>1142</v>
      </c>
      <c r="E464" s="35" t="s">
        <v>735</v>
      </c>
      <c r="F464" s="35"/>
      <c r="G464" s="82">
        <v>57</v>
      </c>
      <c r="H464" s="47">
        <f t="shared" si="207"/>
        <v>57</v>
      </c>
      <c r="I464" s="47">
        <f t="shared" si="208"/>
        <v>0</v>
      </c>
      <c r="J464" s="82">
        <v>57</v>
      </c>
      <c r="K464" s="87">
        <v>57</v>
      </c>
      <c r="L464" s="47">
        <f t="shared" si="209"/>
        <v>57</v>
      </c>
      <c r="M464" s="47">
        <f t="shared" si="210"/>
        <v>0</v>
      </c>
      <c r="O464" s="85">
        <f t="shared" si="218"/>
        <v>0</v>
      </c>
      <c r="P464" s="82">
        <f t="shared" si="211"/>
        <v>0</v>
      </c>
      <c r="Q464" s="82">
        <f t="shared" si="212"/>
        <v>0</v>
      </c>
      <c r="R464" s="85">
        <f t="shared" si="216"/>
        <v>0</v>
      </c>
      <c r="S464" s="82">
        <f t="shared" si="213"/>
        <v>0</v>
      </c>
      <c r="T464" s="82">
        <f t="shared" si="214"/>
        <v>0</v>
      </c>
      <c r="U464" s="85">
        <f t="shared" si="217"/>
        <v>0</v>
      </c>
    </row>
    <row r="465" spans="2:21">
      <c r="B465" s="48">
        <v>1324</v>
      </c>
      <c r="C465" s="48"/>
      <c r="D465" s="35" t="s">
        <v>1143</v>
      </c>
      <c r="E465" s="35" t="s">
        <v>735</v>
      </c>
      <c r="F465" s="35"/>
      <c r="G465" s="82">
        <v>150</v>
      </c>
      <c r="H465" s="47">
        <f t="shared" si="207"/>
        <v>150</v>
      </c>
      <c r="I465" s="47">
        <f t="shared" si="208"/>
        <v>0</v>
      </c>
      <c r="J465" s="82">
        <v>150</v>
      </c>
      <c r="K465" s="87">
        <v>150</v>
      </c>
      <c r="L465" s="47">
        <f t="shared" si="209"/>
        <v>150</v>
      </c>
      <c r="M465" s="47">
        <f t="shared" si="210"/>
        <v>0</v>
      </c>
      <c r="O465" s="85">
        <f t="shared" si="218"/>
        <v>0</v>
      </c>
      <c r="P465" s="82">
        <f t="shared" si="211"/>
        <v>0</v>
      </c>
      <c r="Q465" s="82">
        <f t="shared" si="212"/>
        <v>0</v>
      </c>
      <c r="R465" s="85">
        <f t="shared" si="216"/>
        <v>0</v>
      </c>
      <c r="S465" s="82">
        <f t="shared" si="213"/>
        <v>0</v>
      </c>
      <c r="T465" s="82">
        <f t="shared" si="214"/>
        <v>0</v>
      </c>
      <c r="U465" s="85">
        <f t="shared" si="217"/>
        <v>0</v>
      </c>
    </row>
    <row r="466" spans="2:21">
      <c r="B466" s="48">
        <v>1325</v>
      </c>
      <c r="C466" s="48"/>
      <c r="D466" s="35" t="s">
        <v>1144</v>
      </c>
      <c r="E466" s="35" t="s">
        <v>735</v>
      </c>
      <c r="F466" s="35"/>
      <c r="G466" s="82">
        <v>35</v>
      </c>
      <c r="H466" s="47">
        <f t="shared" si="207"/>
        <v>35</v>
      </c>
      <c r="I466" s="47">
        <f t="shared" si="208"/>
        <v>0</v>
      </c>
      <c r="J466" s="82">
        <v>34</v>
      </c>
      <c r="K466" s="87">
        <v>34</v>
      </c>
      <c r="L466" s="47">
        <f t="shared" si="209"/>
        <v>34</v>
      </c>
      <c r="M466" s="47">
        <f t="shared" si="210"/>
        <v>0</v>
      </c>
      <c r="O466" s="85">
        <f t="shared" si="218"/>
        <v>-1</v>
      </c>
      <c r="P466" s="82">
        <f t="shared" si="211"/>
        <v>-1</v>
      </c>
      <c r="Q466" s="82">
        <f t="shared" si="212"/>
        <v>0</v>
      </c>
      <c r="R466" s="85">
        <f t="shared" si="216"/>
        <v>0</v>
      </c>
      <c r="S466" s="82">
        <f t="shared" si="213"/>
        <v>0</v>
      </c>
      <c r="T466" s="82">
        <f t="shared" si="214"/>
        <v>0</v>
      </c>
      <c r="U466" s="85">
        <f t="shared" si="217"/>
        <v>-1</v>
      </c>
    </row>
    <row r="467" spans="2:21">
      <c r="B467" s="48">
        <v>1326</v>
      </c>
      <c r="C467" s="48"/>
      <c r="D467" s="35" t="s">
        <v>1145</v>
      </c>
      <c r="E467" s="35" t="s">
        <v>735</v>
      </c>
      <c r="F467" s="35"/>
      <c r="G467" s="82">
        <v>21</v>
      </c>
      <c r="H467" s="47">
        <f t="shared" si="207"/>
        <v>21</v>
      </c>
      <c r="I467" s="47">
        <f t="shared" si="208"/>
        <v>0</v>
      </c>
      <c r="J467" s="82">
        <v>21</v>
      </c>
      <c r="K467" s="87">
        <v>21</v>
      </c>
      <c r="L467" s="47">
        <f t="shared" si="209"/>
        <v>21</v>
      </c>
      <c r="M467" s="47">
        <f t="shared" si="210"/>
        <v>0</v>
      </c>
      <c r="O467" s="85">
        <f t="shared" si="218"/>
        <v>0</v>
      </c>
      <c r="P467" s="82">
        <f t="shared" si="211"/>
        <v>0</v>
      </c>
      <c r="Q467" s="82">
        <f t="shared" si="212"/>
        <v>0</v>
      </c>
      <c r="R467" s="85">
        <f t="shared" si="216"/>
        <v>0</v>
      </c>
      <c r="S467" s="82">
        <f t="shared" si="213"/>
        <v>0</v>
      </c>
      <c r="T467" s="82">
        <f t="shared" si="214"/>
        <v>0</v>
      </c>
      <c r="U467" s="85">
        <f t="shared" si="217"/>
        <v>0</v>
      </c>
    </row>
    <row r="468" spans="2:21">
      <c r="B468" s="48">
        <v>1327</v>
      </c>
      <c r="C468" s="48"/>
      <c r="D468" s="35" t="s">
        <v>1146</v>
      </c>
      <c r="E468" s="35" t="s">
        <v>735</v>
      </c>
      <c r="F468" s="35"/>
      <c r="G468" s="82">
        <v>33</v>
      </c>
      <c r="H468" s="47">
        <f t="shared" si="207"/>
        <v>33</v>
      </c>
      <c r="I468" s="47">
        <f t="shared" si="208"/>
        <v>0</v>
      </c>
      <c r="J468" s="82">
        <v>33</v>
      </c>
      <c r="K468" s="87">
        <v>33</v>
      </c>
      <c r="L468" s="47">
        <f t="shared" si="209"/>
        <v>33</v>
      </c>
      <c r="M468" s="47">
        <f t="shared" si="210"/>
        <v>0</v>
      </c>
      <c r="O468" s="85">
        <f t="shared" si="218"/>
        <v>0</v>
      </c>
      <c r="P468" s="82">
        <f t="shared" si="211"/>
        <v>0</v>
      </c>
      <c r="Q468" s="82">
        <f t="shared" si="212"/>
        <v>0</v>
      </c>
      <c r="R468" s="85">
        <f t="shared" si="216"/>
        <v>0</v>
      </c>
      <c r="S468" s="82">
        <f t="shared" si="213"/>
        <v>0</v>
      </c>
      <c r="T468" s="82">
        <f t="shared" si="214"/>
        <v>0</v>
      </c>
      <c r="U468" s="85">
        <f t="shared" si="217"/>
        <v>0</v>
      </c>
    </row>
    <row r="469" spans="2:21">
      <c r="B469" s="48">
        <v>1328</v>
      </c>
      <c r="C469" s="48"/>
      <c r="D469" s="35" t="s">
        <v>1147</v>
      </c>
      <c r="E469" s="35" t="s">
        <v>735</v>
      </c>
      <c r="F469" s="35"/>
      <c r="G469" s="82">
        <v>82</v>
      </c>
      <c r="H469" s="47">
        <f t="shared" si="207"/>
        <v>82</v>
      </c>
      <c r="I469" s="47">
        <f t="shared" si="208"/>
        <v>0</v>
      </c>
      <c r="J469" s="82">
        <v>85</v>
      </c>
      <c r="K469" s="87">
        <v>85</v>
      </c>
      <c r="L469" s="47">
        <f t="shared" si="209"/>
        <v>85</v>
      </c>
      <c r="M469" s="47">
        <f t="shared" si="210"/>
        <v>0</v>
      </c>
      <c r="O469" s="85">
        <f t="shared" si="218"/>
        <v>3</v>
      </c>
      <c r="P469" s="82">
        <f t="shared" si="211"/>
        <v>3</v>
      </c>
      <c r="Q469" s="82">
        <f t="shared" si="212"/>
        <v>0</v>
      </c>
      <c r="R469" s="85">
        <f t="shared" si="216"/>
        <v>0</v>
      </c>
      <c r="S469" s="82">
        <f t="shared" si="213"/>
        <v>0</v>
      </c>
      <c r="T469" s="82">
        <f t="shared" si="214"/>
        <v>0</v>
      </c>
      <c r="U469" s="85">
        <f t="shared" si="217"/>
        <v>3</v>
      </c>
    </row>
    <row r="470" spans="2:21">
      <c r="B470" s="48">
        <v>1329</v>
      </c>
      <c r="C470" s="48"/>
      <c r="D470" s="35" t="s">
        <v>1148</v>
      </c>
      <c r="E470" s="35" t="s">
        <v>735</v>
      </c>
      <c r="F470" s="35"/>
      <c r="G470" s="82">
        <v>34</v>
      </c>
      <c r="H470" s="47">
        <f t="shared" si="207"/>
        <v>34</v>
      </c>
      <c r="I470" s="47">
        <f t="shared" si="208"/>
        <v>0</v>
      </c>
      <c r="J470" s="82">
        <v>34</v>
      </c>
      <c r="K470" s="87">
        <v>34</v>
      </c>
      <c r="L470" s="47">
        <f t="shared" si="209"/>
        <v>34</v>
      </c>
      <c r="M470" s="47">
        <f t="shared" si="210"/>
        <v>0</v>
      </c>
      <c r="O470" s="85">
        <f t="shared" si="218"/>
        <v>0</v>
      </c>
      <c r="P470" s="82">
        <f t="shared" si="211"/>
        <v>0</v>
      </c>
      <c r="Q470" s="82">
        <f t="shared" si="212"/>
        <v>0</v>
      </c>
      <c r="R470" s="85">
        <f t="shared" si="216"/>
        <v>0</v>
      </c>
      <c r="S470" s="82">
        <f t="shared" si="213"/>
        <v>0</v>
      </c>
      <c r="T470" s="82">
        <f t="shared" si="214"/>
        <v>0</v>
      </c>
      <c r="U470" s="85">
        <f t="shared" si="217"/>
        <v>0</v>
      </c>
    </row>
    <row r="471" spans="2:21">
      <c r="B471" s="48">
        <v>1330</v>
      </c>
      <c r="C471" s="48"/>
      <c r="D471" s="35" t="s">
        <v>1149</v>
      </c>
      <c r="E471" s="35" t="s">
        <v>735</v>
      </c>
      <c r="F471" s="35"/>
      <c r="G471" s="82">
        <v>28</v>
      </c>
      <c r="H471" s="47">
        <f t="shared" si="207"/>
        <v>28</v>
      </c>
      <c r="I471" s="47">
        <f t="shared" si="208"/>
        <v>0</v>
      </c>
      <c r="J471" s="82">
        <v>28</v>
      </c>
      <c r="K471" s="87">
        <v>28</v>
      </c>
      <c r="L471" s="47">
        <f t="shared" si="209"/>
        <v>28</v>
      </c>
      <c r="M471" s="47">
        <f t="shared" si="210"/>
        <v>0</v>
      </c>
      <c r="O471" s="85">
        <f t="shared" si="218"/>
        <v>0</v>
      </c>
      <c r="P471" s="82">
        <f t="shared" si="211"/>
        <v>0</v>
      </c>
      <c r="Q471" s="82">
        <f t="shared" si="212"/>
        <v>0</v>
      </c>
      <c r="R471" s="85">
        <f t="shared" si="216"/>
        <v>0</v>
      </c>
      <c r="S471" s="82">
        <f t="shared" si="213"/>
        <v>0</v>
      </c>
      <c r="T471" s="82">
        <f t="shared" si="214"/>
        <v>0</v>
      </c>
      <c r="U471" s="85">
        <f t="shared" si="217"/>
        <v>0</v>
      </c>
    </row>
    <row r="472" spans="2:21">
      <c r="B472" s="48">
        <v>1331</v>
      </c>
      <c r="C472" s="48"/>
      <c r="D472" s="35" t="s">
        <v>1150</v>
      </c>
      <c r="E472" s="35" t="s">
        <v>735</v>
      </c>
      <c r="F472" s="35"/>
      <c r="G472" s="82">
        <v>406</v>
      </c>
      <c r="H472" s="47">
        <f t="shared" si="207"/>
        <v>406</v>
      </c>
      <c r="I472" s="47">
        <f t="shared" si="208"/>
        <v>0</v>
      </c>
      <c r="J472" s="82">
        <v>406</v>
      </c>
      <c r="K472" s="87">
        <v>406</v>
      </c>
      <c r="L472" s="47">
        <f t="shared" si="209"/>
        <v>406</v>
      </c>
      <c r="M472" s="47">
        <f t="shared" si="210"/>
        <v>0</v>
      </c>
      <c r="O472" s="85">
        <f t="shared" si="218"/>
        <v>0</v>
      </c>
      <c r="P472" s="82">
        <f t="shared" si="211"/>
        <v>0</v>
      </c>
      <c r="Q472" s="82">
        <f t="shared" si="212"/>
        <v>0</v>
      </c>
      <c r="R472" s="85">
        <f t="shared" si="216"/>
        <v>0</v>
      </c>
      <c r="S472" s="82">
        <f t="shared" si="213"/>
        <v>0</v>
      </c>
      <c r="T472" s="82">
        <f t="shared" si="214"/>
        <v>0</v>
      </c>
      <c r="U472" s="85">
        <f t="shared" si="217"/>
        <v>0</v>
      </c>
    </row>
    <row r="473" spans="2:21">
      <c r="B473" s="48">
        <v>1332</v>
      </c>
      <c r="C473" s="48"/>
      <c r="D473" s="35" t="s">
        <v>1151</v>
      </c>
      <c r="E473" s="35" t="s">
        <v>735</v>
      </c>
      <c r="F473" s="35"/>
      <c r="G473" s="82">
        <v>49</v>
      </c>
      <c r="H473" s="47">
        <f t="shared" si="207"/>
        <v>49</v>
      </c>
      <c r="I473" s="47">
        <f t="shared" si="208"/>
        <v>0</v>
      </c>
      <c r="J473" s="82">
        <v>49</v>
      </c>
      <c r="K473" s="87">
        <v>49</v>
      </c>
      <c r="L473" s="47">
        <f t="shared" si="209"/>
        <v>49</v>
      </c>
      <c r="M473" s="47">
        <f t="shared" si="210"/>
        <v>0</v>
      </c>
      <c r="O473" s="85">
        <f t="shared" si="218"/>
        <v>0</v>
      </c>
      <c r="P473" s="82">
        <f t="shared" si="211"/>
        <v>0</v>
      </c>
      <c r="Q473" s="82">
        <f t="shared" si="212"/>
        <v>0</v>
      </c>
      <c r="R473" s="85">
        <f t="shared" si="216"/>
        <v>0</v>
      </c>
      <c r="S473" s="82">
        <f t="shared" si="213"/>
        <v>0</v>
      </c>
      <c r="T473" s="82">
        <f t="shared" si="214"/>
        <v>0</v>
      </c>
      <c r="U473" s="85">
        <f t="shared" si="217"/>
        <v>0</v>
      </c>
    </row>
    <row r="474" spans="2:21">
      <c r="B474" s="48">
        <v>1333</v>
      </c>
      <c r="C474" s="48"/>
      <c r="D474" s="35" t="s">
        <v>1152</v>
      </c>
      <c r="E474" s="35" t="s">
        <v>735</v>
      </c>
      <c r="F474" s="35"/>
      <c r="G474" s="82">
        <v>148</v>
      </c>
      <c r="H474" s="47">
        <f t="shared" si="207"/>
        <v>148</v>
      </c>
      <c r="I474" s="47">
        <f t="shared" si="208"/>
        <v>0</v>
      </c>
      <c r="J474" s="82">
        <v>148</v>
      </c>
      <c r="K474" s="87">
        <v>148</v>
      </c>
      <c r="L474" s="47">
        <f t="shared" si="209"/>
        <v>148</v>
      </c>
      <c r="M474" s="47">
        <f t="shared" si="210"/>
        <v>0</v>
      </c>
      <c r="O474" s="85">
        <f t="shared" si="218"/>
        <v>0</v>
      </c>
      <c r="P474" s="82">
        <f t="shared" si="211"/>
        <v>0</v>
      </c>
      <c r="Q474" s="82">
        <f t="shared" si="212"/>
        <v>0</v>
      </c>
      <c r="R474" s="85">
        <f t="shared" si="216"/>
        <v>0</v>
      </c>
      <c r="S474" s="82">
        <f t="shared" si="213"/>
        <v>0</v>
      </c>
      <c r="T474" s="82">
        <f t="shared" si="214"/>
        <v>0</v>
      </c>
      <c r="U474" s="85">
        <f t="shared" si="217"/>
        <v>0</v>
      </c>
    </row>
    <row r="475" spans="2:21">
      <c r="B475" s="48">
        <v>1334</v>
      </c>
      <c r="C475" s="48"/>
      <c r="D475" s="35" t="s">
        <v>1153</v>
      </c>
      <c r="E475" s="35" t="s">
        <v>735</v>
      </c>
      <c r="F475" s="35"/>
      <c r="G475" s="82">
        <v>46</v>
      </c>
      <c r="H475" s="47">
        <f t="shared" si="207"/>
        <v>46</v>
      </c>
      <c r="I475" s="47">
        <f t="shared" si="208"/>
        <v>0</v>
      </c>
      <c r="J475" s="82">
        <v>46</v>
      </c>
      <c r="K475" s="87">
        <v>46</v>
      </c>
      <c r="L475" s="47">
        <f t="shared" si="209"/>
        <v>46</v>
      </c>
      <c r="M475" s="47">
        <f t="shared" si="210"/>
        <v>0</v>
      </c>
      <c r="O475" s="85">
        <f t="shared" si="218"/>
        <v>0</v>
      </c>
      <c r="P475" s="82">
        <f t="shared" si="211"/>
        <v>0</v>
      </c>
      <c r="Q475" s="82">
        <f t="shared" si="212"/>
        <v>0</v>
      </c>
      <c r="R475" s="85">
        <f t="shared" si="216"/>
        <v>0</v>
      </c>
      <c r="S475" s="82">
        <f t="shared" si="213"/>
        <v>0</v>
      </c>
      <c r="T475" s="82">
        <f t="shared" si="214"/>
        <v>0</v>
      </c>
      <c r="U475" s="85">
        <f t="shared" si="217"/>
        <v>0</v>
      </c>
    </row>
    <row r="476" spans="2:21">
      <c r="B476" s="48">
        <v>1335</v>
      </c>
      <c r="C476" s="48"/>
      <c r="D476" s="35" t="s">
        <v>1154</v>
      </c>
      <c r="E476" s="35" t="s">
        <v>735</v>
      </c>
      <c r="F476" s="35"/>
      <c r="G476" s="82">
        <v>77</v>
      </c>
      <c r="H476" s="47">
        <f t="shared" si="207"/>
        <v>77</v>
      </c>
      <c r="I476" s="47">
        <f t="shared" si="208"/>
        <v>0</v>
      </c>
      <c r="J476" s="82">
        <v>77</v>
      </c>
      <c r="K476" s="87">
        <v>77</v>
      </c>
      <c r="L476" s="47">
        <f t="shared" si="209"/>
        <v>77</v>
      </c>
      <c r="M476" s="47">
        <f t="shared" si="210"/>
        <v>0</v>
      </c>
      <c r="O476" s="85">
        <f t="shared" si="218"/>
        <v>0</v>
      </c>
      <c r="P476" s="82">
        <f t="shared" si="211"/>
        <v>0</v>
      </c>
      <c r="Q476" s="82">
        <f t="shared" si="212"/>
        <v>0</v>
      </c>
      <c r="R476" s="85">
        <f t="shared" si="216"/>
        <v>0</v>
      </c>
      <c r="S476" s="82">
        <f t="shared" si="213"/>
        <v>0</v>
      </c>
      <c r="T476" s="82">
        <f t="shared" si="214"/>
        <v>0</v>
      </c>
      <c r="U476" s="85">
        <f t="shared" si="217"/>
        <v>0</v>
      </c>
    </row>
    <row r="477" spans="2:21">
      <c r="B477" s="48">
        <v>1336</v>
      </c>
      <c r="C477" s="48"/>
      <c r="D477" s="35" t="s">
        <v>1155</v>
      </c>
      <c r="E477" s="35" t="s">
        <v>735</v>
      </c>
      <c r="F477" s="35"/>
      <c r="G477" s="82">
        <v>81</v>
      </c>
      <c r="H477" s="47">
        <f t="shared" si="207"/>
        <v>81</v>
      </c>
      <c r="I477" s="47">
        <f t="shared" si="208"/>
        <v>0</v>
      </c>
      <c r="J477" s="82">
        <v>81</v>
      </c>
      <c r="K477" s="87">
        <v>81</v>
      </c>
      <c r="L477" s="47">
        <f t="shared" si="209"/>
        <v>81</v>
      </c>
      <c r="M477" s="47">
        <f t="shared" si="210"/>
        <v>0</v>
      </c>
      <c r="O477" s="85">
        <f t="shared" si="218"/>
        <v>0</v>
      </c>
      <c r="P477" s="82">
        <f t="shared" si="211"/>
        <v>0</v>
      </c>
      <c r="Q477" s="82">
        <f t="shared" si="212"/>
        <v>0</v>
      </c>
      <c r="R477" s="85">
        <f t="shared" si="216"/>
        <v>0</v>
      </c>
      <c r="S477" s="82">
        <f t="shared" si="213"/>
        <v>0</v>
      </c>
      <c r="T477" s="82">
        <f t="shared" si="214"/>
        <v>0</v>
      </c>
      <c r="U477" s="85">
        <f t="shared" si="217"/>
        <v>0</v>
      </c>
    </row>
    <row r="478" spans="2:21">
      <c r="B478" s="48">
        <v>1337</v>
      </c>
      <c r="C478" s="48"/>
      <c r="D478" s="35" t="s">
        <v>1156</v>
      </c>
      <c r="E478" s="35" t="s">
        <v>735</v>
      </c>
      <c r="F478" s="35"/>
      <c r="G478" s="82">
        <v>92</v>
      </c>
      <c r="H478" s="47">
        <f t="shared" si="207"/>
        <v>92</v>
      </c>
      <c r="I478" s="47">
        <f t="shared" si="208"/>
        <v>0</v>
      </c>
      <c r="J478" s="82">
        <v>97</v>
      </c>
      <c r="K478" s="87">
        <v>139</v>
      </c>
      <c r="L478" s="47">
        <f t="shared" si="209"/>
        <v>139</v>
      </c>
      <c r="M478" s="47">
        <f t="shared" si="210"/>
        <v>0</v>
      </c>
      <c r="O478" s="85">
        <f t="shared" si="218"/>
        <v>5</v>
      </c>
      <c r="P478" s="82">
        <f t="shared" si="211"/>
        <v>5</v>
      </c>
      <c r="Q478" s="82">
        <f t="shared" si="212"/>
        <v>0</v>
      </c>
      <c r="R478" s="85">
        <f t="shared" si="216"/>
        <v>42</v>
      </c>
      <c r="S478" s="82">
        <f t="shared" si="213"/>
        <v>42</v>
      </c>
      <c r="T478" s="82">
        <f t="shared" si="214"/>
        <v>0</v>
      </c>
      <c r="U478" s="85">
        <f t="shared" si="217"/>
        <v>47</v>
      </c>
    </row>
    <row r="479" spans="2:21">
      <c r="B479" s="48">
        <v>1338</v>
      </c>
      <c r="C479" s="48"/>
      <c r="D479" s="35" t="s">
        <v>1157</v>
      </c>
      <c r="E479" s="35" t="s">
        <v>735</v>
      </c>
      <c r="F479" s="35"/>
      <c r="G479" s="82">
        <v>160</v>
      </c>
      <c r="H479" s="47">
        <f t="shared" si="207"/>
        <v>160</v>
      </c>
      <c r="I479" s="47">
        <f t="shared" si="208"/>
        <v>0</v>
      </c>
      <c r="J479" s="82">
        <v>162</v>
      </c>
      <c r="K479" s="87">
        <v>162</v>
      </c>
      <c r="L479" s="47">
        <f t="shared" si="209"/>
        <v>162</v>
      </c>
      <c r="M479" s="47">
        <f t="shared" si="210"/>
        <v>0</v>
      </c>
      <c r="O479" s="85">
        <f t="shared" si="218"/>
        <v>2</v>
      </c>
      <c r="P479" s="82">
        <f t="shared" si="211"/>
        <v>2</v>
      </c>
      <c r="Q479" s="82">
        <f t="shared" si="212"/>
        <v>0</v>
      </c>
      <c r="R479" s="85">
        <f t="shared" si="216"/>
        <v>0</v>
      </c>
      <c r="S479" s="82">
        <f t="shared" si="213"/>
        <v>0</v>
      </c>
      <c r="T479" s="82">
        <f t="shared" si="214"/>
        <v>0</v>
      </c>
      <c r="U479" s="85">
        <f t="shared" si="217"/>
        <v>2</v>
      </c>
    </row>
    <row r="480" spans="2:21">
      <c r="B480" s="48">
        <v>1339</v>
      </c>
      <c r="C480" s="48"/>
      <c r="D480" s="35" t="s">
        <v>1158</v>
      </c>
      <c r="E480" s="35" t="s">
        <v>735</v>
      </c>
      <c r="F480" s="35"/>
      <c r="G480" s="82">
        <v>69</v>
      </c>
      <c r="H480" s="47">
        <f t="shared" si="207"/>
        <v>69</v>
      </c>
      <c r="I480" s="47">
        <f t="shared" si="208"/>
        <v>0</v>
      </c>
      <c r="J480" s="82">
        <v>69</v>
      </c>
      <c r="K480" s="87">
        <v>69</v>
      </c>
      <c r="L480" s="47">
        <f t="shared" si="209"/>
        <v>69</v>
      </c>
      <c r="M480" s="47">
        <f t="shared" si="210"/>
        <v>0</v>
      </c>
      <c r="O480" s="85">
        <f t="shared" si="218"/>
        <v>0</v>
      </c>
      <c r="P480" s="82">
        <f t="shared" si="211"/>
        <v>0</v>
      </c>
      <c r="Q480" s="82">
        <f t="shared" si="212"/>
        <v>0</v>
      </c>
      <c r="R480" s="85">
        <f t="shared" si="216"/>
        <v>0</v>
      </c>
      <c r="S480" s="82">
        <f t="shared" si="213"/>
        <v>0</v>
      </c>
      <c r="T480" s="82">
        <f t="shared" si="214"/>
        <v>0</v>
      </c>
      <c r="U480" s="85">
        <f t="shared" si="217"/>
        <v>0</v>
      </c>
    </row>
    <row r="481" spans="2:23">
      <c r="B481" s="48">
        <v>1340</v>
      </c>
      <c r="C481" s="48"/>
      <c r="D481" s="35" t="s">
        <v>1159</v>
      </c>
      <c r="E481" s="35" t="s">
        <v>735</v>
      </c>
      <c r="F481" s="35"/>
      <c r="G481" s="82">
        <v>103.4</v>
      </c>
      <c r="H481" s="47">
        <f t="shared" si="207"/>
        <v>103.4</v>
      </c>
      <c r="I481" s="47">
        <f t="shared" si="208"/>
        <v>0</v>
      </c>
      <c r="J481" s="82">
        <v>103.4</v>
      </c>
      <c r="K481" s="87">
        <v>104.4</v>
      </c>
      <c r="L481" s="47">
        <f t="shared" si="209"/>
        <v>104.4</v>
      </c>
      <c r="M481" s="47">
        <f t="shared" si="210"/>
        <v>0</v>
      </c>
      <c r="O481" s="85">
        <f t="shared" si="218"/>
        <v>0</v>
      </c>
      <c r="P481" s="82">
        <f t="shared" si="211"/>
        <v>0</v>
      </c>
      <c r="Q481" s="82">
        <f t="shared" si="212"/>
        <v>0</v>
      </c>
      <c r="R481" s="85">
        <f t="shared" si="216"/>
        <v>1</v>
      </c>
      <c r="S481" s="82">
        <f t="shared" si="213"/>
        <v>1</v>
      </c>
      <c r="T481" s="82">
        <f t="shared" si="214"/>
        <v>0</v>
      </c>
      <c r="U481" s="85">
        <f t="shared" si="217"/>
        <v>1</v>
      </c>
    </row>
    <row r="482" spans="2:23">
      <c r="B482" s="48">
        <v>1341</v>
      </c>
      <c r="C482" s="48"/>
      <c r="D482" s="35" t="s">
        <v>1160</v>
      </c>
      <c r="E482" s="35" t="s">
        <v>735</v>
      </c>
      <c r="F482" s="35"/>
      <c r="G482" s="82">
        <v>4</v>
      </c>
      <c r="H482" s="47">
        <f t="shared" si="207"/>
        <v>4</v>
      </c>
      <c r="I482" s="47">
        <f t="shared" si="208"/>
        <v>0</v>
      </c>
      <c r="J482" s="82">
        <v>4</v>
      </c>
      <c r="K482" s="87">
        <v>4</v>
      </c>
      <c r="L482" s="47">
        <f t="shared" si="209"/>
        <v>4</v>
      </c>
      <c r="M482" s="47">
        <f t="shared" si="210"/>
        <v>0</v>
      </c>
      <c r="O482" s="85">
        <f t="shared" si="218"/>
        <v>0</v>
      </c>
      <c r="P482" s="82">
        <f t="shared" si="211"/>
        <v>0</v>
      </c>
      <c r="Q482" s="82">
        <f t="shared" si="212"/>
        <v>0</v>
      </c>
      <c r="R482" s="85">
        <f t="shared" si="216"/>
        <v>0</v>
      </c>
      <c r="S482" s="82">
        <f t="shared" si="213"/>
        <v>0</v>
      </c>
      <c r="T482" s="82">
        <f t="shared" si="214"/>
        <v>0</v>
      </c>
      <c r="U482" s="85">
        <f t="shared" si="217"/>
        <v>0</v>
      </c>
    </row>
    <row r="483" spans="2:23">
      <c r="B483" s="48">
        <v>1342</v>
      </c>
      <c r="C483" s="48"/>
      <c r="D483" s="35" t="s">
        <v>1161</v>
      </c>
      <c r="E483" s="35" t="s">
        <v>735</v>
      </c>
      <c r="F483" s="35"/>
      <c r="G483" s="82">
        <v>24</v>
      </c>
      <c r="H483" s="47">
        <f t="shared" si="207"/>
        <v>24</v>
      </c>
      <c r="I483" s="47">
        <f t="shared" si="208"/>
        <v>0</v>
      </c>
      <c r="J483" s="82">
        <v>24</v>
      </c>
      <c r="K483" s="87">
        <v>24</v>
      </c>
      <c r="L483" s="47">
        <f t="shared" si="209"/>
        <v>24</v>
      </c>
      <c r="M483" s="47">
        <f t="shared" si="210"/>
        <v>0</v>
      </c>
      <c r="O483" s="85">
        <f t="shared" si="218"/>
        <v>0</v>
      </c>
      <c r="P483" s="82">
        <f t="shared" si="211"/>
        <v>0</v>
      </c>
      <c r="Q483" s="82">
        <f t="shared" si="212"/>
        <v>0</v>
      </c>
      <c r="R483" s="85">
        <f t="shared" si="216"/>
        <v>0</v>
      </c>
      <c r="S483" s="82">
        <f t="shared" si="213"/>
        <v>0</v>
      </c>
      <c r="T483" s="82">
        <f t="shared" si="214"/>
        <v>0</v>
      </c>
      <c r="U483" s="85">
        <f t="shared" si="217"/>
        <v>0</v>
      </c>
    </row>
    <row r="484" spans="2:23">
      <c r="B484" s="48">
        <v>1343</v>
      </c>
      <c r="C484" s="48"/>
      <c r="D484" s="35" t="s">
        <v>1162</v>
      </c>
      <c r="E484" s="35" t="s">
        <v>735</v>
      </c>
      <c r="F484" s="35"/>
      <c r="G484" s="82">
        <v>126.6</v>
      </c>
      <c r="H484" s="47">
        <f t="shared" si="207"/>
        <v>126.6</v>
      </c>
      <c r="I484" s="47">
        <f t="shared" si="208"/>
        <v>0</v>
      </c>
      <c r="J484" s="82">
        <v>127.6</v>
      </c>
      <c r="K484" s="87">
        <v>128.6</v>
      </c>
      <c r="L484" s="47">
        <f t="shared" si="209"/>
        <v>128.6</v>
      </c>
      <c r="M484" s="47">
        <f t="shared" si="210"/>
        <v>0</v>
      </c>
      <c r="O484" s="85">
        <f t="shared" si="218"/>
        <v>1</v>
      </c>
      <c r="P484" s="82">
        <f t="shared" si="211"/>
        <v>1</v>
      </c>
      <c r="Q484" s="82">
        <f t="shared" si="212"/>
        <v>0</v>
      </c>
      <c r="R484" s="85">
        <f t="shared" si="216"/>
        <v>1</v>
      </c>
      <c r="S484" s="82">
        <f t="shared" si="213"/>
        <v>1</v>
      </c>
      <c r="T484" s="82">
        <f t="shared" si="214"/>
        <v>0</v>
      </c>
      <c r="U484" s="85">
        <f t="shared" si="217"/>
        <v>2</v>
      </c>
    </row>
    <row r="485" spans="2:23">
      <c r="B485" s="48">
        <v>1344</v>
      </c>
      <c r="C485" s="48"/>
      <c r="D485" s="35" t="s">
        <v>1163</v>
      </c>
      <c r="E485" s="35" t="s">
        <v>735</v>
      </c>
      <c r="F485" s="35"/>
      <c r="G485" s="82">
        <v>278</v>
      </c>
      <c r="H485" s="47">
        <f t="shared" si="207"/>
        <v>278</v>
      </c>
      <c r="I485" s="47">
        <f t="shared" si="208"/>
        <v>0</v>
      </c>
      <c r="J485" s="82">
        <v>278</v>
      </c>
      <c r="K485" s="87">
        <v>278</v>
      </c>
      <c r="L485" s="47">
        <f t="shared" si="209"/>
        <v>278</v>
      </c>
      <c r="M485" s="47">
        <f t="shared" si="210"/>
        <v>0</v>
      </c>
      <c r="O485" s="85">
        <f t="shared" si="218"/>
        <v>0</v>
      </c>
      <c r="P485" s="82">
        <f t="shared" si="211"/>
        <v>0</v>
      </c>
      <c r="Q485" s="82">
        <f t="shared" si="212"/>
        <v>0</v>
      </c>
      <c r="R485" s="85">
        <f t="shared" si="216"/>
        <v>0</v>
      </c>
      <c r="S485" s="82">
        <f t="shared" si="213"/>
        <v>0</v>
      </c>
      <c r="T485" s="82">
        <f t="shared" si="214"/>
        <v>0</v>
      </c>
      <c r="U485" s="85">
        <f t="shared" si="217"/>
        <v>0</v>
      </c>
    </row>
    <row r="486" spans="2:23">
      <c r="B486" s="48">
        <v>1345</v>
      </c>
      <c r="C486" s="48"/>
      <c r="D486" s="35" t="s">
        <v>1164</v>
      </c>
      <c r="E486" s="35" t="s">
        <v>735</v>
      </c>
      <c r="F486" s="35"/>
      <c r="G486" s="82">
        <v>196</v>
      </c>
      <c r="H486" s="47">
        <f t="shared" si="207"/>
        <v>196</v>
      </c>
      <c r="I486" s="47">
        <f t="shared" si="208"/>
        <v>0</v>
      </c>
      <c r="J486" s="82">
        <v>196</v>
      </c>
      <c r="K486" s="87">
        <v>196</v>
      </c>
      <c r="L486" s="47">
        <f t="shared" si="209"/>
        <v>196</v>
      </c>
      <c r="M486" s="47">
        <f t="shared" si="210"/>
        <v>0</v>
      </c>
      <c r="O486" s="85">
        <f t="shared" si="218"/>
        <v>0</v>
      </c>
      <c r="P486" s="82">
        <f t="shared" si="211"/>
        <v>0</v>
      </c>
      <c r="Q486" s="82">
        <f t="shared" si="212"/>
        <v>0</v>
      </c>
      <c r="R486" s="85">
        <f t="shared" si="216"/>
        <v>0</v>
      </c>
      <c r="S486" s="82">
        <f t="shared" si="213"/>
        <v>0</v>
      </c>
      <c r="T486" s="82">
        <f t="shared" si="214"/>
        <v>0</v>
      </c>
      <c r="U486" s="85">
        <f t="shared" si="217"/>
        <v>0</v>
      </c>
    </row>
    <row r="487" spans="2:23">
      <c r="B487" s="35" t="s">
        <v>1165</v>
      </c>
      <c r="C487" s="35"/>
      <c r="D487" s="35"/>
      <c r="E487" s="35"/>
      <c r="F487" s="35"/>
      <c r="H487" s="47">
        <f t="shared" si="207"/>
        <v>0</v>
      </c>
      <c r="I487" s="47">
        <f t="shared" si="208"/>
        <v>0</v>
      </c>
      <c r="J487" s="82"/>
      <c r="K487" s="87"/>
      <c r="L487" s="47">
        <f t="shared" si="209"/>
        <v>0</v>
      </c>
      <c r="M487" s="47">
        <f t="shared" si="210"/>
        <v>0</v>
      </c>
      <c r="O487" s="85"/>
      <c r="P487" s="82">
        <f t="shared" si="211"/>
        <v>0</v>
      </c>
      <c r="Q487" s="82">
        <f t="shared" si="212"/>
        <v>0</v>
      </c>
      <c r="R487" s="85"/>
      <c r="S487" s="82">
        <f t="shared" si="213"/>
        <v>0</v>
      </c>
      <c r="T487" s="82">
        <f t="shared" si="214"/>
        <v>0</v>
      </c>
      <c r="V487" s="47">
        <f>IF($E487="",0,U487)</f>
        <v>0</v>
      </c>
      <c r="W487" s="47">
        <f>IF($F487="",0,U487)</f>
        <v>0</v>
      </c>
    </row>
    <row r="488" spans="2:23">
      <c r="B488" s="48">
        <v>1346</v>
      </c>
      <c r="C488" s="48"/>
      <c r="D488" s="35" t="s">
        <v>1166</v>
      </c>
      <c r="E488" s="35" t="s">
        <v>735</v>
      </c>
      <c r="F488" s="35"/>
      <c r="G488" s="82">
        <v>71</v>
      </c>
      <c r="H488" s="47">
        <f t="shared" si="207"/>
        <v>71</v>
      </c>
      <c r="I488" s="47">
        <f t="shared" si="208"/>
        <v>0</v>
      </c>
      <c r="J488" s="82">
        <v>71</v>
      </c>
      <c r="K488" s="87">
        <v>71</v>
      </c>
      <c r="L488" s="47">
        <f t="shared" si="209"/>
        <v>71</v>
      </c>
      <c r="M488" s="47">
        <f t="shared" si="210"/>
        <v>0</v>
      </c>
      <c r="O488" s="85">
        <f t="shared" ref="O488:O527" si="219">IF(J488&gt;0,J488-G488,0)</f>
        <v>0</v>
      </c>
      <c r="P488" s="82">
        <f t="shared" si="211"/>
        <v>0</v>
      </c>
      <c r="Q488" s="82">
        <f t="shared" si="212"/>
        <v>0</v>
      </c>
      <c r="R488" s="85">
        <f t="shared" ref="R488:R527" si="220">IF(K488&gt;0,K488-J488,0)</f>
        <v>0</v>
      </c>
      <c r="S488" s="82">
        <f t="shared" si="213"/>
        <v>0</v>
      </c>
      <c r="T488" s="82">
        <f t="shared" si="214"/>
        <v>0</v>
      </c>
      <c r="U488" s="85">
        <f t="shared" ref="U488:U527" si="221">IF(K488&gt;0,O488+R488,O488)</f>
        <v>0</v>
      </c>
    </row>
    <row r="489" spans="2:23">
      <c r="B489" s="48">
        <v>1346</v>
      </c>
      <c r="C489" s="48"/>
      <c r="D489" s="35" t="s">
        <v>1166</v>
      </c>
      <c r="E489" s="35"/>
      <c r="F489" s="35" t="s">
        <v>736</v>
      </c>
      <c r="G489" s="82">
        <v>38</v>
      </c>
      <c r="H489" s="47">
        <f t="shared" si="207"/>
        <v>0</v>
      </c>
      <c r="I489" s="47">
        <f t="shared" si="208"/>
        <v>38</v>
      </c>
      <c r="J489" s="82">
        <v>38</v>
      </c>
      <c r="K489" s="87">
        <v>38</v>
      </c>
      <c r="L489" s="47">
        <f t="shared" si="209"/>
        <v>0</v>
      </c>
      <c r="M489" s="47">
        <f t="shared" si="210"/>
        <v>38</v>
      </c>
      <c r="O489" s="85">
        <f t="shared" si="219"/>
        <v>0</v>
      </c>
      <c r="P489" s="82">
        <f t="shared" si="211"/>
        <v>0</v>
      </c>
      <c r="Q489" s="82">
        <f t="shared" si="212"/>
        <v>0</v>
      </c>
      <c r="R489" s="85">
        <f t="shared" si="220"/>
        <v>0</v>
      </c>
      <c r="S489" s="82">
        <f t="shared" si="213"/>
        <v>0</v>
      </c>
      <c r="T489" s="82">
        <f t="shared" si="214"/>
        <v>0</v>
      </c>
      <c r="U489" s="85">
        <f t="shared" si="221"/>
        <v>0</v>
      </c>
    </row>
    <row r="490" spans="2:23">
      <c r="B490" s="48">
        <v>1347</v>
      </c>
      <c r="C490" s="48"/>
      <c r="D490" s="35" t="s">
        <v>1167</v>
      </c>
      <c r="E490" s="35" t="s">
        <v>735</v>
      </c>
      <c r="F490" s="35"/>
      <c r="G490" s="82">
        <v>236</v>
      </c>
      <c r="H490" s="47">
        <f t="shared" si="207"/>
        <v>236</v>
      </c>
      <c r="I490" s="47">
        <f t="shared" si="208"/>
        <v>0</v>
      </c>
      <c r="J490" s="82">
        <v>237</v>
      </c>
      <c r="K490" s="87">
        <v>236</v>
      </c>
      <c r="L490" s="47">
        <f t="shared" si="209"/>
        <v>236</v>
      </c>
      <c r="M490" s="47">
        <f t="shared" si="210"/>
        <v>0</v>
      </c>
      <c r="O490" s="85">
        <f t="shared" si="219"/>
        <v>1</v>
      </c>
      <c r="P490" s="82">
        <f t="shared" si="211"/>
        <v>1</v>
      </c>
      <c r="Q490" s="82">
        <f t="shared" si="212"/>
        <v>0</v>
      </c>
      <c r="R490" s="85">
        <f t="shared" si="220"/>
        <v>-1</v>
      </c>
      <c r="S490" s="82">
        <f t="shared" si="213"/>
        <v>-1</v>
      </c>
      <c r="T490" s="82">
        <f t="shared" si="214"/>
        <v>0</v>
      </c>
      <c r="U490" s="85">
        <f t="shared" si="221"/>
        <v>0</v>
      </c>
    </row>
    <row r="491" spans="2:23">
      <c r="B491" s="48">
        <v>1347</v>
      </c>
      <c r="C491" s="48"/>
      <c r="D491" s="35" t="s">
        <v>1167</v>
      </c>
      <c r="E491" s="35"/>
      <c r="F491" s="35" t="s">
        <v>736</v>
      </c>
      <c r="G491" s="82">
        <v>237</v>
      </c>
      <c r="H491" s="47">
        <f t="shared" si="207"/>
        <v>0</v>
      </c>
      <c r="I491" s="47">
        <f t="shared" si="208"/>
        <v>237</v>
      </c>
      <c r="J491" s="82">
        <v>238</v>
      </c>
      <c r="K491" s="87">
        <v>237</v>
      </c>
      <c r="L491" s="47">
        <f t="shared" si="209"/>
        <v>0</v>
      </c>
      <c r="M491" s="47">
        <f t="shared" si="210"/>
        <v>237</v>
      </c>
      <c r="O491" s="85">
        <f t="shared" si="219"/>
        <v>1</v>
      </c>
      <c r="P491" s="82">
        <f t="shared" si="211"/>
        <v>0</v>
      </c>
      <c r="Q491" s="82">
        <f t="shared" si="212"/>
        <v>1</v>
      </c>
      <c r="R491" s="85">
        <f t="shared" si="220"/>
        <v>-1</v>
      </c>
      <c r="S491" s="82">
        <f t="shared" si="213"/>
        <v>0</v>
      </c>
      <c r="T491" s="82">
        <f t="shared" si="214"/>
        <v>-1</v>
      </c>
      <c r="U491" s="85">
        <f t="shared" si="221"/>
        <v>0</v>
      </c>
    </row>
    <row r="492" spans="2:23">
      <c r="B492" s="48">
        <v>1348</v>
      </c>
      <c r="C492" s="48"/>
      <c r="D492" s="35" t="s">
        <v>1168</v>
      </c>
      <c r="E492" s="35" t="s">
        <v>735</v>
      </c>
      <c r="F492" s="35"/>
      <c r="G492" s="82">
        <v>25</v>
      </c>
      <c r="H492" s="47">
        <f t="shared" si="207"/>
        <v>25</v>
      </c>
      <c r="I492" s="47">
        <f t="shared" si="208"/>
        <v>0</v>
      </c>
      <c r="J492" s="82">
        <v>25</v>
      </c>
      <c r="K492" s="87">
        <v>25</v>
      </c>
      <c r="L492" s="47">
        <f t="shared" si="209"/>
        <v>25</v>
      </c>
      <c r="M492" s="47">
        <f t="shared" si="210"/>
        <v>0</v>
      </c>
      <c r="O492" s="85">
        <f t="shared" si="219"/>
        <v>0</v>
      </c>
      <c r="P492" s="82">
        <f t="shared" si="211"/>
        <v>0</v>
      </c>
      <c r="Q492" s="82">
        <f t="shared" si="212"/>
        <v>0</v>
      </c>
      <c r="R492" s="85">
        <f t="shared" si="220"/>
        <v>0</v>
      </c>
      <c r="S492" s="82">
        <f t="shared" si="213"/>
        <v>0</v>
      </c>
      <c r="T492" s="82">
        <f t="shared" si="214"/>
        <v>0</v>
      </c>
      <c r="U492" s="85">
        <f t="shared" si="221"/>
        <v>0</v>
      </c>
    </row>
    <row r="493" spans="2:23">
      <c r="B493" s="48">
        <v>1349</v>
      </c>
      <c r="C493" s="48"/>
      <c r="D493" s="35" t="s">
        <v>1169</v>
      </c>
      <c r="E493" s="35" t="s">
        <v>735</v>
      </c>
      <c r="F493" s="35"/>
      <c r="G493" s="82">
        <v>16</v>
      </c>
      <c r="H493" s="47">
        <f t="shared" si="207"/>
        <v>16</v>
      </c>
      <c r="I493" s="47">
        <f t="shared" si="208"/>
        <v>0</v>
      </c>
      <c r="J493" s="82">
        <v>16</v>
      </c>
      <c r="K493" s="87">
        <v>16</v>
      </c>
      <c r="L493" s="47">
        <f t="shared" si="209"/>
        <v>16</v>
      </c>
      <c r="M493" s="47">
        <f t="shared" si="210"/>
        <v>0</v>
      </c>
      <c r="O493" s="85">
        <f t="shared" si="219"/>
        <v>0</v>
      </c>
      <c r="P493" s="82">
        <f t="shared" si="211"/>
        <v>0</v>
      </c>
      <c r="Q493" s="82">
        <f t="shared" si="212"/>
        <v>0</v>
      </c>
      <c r="R493" s="85">
        <f t="shared" si="220"/>
        <v>0</v>
      </c>
      <c r="S493" s="82">
        <f t="shared" si="213"/>
        <v>0</v>
      </c>
      <c r="T493" s="82">
        <f t="shared" si="214"/>
        <v>0</v>
      </c>
      <c r="U493" s="85">
        <f t="shared" si="221"/>
        <v>0</v>
      </c>
    </row>
    <row r="494" spans="2:23">
      <c r="B494" s="48">
        <v>1350</v>
      </c>
      <c r="C494" s="48"/>
      <c r="D494" s="35" t="s">
        <v>1170</v>
      </c>
      <c r="E494" s="35" t="s">
        <v>735</v>
      </c>
      <c r="F494" s="35"/>
      <c r="G494" s="82">
        <v>29</v>
      </c>
      <c r="H494" s="47">
        <f t="shared" si="207"/>
        <v>29</v>
      </c>
      <c r="I494" s="47">
        <f t="shared" si="208"/>
        <v>0</v>
      </c>
      <c r="J494" s="82">
        <v>29</v>
      </c>
      <c r="K494" s="87">
        <v>29</v>
      </c>
      <c r="L494" s="47">
        <f t="shared" si="209"/>
        <v>29</v>
      </c>
      <c r="M494" s="47">
        <f t="shared" si="210"/>
        <v>0</v>
      </c>
      <c r="O494" s="85">
        <f t="shared" si="219"/>
        <v>0</v>
      </c>
      <c r="P494" s="82">
        <f t="shared" si="211"/>
        <v>0</v>
      </c>
      <c r="Q494" s="82">
        <f t="shared" si="212"/>
        <v>0</v>
      </c>
      <c r="R494" s="85">
        <f t="shared" si="220"/>
        <v>0</v>
      </c>
      <c r="S494" s="82">
        <f t="shared" si="213"/>
        <v>0</v>
      </c>
      <c r="T494" s="82">
        <f t="shared" si="214"/>
        <v>0</v>
      </c>
      <c r="U494" s="85">
        <f t="shared" si="221"/>
        <v>0</v>
      </c>
    </row>
    <row r="495" spans="2:23">
      <c r="B495" s="48">
        <v>1351</v>
      </c>
      <c r="C495" s="48"/>
      <c r="D495" s="35" t="s">
        <v>1171</v>
      </c>
      <c r="E495" s="35" t="s">
        <v>735</v>
      </c>
      <c r="F495" s="35"/>
      <c r="G495" s="82">
        <v>34</v>
      </c>
      <c r="H495" s="47">
        <f t="shared" si="207"/>
        <v>34</v>
      </c>
      <c r="I495" s="47">
        <f t="shared" si="208"/>
        <v>0</v>
      </c>
      <c r="J495" s="82">
        <v>34</v>
      </c>
      <c r="K495" s="87">
        <v>34</v>
      </c>
      <c r="L495" s="47">
        <f t="shared" si="209"/>
        <v>34</v>
      </c>
      <c r="M495" s="47">
        <f t="shared" si="210"/>
        <v>0</v>
      </c>
      <c r="O495" s="85">
        <f t="shared" si="219"/>
        <v>0</v>
      </c>
      <c r="P495" s="82">
        <f t="shared" si="211"/>
        <v>0</v>
      </c>
      <c r="Q495" s="82">
        <f t="shared" si="212"/>
        <v>0</v>
      </c>
      <c r="R495" s="85">
        <f t="shared" si="220"/>
        <v>0</v>
      </c>
      <c r="S495" s="82">
        <f t="shared" si="213"/>
        <v>0</v>
      </c>
      <c r="T495" s="82">
        <f t="shared" si="214"/>
        <v>0</v>
      </c>
      <c r="U495" s="85">
        <f t="shared" si="221"/>
        <v>0</v>
      </c>
    </row>
    <row r="496" spans="2:23">
      <c r="B496" s="48">
        <v>1352</v>
      </c>
      <c r="C496" s="48"/>
      <c r="D496" s="35" t="s">
        <v>1172</v>
      </c>
      <c r="E496" s="35" t="s">
        <v>735</v>
      </c>
      <c r="F496" s="35"/>
      <c r="G496" s="82">
        <v>36</v>
      </c>
      <c r="H496" s="47">
        <f t="shared" si="207"/>
        <v>36</v>
      </c>
      <c r="I496" s="47">
        <f t="shared" si="208"/>
        <v>0</v>
      </c>
      <c r="J496" s="82">
        <v>36</v>
      </c>
      <c r="K496" s="87">
        <v>36</v>
      </c>
      <c r="L496" s="47">
        <f t="shared" si="209"/>
        <v>36</v>
      </c>
      <c r="M496" s="47">
        <f t="shared" si="210"/>
        <v>0</v>
      </c>
      <c r="O496" s="85">
        <f t="shared" si="219"/>
        <v>0</v>
      </c>
      <c r="P496" s="82">
        <f t="shared" si="211"/>
        <v>0</v>
      </c>
      <c r="Q496" s="82">
        <f t="shared" si="212"/>
        <v>0</v>
      </c>
      <c r="R496" s="85">
        <f t="shared" si="220"/>
        <v>0</v>
      </c>
      <c r="S496" s="82">
        <f t="shared" si="213"/>
        <v>0</v>
      </c>
      <c r="T496" s="82">
        <f t="shared" si="214"/>
        <v>0</v>
      </c>
      <c r="U496" s="85">
        <f t="shared" si="221"/>
        <v>0</v>
      </c>
    </row>
    <row r="497" spans="2:21">
      <c r="B497" s="48">
        <v>1353</v>
      </c>
      <c r="C497" s="48"/>
      <c r="D497" s="35" t="s">
        <v>1173</v>
      </c>
      <c r="E497" s="35" t="s">
        <v>735</v>
      </c>
      <c r="F497" s="35"/>
      <c r="G497" s="82">
        <v>42</v>
      </c>
      <c r="H497" s="47">
        <f t="shared" si="207"/>
        <v>42</v>
      </c>
      <c r="I497" s="47">
        <f t="shared" si="208"/>
        <v>0</v>
      </c>
      <c r="J497" s="82">
        <v>42</v>
      </c>
      <c r="K497" s="87">
        <v>42</v>
      </c>
      <c r="L497" s="47">
        <f t="shared" si="209"/>
        <v>42</v>
      </c>
      <c r="M497" s="47">
        <f t="shared" si="210"/>
        <v>0</v>
      </c>
      <c r="O497" s="85">
        <f t="shared" si="219"/>
        <v>0</v>
      </c>
      <c r="P497" s="82">
        <f t="shared" si="211"/>
        <v>0</v>
      </c>
      <c r="Q497" s="82">
        <f t="shared" si="212"/>
        <v>0</v>
      </c>
      <c r="R497" s="85">
        <f t="shared" si="220"/>
        <v>0</v>
      </c>
      <c r="S497" s="82">
        <f t="shared" si="213"/>
        <v>0</v>
      </c>
      <c r="T497" s="82">
        <f t="shared" si="214"/>
        <v>0</v>
      </c>
      <c r="U497" s="85">
        <f t="shared" si="221"/>
        <v>0</v>
      </c>
    </row>
    <row r="498" spans="2:21">
      <c r="B498" s="48">
        <v>1354</v>
      </c>
      <c r="C498" s="48"/>
      <c r="D498" s="35" t="s">
        <v>1174</v>
      </c>
      <c r="E498" s="35" t="s">
        <v>735</v>
      </c>
      <c r="F498" s="35"/>
      <c r="G498" s="82">
        <v>81</v>
      </c>
      <c r="H498" s="47">
        <f t="shared" si="207"/>
        <v>81</v>
      </c>
      <c r="I498" s="47">
        <f t="shared" si="208"/>
        <v>0</v>
      </c>
      <c r="J498" s="82">
        <v>81</v>
      </c>
      <c r="K498" s="87">
        <v>81</v>
      </c>
      <c r="L498" s="47">
        <f t="shared" si="209"/>
        <v>81</v>
      </c>
      <c r="M498" s="47">
        <f t="shared" si="210"/>
        <v>0</v>
      </c>
      <c r="O498" s="85">
        <f t="shared" si="219"/>
        <v>0</v>
      </c>
      <c r="P498" s="82">
        <f t="shared" si="211"/>
        <v>0</v>
      </c>
      <c r="Q498" s="82">
        <f t="shared" si="212"/>
        <v>0</v>
      </c>
      <c r="R498" s="85">
        <f t="shared" si="220"/>
        <v>0</v>
      </c>
      <c r="S498" s="82">
        <f t="shared" si="213"/>
        <v>0</v>
      </c>
      <c r="T498" s="82">
        <f t="shared" si="214"/>
        <v>0</v>
      </c>
      <c r="U498" s="85">
        <f t="shared" si="221"/>
        <v>0</v>
      </c>
    </row>
    <row r="499" spans="2:21">
      <c r="B499" s="48">
        <v>1354</v>
      </c>
      <c r="C499" s="48"/>
      <c r="D499" s="35" t="s">
        <v>1174</v>
      </c>
      <c r="E499" s="35"/>
      <c r="F499" s="35" t="s">
        <v>736</v>
      </c>
      <c r="G499" s="82">
        <v>55</v>
      </c>
      <c r="H499" s="47">
        <f t="shared" si="207"/>
        <v>0</v>
      </c>
      <c r="I499" s="47">
        <f t="shared" si="208"/>
        <v>55</v>
      </c>
      <c r="J499" s="82">
        <v>55</v>
      </c>
      <c r="K499" s="87">
        <v>55</v>
      </c>
      <c r="L499" s="47">
        <f t="shared" si="209"/>
        <v>0</v>
      </c>
      <c r="M499" s="47">
        <f t="shared" si="210"/>
        <v>55</v>
      </c>
      <c r="O499" s="85">
        <f t="shared" si="219"/>
        <v>0</v>
      </c>
      <c r="P499" s="82">
        <f t="shared" si="211"/>
        <v>0</v>
      </c>
      <c r="Q499" s="82">
        <f t="shared" si="212"/>
        <v>0</v>
      </c>
      <c r="R499" s="85">
        <f t="shared" si="220"/>
        <v>0</v>
      </c>
      <c r="S499" s="82">
        <f t="shared" si="213"/>
        <v>0</v>
      </c>
      <c r="T499" s="82">
        <f t="shared" si="214"/>
        <v>0</v>
      </c>
      <c r="U499" s="85">
        <f t="shared" si="221"/>
        <v>0</v>
      </c>
    </row>
    <row r="500" spans="2:21">
      <c r="B500" s="48">
        <v>1355</v>
      </c>
      <c r="C500" s="48"/>
      <c r="D500" s="35" t="s">
        <v>1175</v>
      </c>
      <c r="E500" s="35" t="s">
        <v>735</v>
      </c>
      <c r="F500" s="35"/>
      <c r="G500" s="82">
        <v>139</v>
      </c>
      <c r="H500" s="47">
        <f t="shared" si="207"/>
        <v>139</v>
      </c>
      <c r="I500" s="47">
        <f t="shared" si="208"/>
        <v>0</v>
      </c>
      <c r="J500" s="82">
        <v>139</v>
      </c>
      <c r="K500" s="87">
        <v>139</v>
      </c>
      <c r="L500" s="47">
        <f t="shared" si="209"/>
        <v>139</v>
      </c>
      <c r="M500" s="47">
        <f t="shared" si="210"/>
        <v>0</v>
      </c>
      <c r="O500" s="85">
        <f t="shared" si="219"/>
        <v>0</v>
      </c>
      <c r="P500" s="82">
        <f t="shared" si="211"/>
        <v>0</v>
      </c>
      <c r="Q500" s="82">
        <f t="shared" si="212"/>
        <v>0</v>
      </c>
      <c r="R500" s="85">
        <f t="shared" si="220"/>
        <v>0</v>
      </c>
      <c r="S500" s="82">
        <f t="shared" si="213"/>
        <v>0</v>
      </c>
      <c r="T500" s="82">
        <f t="shared" si="214"/>
        <v>0</v>
      </c>
      <c r="U500" s="85">
        <f t="shared" si="221"/>
        <v>0</v>
      </c>
    </row>
    <row r="501" spans="2:21">
      <c r="B501" s="48">
        <v>1355</v>
      </c>
      <c r="C501" s="48"/>
      <c r="D501" s="35" t="s">
        <v>1175</v>
      </c>
      <c r="E501" s="35"/>
      <c r="F501" s="35" t="s">
        <v>736</v>
      </c>
      <c r="G501" s="82">
        <v>46</v>
      </c>
      <c r="H501" s="47">
        <f t="shared" si="207"/>
        <v>0</v>
      </c>
      <c r="I501" s="47">
        <f t="shared" si="208"/>
        <v>46</v>
      </c>
      <c r="J501" s="82">
        <v>46</v>
      </c>
      <c r="K501" s="87">
        <v>46</v>
      </c>
      <c r="L501" s="47">
        <f t="shared" si="209"/>
        <v>0</v>
      </c>
      <c r="M501" s="47">
        <f t="shared" si="210"/>
        <v>46</v>
      </c>
      <c r="O501" s="85">
        <f t="shared" si="219"/>
        <v>0</v>
      </c>
      <c r="P501" s="82">
        <f t="shared" si="211"/>
        <v>0</v>
      </c>
      <c r="Q501" s="82">
        <f t="shared" si="212"/>
        <v>0</v>
      </c>
      <c r="R501" s="85">
        <f t="shared" si="220"/>
        <v>0</v>
      </c>
      <c r="S501" s="82">
        <f t="shared" si="213"/>
        <v>0</v>
      </c>
      <c r="T501" s="82">
        <f t="shared" si="214"/>
        <v>0</v>
      </c>
      <c r="U501" s="85">
        <f t="shared" si="221"/>
        <v>0</v>
      </c>
    </row>
    <row r="502" spans="2:21">
      <c r="B502" s="48">
        <v>1356</v>
      </c>
      <c r="C502" s="48"/>
      <c r="D502" s="35" t="s">
        <v>1176</v>
      </c>
      <c r="E502" s="35" t="s">
        <v>735</v>
      </c>
      <c r="F502" s="35"/>
      <c r="G502" s="82">
        <v>44</v>
      </c>
      <c r="H502" s="47">
        <f t="shared" si="207"/>
        <v>44</v>
      </c>
      <c r="I502" s="47">
        <f t="shared" si="208"/>
        <v>0</v>
      </c>
      <c r="J502" s="82">
        <v>44</v>
      </c>
      <c r="K502" s="87">
        <v>44</v>
      </c>
      <c r="L502" s="47">
        <f t="shared" si="209"/>
        <v>44</v>
      </c>
      <c r="M502" s="47">
        <f t="shared" si="210"/>
        <v>0</v>
      </c>
      <c r="O502" s="85">
        <f t="shared" si="219"/>
        <v>0</v>
      </c>
      <c r="P502" s="82">
        <f t="shared" si="211"/>
        <v>0</v>
      </c>
      <c r="Q502" s="82">
        <f t="shared" si="212"/>
        <v>0</v>
      </c>
      <c r="R502" s="85">
        <f t="shared" si="220"/>
        <v>0</v>
      </c>
      <c r="S502" s="82">
        <f t="shared" si="213"/>
        <v>0</v>
      </c>
      <c r="T502" s="82">
        <f t="shared" si="214"/>
        <v>0</v>
      </c>
      <c r="U502" s="85">
        <f t="shared" si="221"/>
        <v>0</v>
      </c>
    </row>
    <row r="503" spans="2:21">
      <c r="B503" s="48">
        <v>1357</v>
      </c>
      <c r="C503" s="48"/>
      <c r="D503" s="35" t="s">
        <v>1177</v>
      </c>
      <c r="E503" s="35" t="s">
        <v>735</v>
      </c>
      <c r="F503" s="35"/>
      <c r="G503" s="82">
        <v>24</v>
      </c>
      <c r="H503" s="47">
        <f t="shared" si="207"/>
        <v>24</v>
      </c>
      <c r="I503" s="47">
        <f t="shared" si="208"/>
        <v>0</v>
      </c>
      <c r="J503" s="82">
        <v>24</v>
      </c>
      <c r="K503" s="87">
        <v>26.5</v>
      </c>
      <c r="L503" s="47">
        <f t="shared" si="209"/>
        <v>26.5</v>
      </c>
      <c r="M503" s="47">
        <f t="shared" si="210"/>
        <v>0</v>
      </c>
      <c r="O503" s="85">
        <f t="shared" si="219"/>
        <v>0</v>
      </c>
      <c r="P503" s="82">
        <f t="shared" si="211"/>
        <v>0</v>
      </c>
      <c r="Q503" s="82">
        <f t="shared" si="212"/>
        <v>0</v>
      </c>
      <c r="R503" s="85">
        <f t="shared" si="220"/>
        <v>2.5</v>
      </c>
      <c r="S503" s="82">
        <f t="shared" si="213"/>
        <v>2.5</v>
      </c>
      <c r="T503" s="82">
        <f t="shared" si="214"/>
        <v>0</v>
      </c>
      <c r="U503" s="85">
        <f t="shared" si="221"/>
        <v>2.5</v>
      </c>
    </row>
    <row r="504" spans="2:21">
      <c r="B504" s="48">
        <v>1358</v>
      </c>
      <c r="C504" s="48"/>
      <c r="D504" s="35" t="s">
        <v>1178</v>
      </c>
      <c r="E504" s="35" t="s">
        <v>735</v>
      </c>
      <c r="F504" s="35"/>
      <c r="G504" s="82">
        <v>23</v>
      </c>
      <c r="H504" s="47">
        <f t="shared" si="207"/>
        <v>23</v>
      </c>
      <c r="I504" s="47">
        <f t="shared" si="208"/>
        <v>0</v>
      </c>
      <c r="J504" s="82">
        <v>23</v>
      </c>
      <c r="K504" s="87">
        <v>23</v>
      </c>
      <c r="L504" s="47">
        <f t="shared" si="209"/>
        <v>23</v>
      </c>
      <c r="M504" s="47">
        <f t="shared" si="210"/>
        <v>0</v>
      </c>
      <c r="O504" s="85">
        <f t="shared" si="219"/>
        <v>0</v>
      </c>
      <c r="P504" s="82">
        <f t="shared" si="211"/>
        <v>0</v>
      </c>
      <c r="Q504" s="82">
        <f t="shared" si="212"/>
        <v>0</v>
      </c>
      <c r="R504" s="85">
        <f t="shared" si="220"/>
        <v>0</v>
      </c>
      <c r="S504" s="82">
        <f t="shared" si="213"/>
        <v>0</v>
      </c>
      <c r="T504" s="82">
        <f t="shared" si="214"/>
        <v>0</v>
      </c>
      <c r="U504" s="85">
        <f t="shared" si="221"/>
        <v>0</v>
      </c>
    </row>
    <row r="505" spans="2:21">
      <c r="B505" s="48">
        <v>1359</v>
      </c>
      <c r="C505" s="48"/>
      <c r="D505" s="35" t="s">
        <v>1179</v>
      </c>
      <c r="E505" s="35" t="s">
        <v>735</v>
      </c>
      <c r="F505" s="35"/>
      <c r="G505" s="82">
        <v>37</v>
      </c>
      <c r="H505" s="47">
        <f t="shared" si="207"/>
        <v>37</v>
      </c>
      <c r="I505" s="47">
        <f t="shared" si="208"/>
        <v>0</v>
      </c>
      <c r="J505" s="82">
        <v>37</v>
      </c>
      <c r="K505" s="87">
        <v>37</v>
      </c>
      <c r="L505" s="47">
        <f t="shared" si="209"/>
        <v>37</v>
      </c>
      <c r="M505" s="47">
        <f t="shared" si="210"/>
        <v>0</v>
      </c>
      <c r="O505" s="85">
        <f t="shared" si="219"/>
        <v>0</v>
      </c>
      <c r="P505" s="82">
        <f t="shared" si="211"/>
        <v>0</v>
      </c>
      <c r="Q505" s="82">
        <f t="shared" si="212"/>
        <v>0</v>
      </c>
      <c r="R505" s="85">
        <f t="shared" si="220"/>
        <v>0</v>
      </c>
      <c r="S505" s="82">
        <f t="shared" si="213"/>
        <v>0</v>
      </c>
      <c r="T505" s="82">
        <f t="shared" si="214"/>
        <v>0</v>
      </c>
      <c r="U505" s="85">
        <f t="shared" si="221"/>
        <v>0</v>
      </c>
    </row>
    <row r="506" spans="2:21">
      <c r="B506" s="48">
        <v>1360</v>
      </c>
      <c r="C506" s="48"/>
      <c r="D506" s="35" t="s">
        <v>1150</v>
      </c>
      <c r="E506" s="35" t="s">
        <v>735</v>
      </c>
      <c r="F506" s="35"/>
      <c r="G506" s="82">
        <v>90</v>
      </c>
      <c r="H506" s="47">
        <f t="shared" si="207"/>
        <v>90</v>
      </c>
      <c r="I506" s="47">
        <f t="shared" si="208"/>
        <v>0</v>
      </c>
      <c r="J506" s="82">
        <v>90</v>
      </c>
      <c r="K506" s="87">
        <v>90</v>
      </c>
      <c r="L506" s="47">
        <f t="shared" si="209"/>
        <v>90</v>
      </c>
      <c r="M506" s="47">
        <f t="shared" si="210"/>
        <v>0</v>
      </c>
      <c r="O506" s="85">
        <f t="shared" si="219"/>
        <v>0</v>
      </c>
      <c r="P506" s="82">
        <f t="shared" si="211"/>
        <v>0</v>
      </c>
      <c r="Q506" s="82">
        <f t="shared" si="212"/>
        <v>0</v>
      </c>
      <c r="R506" s="85">
        <f t="shared" si="220"/>
        <v>0</v>
      </c>
      <c r="S506" s="82">
        <f t="shared" si="213"/>
        <v>0</v>
      </c>
      <c r="T506" s="82">
        <f t="shared" si="214"/>
        <v>0</v>
      </c>
      <c r="U506" s="85">
        <f t="shared" si="221"/>
        <v>0</v>
      </c>
    </row>
    <row r="507" spans="2:21">
      <c r="B507" s="48">
        <v>1361</v>
      </c>
      <c r="C507" s="48"/>
      <c r="D507" s="35" t="s">
        <v>1180</v>
      </c>
      <c r="E507" s="35" t="s">
        <v>735</v>
      </c>
      <c r="F507" s="35"/>
      <c r="G507" s="82">
        <v>66</v>
      </c>
      <c r="H507" s="47">
        <f t="shared" si="207"/>
        <v>66</v>
      </c>
      <c r="I507" s="47">
        <f t="shared" si="208"/>
        <v>0</v>
      </c>
      <c r="J507" s="82">
        <v>66</v>
      </c>
      <c r="K507" s="87">
        <v>66</v>
      </c>
      <c r="L507" s="47">
        <f t="shared" si="209"/>
        <v>66</v>
      </c>
      <c r="M507" s="47">
        <f t="shared" si="210"/>
        <v>0</v>
      </c>
      <c r="O507" s="85">
        <f t="shared" si="219"/>
        <v>0</v>
      </c>
      <c r="P507" s="82">
        <f t="shared" si="211"/>
        <v>0</v>
      </c>
      <c r="Q507" s="82">
        <f t="shared" si="212"/>
        <v>0</v>
      </c>
      <c r="R507" s="85">
        <f t="shared" si="220"/>
        <v>0</v>
      </c>
      <c r="S507" s="82">
        <f t="shared" si="213"/>
        <v>0</v>
      </c>
      <c r="T507" s="82">
        <f t="shared" si="214"/>
        <v>0</v>
      </c>
      <c r="U507" s="85">
        <f t="shared" si="221"/>
        <v>0</v>
      </c>
    </row>
    <row r="508" spans="2:21">
      <c r="B508" s="48">
        <v>1362</v>
      </c>
      <c r="C508" s="48"/>
      <c r="D508" s="35" t="s">
        <v>1181</v>
      </c>
      <c r="E508" s="35" t="s">
        <v>735</v>
      </c>
      <c r="F508" s="35"/>
      <c r="G508" s="82">
        <v>73</v>
      </c>
      <c r="H508" s="47">
        <f t="shared" si="207"/>
        <v>73</v>
      </c>
      <c r="I508" s="47">
        <f t="shared" si="208"/>
        <v>0</v>
      </c>
      <c r="J508" s="82">
        <v>73</v>
      </c>
      <c r="K508" s="87">
        <v>73</v>
      </c>
      <c r="L508" s="47">
        <f t="shared" si="209"/>
        <v>73</v>
      </c>
      <c r="M508" s="47">
        <f t="shared" si="210"/>
        <v>0</v>
      </c>
      <c r="O508" s="85">
        <f t="shared" si="219"/>
        <v>0</v>
      </c>
      <c r="P508" s="82">
        <f t="shared" si="211"/>
        <v>0</v>
      </c>
      <c r="Q508" s="82">
        <f t="shared" si="212"/>
        <v>0</v>
      </c>
      <c r="R508" s="85">
        <f t="shared" si="220"/>
        <v>0</v>
      </c>
      <c r="S508" s="82">
        <f t="shared" si="213"/>
        <v>0</v>
      </c>
      <c r="T508" s="82">
        <f t="shared" si="214"/>
        <v>0</v>
      </c>
      <c r="U508" s="85">
        <f t="shared" si="221"/>
        <v>0</v>
      </c>
    </row>
    <row r="509" spans="2:21">
      <c r="B509" s="48">
        <v>1363</v>
      </c>
      <c r="C509" s="48"/>
      <c r="D509" s="35" t="s">
        <v>1182</v>
      </c>
      <c r="E509" s="35" t="s">
        <v>735</v>
      </c>
      <c r="F509" s="35"/>
      <c r="G509" s="82">
        <v>29</v>
      </c>
      <c r="H509" s="47">
        <f t="shared" si="207"/>
        <v>29</v>
      </c>
      <c r="I509" s="47">
        <f t="shared" si="208"/>
        <v>0</v>
      </c>
      <c r="J509" s="82">
        <v>29</v>
      </c>
      <c r="K509" s="87">
        <v>29</v>
      </c>
      <c r="L509" s="47">
        <f t="shared" si="209"/>
        <v>29</v>
      </c>
      <c r="M509" s="47">
        <f t="shared" si="210"/>
        <v>0</v>
      </c>
      <c r="O509" s="85">
        <f t="shared" si="219"/>
        <v>0</v>
      </c>
      <c r="P509" s="82">
        <f t="shared" si="211"/>
        <v>0</v>
      </c>
      <c r="Q509" s="82">
        <f t="shared" si="212"/>
        <v>0</v>
      </c>
      <c r="R509" s="85">
        <f t="shared" si="220"/>
        <v>0</v>
      </c>
      <c r="S509" s="82">
        <f t="shared" si="213"/>
        <v>0</v>
      </c>
      <c r="T509" s="82">
        <f t="shared" si="214"/>
        <v>0</v>
      </c>
      <c r="U509" s="85">
        <f t="shared" si="221"/>
        <v>0</v>
      </c>
    </row>
    <row r="510" spans="2:21">
      <c r="B510" s="48">
        <v>1364</v>
      </c>
      <c r="C510" s="48"/>
      <c r="D510" s="35" t="s">
        <v>1183</v>
      </c>
      <c r="E510" s="35" t="s">
        <v>735</v>
      </c>
      <c r="F510" s="35"/>
      <c r="G510" s="82">
        <v>66</v>
      </c>
      <c r="H510" s="47">
        <f t="shared" si="207"/>
        <v>66</v>
      </c>
      <c r="I510" s="47">
        <f t="shared" si="208"/>
        <v>0</v>
      </c>
      <c r="J510" s="82">
        <v>66</v>
      </c>
      <c r="K510" s="87">
        <v>67</v>
      </c>
      <c r="L510" s="47">
        <f t="shared" si="209"/>
        <v>67</v>
      </c>
      <c r="M510" s="47">
        <f t="shared" si="210"/>
        <v>0</v>
      </c>
      <c r="O510" s="85">
        <f t="shared" si="219"/>
        <v>0</v>
      </c>
      <c r="P510" s="82">
        <f t="shared" si="211"/>
        <v>0</v>
      </c>
      <c r="Q510" s="82">
        <f t="shared" si="212"/>
        <v>0</v>
      </c>
      <c r="R510" s="85">
        <f t="shared" si="220"/>
        <v>1</v>
      </c>
      <c r="S510" s="82">
        <f t="shared" si="213"/>
        <v>1</v>
      </c>
      <c r="T510" s="82">
        <f t="shared" si="214"/>
        <v>0</v>
      </c>
      <c r="U510" s="85">
        <f t="shared" si="221"/>
        <v>1</v>
      </c>
    </row>
    <row r="511" spans="2:21">
      <c r="B511" s="48">
        <v>1365</v>
      </c>
      <c r="C511" s="48"/>
      <c r="D511" s="35" t="s">
        <v>1184</v>
      </c>
      <c r="E511" s="35" t="s">
        <v>735</v>
      </c>
      <c r="F511" s="35"/>
      <c r="G511" s="82">
        <v>80</v>
      </c>
      <c r="H511" s="47">
        <f t="shared" si="207"/>
        <v>80</v>
      </c>
      <c r="I511" s="47">
        <f t="shared" si="208"/>
        <v>0</v>
      </c>
      <c r="J511" s="82">
        <v>80</v>
      </c>
      <c r="K511" s="87">
        <v>80</v>
      </c>
      <c r="L511" s="47">
        <f t="shared" si="209"/>
        <v>80</v>
      </c>
      <c r="M511" s="47">
        <f t="shared" si="210"/>
        <v>0</v>
      </c>
      <c r="O511" s="85">
        <f t="shared" si="219"/>
        <v>0</v>
      </c>
      <c r="P511" s="82">
        <f t="shared" si="211"/>
        <v>0</v>
      </c>
      <c r="Q511" s="82">
        <f t="shared" si="212"/>
        <v>0</v>
      </c>
      <c r="R511" s="85">
        <f t="shared" si="220"/>
        <v>0</v>
      </c>
      <c r="S511" s="82">
        <f t="shared" si="213"/>
        <v>0</v>
      </c>
      <c r="T511" s="82">
        <f t="shared" si="214"/>
        <v>0</v>
      </c>
      <c r="U511" s="85">
        <f t="shared" si="221"/>
        <v>0</v>
      </c>
    </row>
    <row r="512" spans="2:21">
      <c r="B512" s="48">
        <v>1366</v>
      </c>
      <c r="C512" s="48"/>
      <c r="D512" s="35" t="s">
        <v>1185</v>
      </c>
      <c r="E512" s="35" t="s">
        <v>735</v>
      </c>
      <c r="F512" s="35"/>
      <c r="G512" s="82">
        <v>60</v>
      </c>
      <c r="H512" s="47">
        <f t="shared" si="207"/>
        <v>60</v>
      </c>
      <c r="I512" s="47">
        <f t="shared" si="208"/>
        <v>0</v>
      </c>
      <c r="J512" s="82">
        <v>60</v>
      </c>
      <c r="K512" s="87">
        <v>60</v>
      </c>
      <c r="L512" s="47">
        <f t="shared" si="209"/>
        <v>60</v>
      </c>
      <c r="M512" s="47">
        <f t="shared" si="210"/>
        <v>0</v>
      </c>
      <c r="O512" s="85">
        <f t="shared" si="219"/>
        <v>0</v>
      </c>
      <c r="P512" s="82">
        <f t="shared" si="211"/>
        <v>0</v>
      </c>
      <c r="Q512" s="82">
        <f t="shared" si="212"/>
        <v>0</v>
      </c>
      <c r="R512" s="85">
        <f t="shared" si="220"/>
        <v>0</v>
      </c>
      <c r="S512" s="82">
        <f t="shared" si="213"/>
        <v>0</v>
      </c>
      <c r="T512" s="82">
        <f t="shared" si="214"/>
        <v>0</v>
      </c>
      <c r="U512" s="85">
        <f t="shared" si="221"/>
        <v>0</v>
      </c>
    </row>
    <row r="513" spans="2:23">
      <c r="B513" s="48">
        <v>1367</v>
      </c>
      <c r="C513" s="48"/>
      <c r="D513" s="35" t="s">
        <v>1186</v>
      </c>
      <c r="E513" s="35" t="s">
        <v>735</v>
      </c>
      <c r="F513" s="35"/>
      <c r="G513" s="82">
        <v>43</v>
      </c>
      <c r="H513" s="47">
        <f t="shared" si="207"/>
        <v>43</v>
      </c>
      <c r="I513" s="47">
        <f t="shared" si="208"/>
        <v>0</v>
      </c>
      <c r="J513" s="82">
        <v>43</v>
      </c>
      <c r="K513" s="87">
        <v>43</v>
      </c>
      <c r="L513" s="47">
        <f t="shared" si="209"/>
        <v>43</v>
      </c>
      <c r="M513" s="47">
        <f t="shared" si="210"/>
        <v>0</v>
      </c>
      <c r="O513" s="85">
        <f t="shared" si="219"/>
        <v>0</v>
      </c>
      <c r="P513" s="82">
        <f t="shared" si="211"/>
        <v>0</v>
      </c>
      <c r="Q513" s="82">
        <f t="shared" si="212"/>
        <v>0</v>
      </c>
      <c r="R513" s="85">
        <f t="shared" si="220"/>
        <v>0</v>
      </c>
      <c r="S513" s="82">
        <f t="shared" si="213"/>
        <v>0</v>
      </c>
      <c r="T513" s="82">
        <f t="shared" si="214"/>
        <v>0</v>
      </c>
      <c r="U513" s="85">
        <f t="shared" si="221"/>
        <v>0</v>
      </c>
    </row>
    <row r="514" spans="2:23">
      <c r="B514" s="48">
        <v>1368</v>
      </c>
      <c r="C514" s="48"/>
      <c r="D514" s="35" t="s">
        <v>1187</v>
      </c>
      <c r="E514" s="35" t="s">
        <v>735</v>
      </c>
      <c r="F514" s="35"/>
      <c r="G514" s="82">
        <v>34.799999999999997</v>
      </c>
      <c r="H514" s="47">
        <f t="shared" ref="H514:H551" si="222">IF($E514="",0,$G514)</f>
        <v>34.799999999999997</v>
      </c>
      <c r="I514" s="47">
        <f t="shared" ref="I514:I551" si="223">IF($F514="",0,$G514)</f>
        <v>0</v>
      </c>
      <c r="J514" s="82">
        <v>34.799999999999997</v>
      </c>
      <c r="K514" s="87">
        <v>34.799999999999997</v>
      </c>
      <c r="L514" s="47">
        <f t="shared" ref="L514:L551" si="224">IF($E514="",0,K514)</f>
        <v>34.799999999999997</v>
      </c>
      <c r="M514" s="47">
        <f t="shared" ref="M514:M551" si="225">IF($F514="",0,K514)</f>
        <v>0</v>
      </c>
      <c r="O514" s="85">
        <f t="shared" si="219"/>
        <v>0</v>
      </c>
      <c r="P514" s="82">
        <f t="shared" ref="P514:P551" si="226">IF($E514="",0,O514)</f>
        <v>0</v>
      </c>
      <c r="Q514" s="82">
        <f t="shared" ref="Q514:Q551" si="227">IF($F514="",0,O514)</f>
        <v>0</v>
      </c>
      <c r="R514" s="85">
        <f t="shared" si="220"/>
        <v>0</v>
      </c>
      <c r="S514" s="82">
        <f t="shared" ref="S514:S551" si="228">IF($E514="",0,R514)</f>
        <v>0</v>
      </c>
      <c r="T514" s="82">
        <f t="shared" ref="T514:T551" si="229">IF($F514="",0,R514)</f>
        <v>0</v>
      </c>
      <c r="U514" s="85">
        <f t="shared" si="221"/>
        <v>0</v>
      </c>
    </row>
    <row r="515" spans="2:23">
      <c r="B515" s="48">
        <v>1369</v>
      </c>
      <c r="C515" s="48"/>
      <c r="D515" s="35" t="s">
        <v>1188</v>
      </c>
      <c r="E515" s="35" t="s">
        <v>735</v>
      </c>
      <c r="F515" s="35"/>
      <c r="G515" s="82">
        <v>87</v>
      </c>
      <c r="H515" s="47">
        <f t="shared" si="222"/>
        <v>87</v>
      </c>
      <c r="I515" s="47">
        <f t="shared" si="223"/>
        <v>0</v>
      </c>
      <c r="J515" s="82">
        <v>87</v>
      </c>
      <c r="K515" s="87">
        <v>87</v>
      </c>
      <c r="L515" s="47">
        <f t="shared" si="224"/>
        <v>87</v>
      </c>
      <c r="M515" s="47">
        <f t="shared" si="225"/>
        <v>0</v>
      </c>
      <c r="O515" s="85">
        <f t="shared" si="219"/>
        <v>0</v>
      </c>
      <c r="P515" s="82">
        <f t="shared" si="226"/>
        <v>0</v>
      </c>
      <c r="Q515" s="82">
        <f t="shared" si="227"/>
        <v>0</v>
      </c>
      <c r="R515" s="85">
        <f t="shared" si="220"/>
        <v>0</v>
      </c>
      <c r="S515" s="82">
        <f t="shared" si="228"/>
        <v>0</v>
      </c>
      <c r="T515" s="82">
        <f t="shared" si="229"/>
        <v>0</v>
      </c>
      <c r="U515" s="85">
        <f t="shared" si="221"/>
        <v>0</v>
      </c>
    </row>
    <row r="516" spans="2:23">
      <c r="B516" s="48">
        <v>1370</v>
      </c>
      <c r="C516" s="48"/>
      <c r="D516" s="35" t="s">
        <v>1189</v>
      </c>
      <c r="E516" s="35" t="s">
        <v>735</v>
      </c>
      <c r="F516" s="35"/>
      <c r="G516" s="82">
        <v>28</v>
      </c>
      <c r="H516" s="47">
        <f t="shared" si="222"/>
        <v>28</v>
      </c>
      <c r="I516" s="47">
        <f t="shared" si="223"/>
        <v>0</v>
      </c>
      <c r="J516" s="82">
        <v>28</v>
      </c>
      <c r="K516" s="87">
        <v>28</v>
      </c>
      <c r="L516" s="47">
        <f t="shared" si="224"/>
        <v>28</v>
      </c>
      <c r="M516" s="47">
        <f t="shared" si="225"/>
        <v>0</v>
      </c>
      <c r="O516" s="85">
        <f t="shared" si="219"/>
        <v>0</v>
      </c>
      <c r="P516" s="82">
        <f t="shared" si="226"/>
        <v>0</v>
      </c>
      <c r="Q516" s="82">
        <f t="shared" si="227"/>
        <v>0</v>
      </c>
      <c r="R516" s="85">
        <f t="shared" si="220"/>
        <v>0</v>
      </c>
      <c r="S516" s="82">
        <f t="shared" si="228"/>
        <v>0</v>
      </c>
      <c r="T516" s="82">
        <f t="shared" si="229"/>
        <v>0</v>
      </c>
      <c r="U516" s="85">
        <f t="shared" si="221"/>
        <v>0</v>
      </c>
    </row>
    <row r="517" spans="2:23">
      <c r="B517" s="48">
        <v>1371</v>
      </c>
      <c r="C517" s="48"/>
      <c r="D517" s="35" t="s">
        <v>1190</v>
      </c>
      <c r="E517" s="35" t="s">
        <v>735</v>
      </c>
      <c r="F517" s="35"/>
      <c r="G517" s="82">
        <v>20</v>
      </c>
      <c r="H517" s="47">
        <f t="shared" si="222"/>
        <v>20</v>
      </c>
      <c r="I517" s="47">
        <f t="shared" si="223"/>
        <v>0</v>
      </c>
      <c r="J517" s="82">
        <v>20</v>
      </c>
      <c r="K517" s="87">
        <v>20</v>
      </c>
      <c r="L517" s="47">
        <f t="shared" si="224"/>
        <v>20</v>
      </c>
      <c r="M517" s="47">
        <f t="shared" si="225"/>
        <v>0</v>
      </c>
      <c r="O517" s="85">
        <f t="shared" si="219"/>
        <v>0</v>
      </c>
      <c r="P517" s="82">
        <f t="shared" si="226"/>
        <v>0</v>
      </c>
      <c r="Q517" s="82">
        <f t="shared" si="227"/>
        <v>0</v>
      </c>
      <c r="R517" s="85">
        <f t="shared" si="220"/>
        <v>0</v>
      </c>
      <c r="S517" s="82">
        <f t="shared" si="228"/>
        <v>0</v>
      </c>
      <c r="T517" s="82">
        <f t="shared" si="229"/>
        <v>0</v>
      </c>
      <c r="U517" s="85">
        <f t="shared" si="221"/>
        <v>0</v>
      </c>
    </row>
    <row r="518" spans="2:23">
      <c r="B518" s="48">
        <v>1372</v>
      </c>
      <c r="C518" s="48"/>
      <c r="D518" s="35" t="s">
        <v>1191</v>
      </c>
      <c r="E518" s="35" t="s">
        <v>735</v>
      </c>
      <c r="F518" s="35"/>
      <c r="G518" s="82">
        <v>28</v>
      </c>
      <c r="H518" s="47">
        <f t="shared" si="222"/>
        <v>28</v>
      </c>
      <c r="I518" s="47">
        <f t="shared" si="223"/>
        <v>0</v>
      </c>
      <c r="J518" s="82">
        <v>28</v>
      </c>
      <c r="K518" s="87">
        <v>29</v>
      </c>
      <c r="L518" s="47">
        <f t="shared" si="224"/>
        <v>29</v>
      </c>
      <c r="M518" s="47">
        <f t="shared" si="225"/>
        <v>0</v>
      </c>
      <c r="O518" s="85">
        <f t="shared" si="219"/>
        <v>0</v>
      </c>
      <c r="P518" s="82">
        <f t="shared" si="226"/>
        <v>0</v>
      </c>
      <c r="Q518" s="82">
        <f t="shared" si="227"/>
        <v>0</v>
      </c>
      <c r="R518" s="85">
        <f t="shared" si="220"/>
        <v>1</v>
      </c>
      <c r="S518" s="82">
        <f t="shared" si="228"/>
        <v>1</v>
      </c>
      <c r="T518" s="82">
        <f t="shared" si="229"/>
        <v>0</v>
      </c>
      <c r="U518" s="85">
        <f t="shared" si="221"/>
        <v>1</v>
      </c>
    </row>
    <row r="519" spans="2:23">
      <c r="B519" s="48">
        <v>1373</v>
      </c>
      <c r="C519" s="48"/>
      <c r="D519" s="35" t="s">
        <v>1192</v>
      </c>
      <c r="E519" s="35" t="s">
        <v>735</v>
      </c>
      <c r="F519" s="35"/>
      <c r="G519" s="82">
        <v>46</v>
      </c>
      <c r="H519" s="47">
        <f t="shared" si="222"/>
        <v>46</v>
      </c>
      <c r="I519" s="47">
        <f t="shared" si="223"/>
        <v>0</v>
      </c>
      <c r="J519" s="82">
        <v>46</v>
      </c>
      <c r="K519" s="87">
        <v>46</v>
      </c>
      <c r="L519" s="47">
        <f t="shared" si="224"/>
        <v>46</v>
      </c>
      <c r="M519" s="47">
        <f t="shared" si="225"/>
        <v>0</v>
      </c>
      <c r="O519" s="85">
        <f t="shared" si="219"/>
        <v>0</v>
      </c>
      <c r="P519" s="82">
        <f t="shared" si="226"/>
        <v>0</v>
      </c>
      <c r="Q519" s="82">
        <f t="shared" si="227"/>
        <v>0</v>
      </c>
      <c r="R519" s="85">
        <f t="shared" si="220"/>
        <v>0</v>
      </c>
      <c r="S519" s="82">
        <f t="shared" si="228"/>
        <v>0</v>
      </c>
      <c r="T519" s="82">
        <f t="shared" si="229"/>
        <v>0</v>
      </c>
      <c r="U519" s="85">
        <f t="shared" si="221"/>
        <v>0</v>
      </c>
    </row>
    <row r="520" spans="2:23">
      <c r="B520" s="48">
        <v>1374</v>
      </c>
      <c r="C520" s="48"/>
      <c r="D520" s="35" t="s">
        <v>1193</v>
      </c>
      <c r="E520" s="35" t="s">
        <v>735</v>
      </c>
      <c r="F520" s="35"/>
      <c r="G520" s="82">
        <v>27</v>
      </c>
      <c r="H520" s="47">
        <f t="shared" si="222"/>
        <v>27</v>
      </c>
      <c r="I520" s="47">
        <f t="shared" si="223"/>
        <v>0</v>
      </c>
      <c r="J520" s="82">
        <v>27</v>
      </c>
      <c r="K520" s="87">
        <v>27</v>
      </c>
      <c r="L520" s="47">
        <f t="shared" si="224"/>
        <v>27</v>
      </c>
      <c r="M520" s="47">
        <f t="shared" si="225"/>
        <v>0</v>
      </c>
      <c r="O520" s="85">
        <f t="shared" si="219"/>
        <v>0</v>
      </c>
      <c r="P520" s="82">
        <f t="shared" si="226"/>
        <v>0</v>
      </c>
      <c r="Q520" s="82">
        <f t="shared" si="227"/>
        <v>0</v>
      </c>
      <c r="R520" s="85">
        <f t="shared" si="220"/>
        <v>0</v>
      </c>
      <c r="S520" s="82">
        <f t="shared" si="228"/>
        <v>0</v>
      </c>
      <c r="T520" s="82">
        <f t="shared" si="229"/>
        <v>0</v>
      </c>
      <c r="U520" s="85">
        <f t="shared" si="221"/>
        <v>0</v>
      </c>
    </row>
    <row r="521" spans="2:23">
      <c r="B521" s="48">
        <v>1375</v>
      </c>
      <c r="C521" s="48"/>
      <c r="D521" s="35" t="s">
        <v>1194</v>
      </c>
      <c r="E521" s="35" t="s">
        <v>735</v>
      </c>
      <c r="F521" s="35"/>
      <c r="G521" s="82">
        <v>59</v>
      </c>
      <c r="H521" s="47">
        <f t="shared" si="222"/>
        <v>59</v>
      </c>
      <c r="I521" s="47">
        <f t="shared" si="223"/>
        <v>0</v>
      </c>
      <c r="J521" s="82">
        <v>59</v>
      </c>
      <c r="K521" s="87">
        <v>59</v>
      </c>
      <c r="L521" s="47">
        <f t="shared" si="224"/>
        <v>59</v>
      </c>
      <c r="M521" s="47">
        <f t="shared" si="225"/>
        <v>0</v>
      </c>
      <c r="O521" s="85">
        <f t="shared" si="219"/>
        <v>0</v>
      </c>
      <c r="P521" s="82">
        <f t="shared" si="226"/>
        <v>0</v>
      </c>
      <c r="Q521" s="82">
        <f t="shared" si="227"/>
        <v>0</v>
      </c>
      <c r="R521" s="85">
        <f t="shared" si="220"/>
        <v>0</v>
      </c>
      <c r="S521" s="82">
        <f t="shared" si="228"/>
        <v>0</v>
      </c>
      <c r="T521" s="82">
        <f t="shared" si="229"/>
        <v>0</v>
      </c>
      <c r="U521" s="85">
        <f t="shared" si="221"/>
        <v>0</v>
      </c>
    </row>
    <row r="522" spans="2:23">
      <c r="B522" s="48">
        <v>1376</v>
      </c>
      <c r="C522" s="48"/>
      <c r="D522" s="35" t="s">
        <v>1195</v>
      </c>
      <c r="E522" s="35" t="s">
        <v>735</v>
      </c>
      <c r="F522" s="35"/>
      <c r="G522" s="82">
        <v>20</v>
      </c>
      <c r="H522" s="47">
        <f t="shared" si="222"/>
        <v>20</v>
      </c>
      <c r="I522" s="47">
        <f t="shared" si="223"/>
        <v>0</v>
      </c>
      <c r="J522" s="82">
        <v>20</v>
      </c>
      <c r="K522" s="87">
        <v>20</v>
      </c>
      <c r="L522" s="47">
        <f t="shared" si="224"/>
        <v>20</v>
      </c>
      <c r="M522" s="47">
        <f t="shared" si="225"/>
        <v>0</v>
      </c>
      <c r="O522" s="85">
        <f t="shared" si="219"/>
        <v>0</v>
      </c>
      <c r="P522" s="82">
        <f t="shared" si="226"/>
        <v>0</v>
      </c>
      <c r="Q522" s="82">
        <f t="shared" si="227"/>
        <v>0</v>
      </c>
      <c r="R522" s="85">
        <f t="shared" si="220"/>
        <v>0</v>
      </c>
      <c r="S522" s="82">
        <f t="shared" si="228"/>
        <v>0</v>
      </c>
      <c r="T522" s="82">
        <f t="shared" si="229"/>
        <v>0</v>
      </c>
      <c r="U522" s="85">
        <f t="shared" si="221"/>
        <v>0</v>
      </c>
    </row>
    <row r="523" spans="2:23">
      <c r="B523" s="48">
        <v>1377</v>
      </c>
      <c r="C523" s="48"/>
      <c r="D523" s="35" t="s">
        <v>1196</v>
      </c>
      <c r="E523" s="35" t="s">
        <v>735</v>
      </c>
      <c r="F523" s="35"/>
      <c r="G523" s="82">
        <v>50</v>
      </c>
      <c r="H523" s="47">
        <f t="shared" si="222"/>
        <v>50</v>
      </c>
      <c r="I523" s="47">
        <f t="shared" si="223"/>
        <v>0</v>
      </c>
      <c r="J523" s="82">
        <v>50</v>
      </c>
      <c r="K523" s="87">
        <v>50</v>
      </c>
      <c r="L523" s="47">
        <f t="shared" si="224"/>
        <v>50</v>
      </c>
      <c r="M523" s="47">
        <f t="shared" si="225"/>
        <v>0</v>
      </c>
      <c r="O523" s="85">
        <f t="shared" si="219"/>
        <v>0</v>
      </c>
      <c r="P523" s="82">
        <f t="shared" si="226"/>
        <v>0</v>
      </c>
      <c r="Q523" s="82">
        <f t="shared" si="227"/>
        <v>0</v>
      </c>
      <c r="R523" s="85">
        <f t="shared" si="220"/>
        <v>0</v>
      </c>
      <c r="S523" s="82">
        <f t="shared" si="228"/>
        <v>0</v>
      </c>
      <c r="T523" s="82">
        <f t="shared" si="229"/>
        <v>0</v>
      </c>
      <c r="U523" s="85">
        <f t="shared" si="221"/>
        <v>0</v>
      </c>
    </row>
    <row r="524" spans="2:23">
      <c r="B524" s="48">
        <v>1378</v>
      </c>
      <c r="C524" s="48"/>
      <c r="D524" s="35" t="s">
        <v>1197</v>
      </c>
      <c r="E524" s="35" t="s">
        <v>735</v>
      </c>
      <c r="F524" s="35"/>
      <c r="G524" s="82">
        <v>42</v>
      </c>
      <c r="H524" s="47">
        <f t="shared" si="222"/>
        <v>42</v>
      </c>
      <c r="I524" s="47">
        <f t="shared" si="223"/>
        <v>0</v>
      </c>
      <c r="J524" s="82">
        <v>43</v>
      </c>
      <c r="K524" s="87">
        <v>43</v>
      </c>
      <c r="L524" s="47">
        <f t="shared" si="224"/>
        <v>43</v>
      </c>
      <c r="M524" s="47">
        <f t="shared" si="225"/>
        <v>0</v>
      </c>
      <c r="O524" s="85">
        <f t="shared" si="219"/>
        <v>1</v>
      </c>
      <c r="P524" s="82">
        <f t="shared" si="226"/>
        <v>1</v>
      </c>
      <c r="Q524" s="82">
        <f t="shared" si="227"/>
        <v>0</v>
      </c>
      <c r="R524" s="85">
        <f t="shared" si="220"/>
        <v>0</v>
      </c>
      <c r="S524" s="82">
        <f t="shared" si="228"/>
        <v>0</v>
      </c>
      <c r="T524" s="82">
        <f t="shared" si="229"/>
        <v>0</v>
      </c>
      <c r="U524" s="85">
        <f t="shared" si="221"/>
        <v>1</v>
      </c>
    </row>
    <row r="525" spans="2:23">
      <c r="B525" s="48">
        <v>1379</v>
      </c>
      <c r="C525" s="48"/>
      <c r="D525" s="35" t="s">
        <v>1198</v>
      </c>
      <c r="E525" s="35" t="s">
        <v>735</v>
      </c>
      <c r="F525" s="35"/>
      <c r="G525" s="82">
        <v>52</v>
      </c>
      <c r="H525" s="47">
        <f t="shared" si="222"/>
        <v>52</v>
      </c>
      <c r="I525" s="47">
        <f t="shared" si="223"/>
        <v>0</v>
      </c>
      <c r="J525" s="82">
        <v>52</v>
      </c>
      <c r="K525" s="87">
        <v>52</v>
      </c>
      <c r="L525" s="47">
        <f t="shared" si="224"/>
        <v>52</v>
      </c>
      <c r="M525" s="47">
        <f t="shared" si="225"/>
        <v>0</v>
      </c>
      <c r="O525" s="85">
        <f t="shared" si="219"/>
        <v>0</v>
      </c>
      <c r="P525" s="82">
        <f t="shared" si="226"/>
        <v>0</v>
      </c>
      <c r="Q525" s="82">
        <f t="shared" si="227"/>
        <v>0</v>
      </c>
      <c r="R525" s="85">
        <f t="shared" si="220"/>
        <v>0</v>
      </c>
      <c r="S525" s="82">
        <f t="shared" si="228"/>
        <v>0</v>
      </c>
      <c r="T525" s="82">
        <f t="shared" si="229"/>
        <v>0</v>
      </c>
      <c r="U525" s="85">
        <f t="shared" si="221"/>
        <v>0</v>
      </c>
    </row>
    <row r="526" spans="2:23">
      <c r="B526" s="48">
        <v>1380</v>
      </c>
      <c r="C526" s="48"/>
      <c r="D526" s="35" t="s">
        <v>1199</v>
      </c>
      <c r="E526" s="35" t="s">
        <v>735</v>
      </c>
      <c r="F526" s="35"/>
      <c r="G526" s="82">
        <v>47</v>
      </c>
      <c r="H526" s="47">
        <f t="shared" si="222"/>
        <v>47</v>
      </c>
      <c r="I526" s="47">
        <f t="shared" si="223"/>
        <v>0</v>
      </c>
      <c r="J526" s="82">
        <v>47</v>
      </c>
      <c r="K526" s="87">
        <v>47</v>
      </c>
      <c r="L526" s="47">
        <f t="shared" si="224"/>
        <v>47</v>
      </c>
      <c r="M526" s="47">
        <f t="shared" si="225"/>
        <v>0</v>
      </c>
      <c r="O526" s="85">
        <f t="shared" si="219"/>
        <v>0</v>
      </c>
      <c r="P526" s="82">
        <f t="shared" si="226"/>
        <v>0</v>
      </c>
      <c r="Q526" s="82">
        <f t="shared" si="227"/>
        <v>0</v>
      </c>
      <c r="R526" s="85">
        <f t="shared" si="220"/>
        <v>0</v>
      </c>
      <c r="S526" s="82">
        <f t="shared" si="228"/>
        <v>0</v>
      </c>
      <c r="T526" s="82">
        <f t="shared" si="229"/>
        <v>0</v>
      </c>
      <c r="U526" s="85">
        <f t="shared" si="221"/>
        <v>0</v>
      </c>
    </row>
    <row r="527" spans="2:23">
      <c r="B527" s="48">
        <v>1381</v>
      </c>
      <c r="C527" s="48"/>
      <c r="D527" s="35" t="s">
        <v>1200</v>
      </c>
      <c r="E527" s="35" t="s">
        <v>735</v>
      </c>
      <c r="F527" s="35"/>
      <c r="G527" s="82">
        <v>14</v>
      </c>
      <c r="H527" s="47">
        <f t="shared" si="222"/>
        <v>14</v>
      </c>
      <c r="I527" s="47">
        <f t="shared" si="223"/>
        <v>0</v>
      </c>
      <c r="J527" s="82">
        <v>14</v>
      </c>
      <c r="K527" s="87">
        <v>14</v>
      </c>
      <c r="L527" s="47">
        <f t="shared" si="224"/>
        <v>14</v>
      </c>
      <c r="M527" s="47">
        <f t="shared" si="225"/>
        <v>0</v>
      </c>
      <c r="O527" s="85">
        <f t="shared" si="219"/>
        <v>0</v>
      </c>
      <c r="P527" s="82">
        <f t="shared" si="226"/>
        <v>0</v>
      </c>
      <c r="Q527" s="82">
        <f t="shared" si="227"/>
        <v>0</v>
      </c>
      <c r="R527" s="85">
        <f t="shared" si="220"/>
        <v>0</v>
      </c>
      <c r="S527" s="82">
        <f t="shared" si="228"/>
        <v>0</v>
      </c>
      <c r="T527" s="82">
        <f t="shared" si="229"/>
        <v>0</v>
      </c>
      <c r="U527" s="85">
        <f t="shared" si="221"/>
        <v>0</v>
      </c>
    </row>
    <row r="528" spans="2:23">
      <c r="B528" s="35" t="s">
        <v>1201</v>
      </c>
      <c r="C528" s="35"/>
      <c r="D528" s="35"/>
      <c r="E528" s="35"/>
      <c r="F528" s="35"/>
      <c r="H528" s="47">
        <f t="shared" si="222"/>
        <v>0</v>
      </c>
      <c r="I528" s="47">
        <f t="shared" si="223"/>
        <v>0</v>
      </c>
      <c r="J528" s="82"/>
      <c r="K528" s="87"/>
      <c r="L528" s="47">
        <f t="shared" si="224"/>
        <v>0</v>
      </c>
      <c r="M528" s="47">
        <f t="shared" si="225"/>
        <v>0</v>
      </c>
      <c r="O528" s="85"/>
      <c r="P528" s="82">
        <f t="shared" si="226"/>
        <v>0</v>
      </c>
      <c r="Q528" s="82">
        <f t="shared" si="227"/>
        <v>0</v>
      </c>
      <c r="R528" s="85"/>
      <c r="S528" s="82">
        <f t="shared" si="228"/>
        <v>0</v>
      </c>
      <c r="T528" s="82">
        <f t="shared" si="229"/>
        <v>0</v>
      </c>
      <c r="V528" s="47">
        <f>IF($E528="",0,U528)</f>
        <v>0</v>
      </c>
      <c r="W528" s="47">
        <f>IF($F528="",0,U528)</f>
        <v>0</v>
      </c>
    </row>
    <row r="529" spans="2:21">
      <c r="B529" s="48">
        <v>1383</v>
      </c>
      <c r="C529" s="48"/>
      <c r="D529" s="35" t="s">
        <v>1202</v>
      </c>
      <c r="E529" s="35" t="s">
        <v>735</v>
      </c>
      <c r="F529" s="35"/>
      <c r="G529" s="82">
        <v>77</v>
      </c>
      <c r="H529" s="47">
        <f t="shared" si="222"/>
        <v>77</v>
      </c>
      <c r="I529" s="47">
        <f t="shared" si="223"/>
        <v>0</v>
      </c>
      <c r="J529" s="82">
        <v>77</v>
      </c>
      <c r="K529" s="87">
        <v>76</v>
      </c>
      <c r="L529" s="47">
        <f t="shared" si="224"/>
        <v>76</v>
      </c>
      <c r="M529" s="47">
        <f t="shared" si="225"/>
        <v>0</v>
      </c>
      <c r="O529" s="85">
        <f t="shared" ref="O529:O548" si="230">IF(J529&gt;0,J529-G529,0)</f>
        <v>0</v>
      </c>
      <c r="P529" s="82">
        <f t="shared" si="226"/>
        <v>0</v>
      </c>
      <c r="Q529" s="82">
        <f t="shared" si="227"/>
        <v>0</v>
      </c>
      <c r="R529" s="85">
        <f t="shared" ref="R529:R548" si="231">IF(K529&gt;0,K529-J529,0)</f>
        <v>-1</v>
      </c>
      <c r="S529" s="82">
        <f t="shared" si="228"/>
        <v>-1</v>
      </c>
      <c r="T529" s="82">
        <f t="shared" si="229"/>
        <v>0</v>
      </c>
      <c r="U529" s="85">
        <f t="shared" ref="U529:U548" si="232">IF(K529&gt;0,O529+R529,O529)</f>
        <v>-1</v>
      </c>
    </row>
    <row r="530" spans="2:21">
      <c r="B530" s="48">
        <v>1384</v>
      </c>
      <c r="C530" s="48"/>
      <c r="D530" s="35" t="s">
        <v>1203</v>
      </c>
      <c r="E530" s="35" t="s">
        <v>735</v>
      </c>
      <c r="F530" s="35"/>
      <c r="G530" s="82">
        <v>215</v>
      </c>
      <c r="H530" s="47">
        <f t="shared" si="222"/>
        <v>215</v>
      </c>
      <c r="I530" s="47">
        <f t="shared" si="223"/>
        <v>0</v>
      </c>
      <c r="J530" s="82">
        <v>216</v>
      </c>
      <c r="K530" s="87">
        <v>217</v>
      </c>
      <c r="L530" s="47">
        <f t="shared" si="224"/>
        <v>217</v>
      </c>
      <c r="M530" s="47">
        <f t="shared" si="225"/>
        <v>0</v>
      </c>
      <c r="O530" s="85">
        <f t="shared" si="230"/>
        <v>1</v>
      </c>
      <c r="P530" s="82">
        <f t="shared" si="226"/>
        <v>1</v>
      </c>
      <c r="Q530" s="82">
        <f t="shared" si="227"/>
        <v>0</v>
      </c>
      <c r="R530" s="85">
        <f t="shared" si="231"/>
        <v>1</v>
      </c>
      <c r="S530" s="82">
        <f t="shared" si="228"/>
        <v>1</v>
      </c>
      <c r="T530" s="82">
        <f t="shared" si="229"/>
        <v>0</v>
      </c>
      <c r="U530" s="85">
        <f t="shared" si="232"/>
        <v>2</v>
      </c>
    </row>
    <row r="531" spans="2:21">
      <c r="B531" s="48">
        <v>1385</v>
      </c>
      <c r="C531" s="48"/>
      <c r="D531" s="35" t="s">
        <v>1204</v>
      </c>
      <c r="E531" s="35" t="s">
        <v>735</v>
      </c>
      <c r="F531" s="35"/>
      <c r="G531" s="82">
        <v>96</v>
      </c>
      <c r="H531" s="47">
        <f t="shared" si="222"/>
        <v>96</v>
      </c>
      <c r="I531" s="47">
        <f t="shared" si="223"/>
        <v>0</v>
      </c>
      <c r="J531" s="82">
        <v>96</v>
      </c>
      <c r="K531" s="87">
        <v>96</v>
      </c>
      <c r="L531" s="47">
        <f t="shared" si="224"/>
        <v>96</v>
      </c>
      <c r="M531" s="47">
        <f t="shared" si="225"/>
        <v>0</v>
      </c>
      <c r="O531" s="85">
        <f t="shared" si="230"/>
        <v>0</v>
      </c>
      <c r="P531" s="82">
        <f t="shared" si="226"/>
        <v>0</v>
      </c>
      <c r="Q531" s="82">
        <f t="shared" si="227"/>
        <v>0</v>
      </c>
      <c r="R531" s="85">
        <f t="shared" si="231"/>
        <v>0</v>
      </c>
      <c r="S531" s="82">
        <f t="shared" si="228"/>
        <v>0</v>
      </c>
      <c r="T531" s="82">
        <f t="shared" si="229"/>
        <v>0</v>
      </c>
      <c r="U531" s="85">
        <f t="shared" si="232"/>
        <v>0</v>
      </c>
    </row>
    <row r="532" spans="2:21">
      <c r="B532" s="48">
        <v>1386</v>
      </c>
      <c r="C532" s="48"/>
      <c r="D532" s="35" t="s">
        <v>1205</v>
      </c>
      <c r="E532" s="35" t="s">
        <v>735</v>
      </c>
      <c r="F532" s="35"/>
      <c r="G532" s="82">
        <v>106</v>
      </c>
      <c r="H532" s="47">
        <f t="shared" si="222"/>
        <v>106</v>
      </c>
      <c r="I532" s="47">
        <f t="shared" si="223"/>
        <v>0</v>
      </c>
      <c r="J532" s="82">
        <v>106</v>
      </c>
      <c r="K532" s="87">
        <v>106</v>
      </c>
      <c r="L532" s="47">
        <f t="shared" si="224"/>
        <v>106</v>
      </c>
      <c r="M532" s="47">
        <f t="shared" si="225"/>
        <v>0</v>
      </c>
      <c r="O532" s="85">
        <f t="shared" si="230"/>
        <v>0</v>
      </c>
      <c r="P532" s="82">
        <f t="shared" si="226"/>
        <v>0</v>
      </c>
      <c r="Q532" s="82">
        <f t="shared" si="227"/>
        <v>0</v>
      </c>
      <c r="R532" s="85">
        <f t="shared" si="231"/>
        <v>0</v>
      </c>
      <c r="S532" s="82">
        <f t="shared" si="228"/>
        <v>0</v>
      </c>
      <c r="T532" s="82">
        <f t="shared" si="229"/>
        <v>0</v>
      </c>
      <c r="U532" s="85">
        <f t="shared" si="232"/>
        <v>0</v>
      </c>
    </row>
    <row r="533" spans="2:21">
      <c r="B533" s="48">
        <v>1387</v>
      </c>
      <c r="C533" s="48"/>
      <c r="D533" s="35" t="s">
        <v>1206</v>
      </c>
      <c r="E533" s="35" t="s">
        <v>735</v>
      </c>
      <c r="F533" s="35"/>
      <c r="G533" s="82">
        <v>37</v>
      </c>
      <c r="H533" s="47">
        <f t="shared" si="222"/>
        <v>37</v>
      </c>
      <c r="I533" s="47">
        <f t="shared" si="223"/>
        <v>0</v>
      </c>
      <c r="J533" s="82">
        <v>37</v>
      </c>
      <c r="K533" s="87">
        <v>37</v>
      </c>
      <c r="L533" s="47">
        <f t="shared" si="224"/>
        <v>37</v>
      </c>
      <c r="M533" s="47">
        <f t="shared" si="225"/>
        <v>0</v>
      </c>
      <c r="O533" s="85">
        <f t="shared" si="230"/>
        <v>0</v>
      </c>
      <c r="P533" s="82">
        <f t="shared" si="226"/>
        <v>0</v>
      </c>
      <c r="Q533" s="82">
        <f t="shared" si="227"/>
        <v>0</v>
      </c>
      <c r="R533" s="85">
        <f t="shared" si="231"/>
        <v>0</v>
      </c>
      <c r="S533" s="82">
        <f t="shared" si="228"/>
        <v>0</v>
      </c>
      <c r="T533" s="82">
        <f t="shared" si="229"/>
        <v>0</v>
      </c>
      <c r="U533" s="85">
        <f t="shared" si="232"/>
        <v>0</v>
      </c>
    </row>
    <row r="534" spans="2:21">
      <c r="B534" s="48">
        <v>1388</v>
      </c>
      <c r="C534" s="48"/>
      <c r="D534" s="35" t="s">
        <v>1207</v>
      </c>
      <c r="E534" s="35" t="s">
        <v>735</v>
      </c>
      <c r="F534" s="35"/>
      <c r="G534" s="82">
        <v>71</v>
      </c>
      <c r="H534" s="47">
        <f t="shared" si="222"/>
        <v>71</v>
      </c>
      <c r="I534" s="47">
        <f t="shared" si="223"/>
        <v>0</v>
      </c>
      <c r="J534" s="82">
        <v>71</v>
      </c>
      <c r="K534" s="87">
        <v>71</v>
      </c>
      <c r="L534" s="47">
        <f t="shared" si="224"/>
        <v>71</v>
      </c>
      <c r="M534" s="47">
        <f t="shared" si="225"/>
        <v>0</v>
      </c>
      <c r="O534" s="85">
        <f t="shared" si="230"/>
        <v>0</v>
      </c>
      <c r="P534" s="82">
        <f t="shared" si="226"/>
        <v>0</v>
      </c>
      <c r="Q534" s="82">
        <f t="shared" si="227"/>
        <v>0</v>
      </c>
      <c r="R534" s="85">
        <f t="shared" si="231"/>
        <v>0</v>
      </c>
      <c r="S534" s="82">
        <f t="shared" si="228"/>
        <v>0</v>
      </c>
      <c r="T534" s="82">
        <f t="shared" si="229"/>
        <v>0</v>
      </c>
      <c r="U534" s="85">
        <f t="shared" si="232"/>
        <v>0</v>
      </c>
    </row>
    <row r="535" spans="2:21">
      <c r="B535" s="48">
        <v>1389</v>
      </c>
      <c r="C535" s="48"/>
      <c r="D535" s="35" t="s">
        <v>1208</v>
      </c>
      <c r="E535" s="35" t="s">
        <v>735</v>
      </c>
      <c r="F535" s="35"/>
      <c r="G535" s="82">
        <v>62</v>
      </c>
      <c r="H535" s="47">
        <f t="shared" si="222"/>
        <v>62</v>
      </c>
      <c r="I535" s="47">
        <f t="shared" si="223"/>
        <v>0</v>
      </c>
      <c r="J535" s="82">
        <v>63</v>
      </c>
      <c r="K535" s="87">
        <v>64</v>
      </c>
      <c r="L535" s="47">
        <f t="shared" si="224"/>
        <v>64</v>
      </c>
      <c r="M535" s="47">
        <f t="shared" si="225"/>
        <v>0</v>
      </c>
      <c r="O535" s="85">
        <f t="shared" si="230"/>
        <v>1</v>
      </c>
      <c r="P535" s="82">
        <f t="shared" si="226"/>
        <v>1</v>
      </c>
      <c r="Q535" s="82">
        <f t="shared" si="227"/>
        <v>0</v>
      </c>
      <c r="R535" s="85">
        <f t="shared" si="231"/>
        <v>1</v>
      </c>
      <c r="S535" s="82">
        <f t="shared" si="228"/>
        <v>1</v>
      </c>
      <c r="T535" s="82">
        <f t="shared" si="229"/>
        <v>0</v>
      </c>
      <c r="U535" s="85">
        <f t="shared" si="232"/>
        <v>2</v>
      </c>
    </row>
    <row r="536" spans="2:21">
      <c r="B536" s="48">
        <v>1390</v>
      </c>
      <c r="C536" s="48"/>
      <c r="D536" s="35" t="s">
        <v>1209</v>
      </c>
      <c r="E536" s="35" t="s">
        <v>735</v>
      </c>
      <c r="F536" s="35"/>
      <c r="G536" s="82">
        <v>73</v>
      </c>
      <c r="H536" s="47">
        <f t="shared" si="222"/>
        <v>73</v>
      </c>
      <c r="I536" s="47">
        <f t="shared" si="223"/>
        <v>0</v>
      </c>
      <c r="J536" s="82">
        <v>73</v>
      </c>
      <c r="K536" s="87">
        <v>73</v>
      </c>
      <c r="L536" s="47">
        <f t="shared" si="224"/>
        <v>73</v>
      </c>
      <c r="M536" s="47">
        <f t="shared" si="225"/>
        <v>0</v>
      </c>
      <c r="O536" s="85">
        <f t="shared" si="230"/>
        <v>0</v>
      </c>
      <c r="P536" s="82">
        <f t="shared" si="226"/>
        <v>0</v>
      </c>
      <c r="Q536" s="82">
        <f t="shared" si="227"/>
        <v>0</v>
      </c>
      <c r="R536" s="85">
        <f t="shared" si="231"/>
        <v>0</v>
      </c>
      <c r="S536" s="82">
        <f t="shared" si="228"/>
        <v>0</v>
      </c>
      <c r="T536" s="82">
        <f t="shared" si="229"/>
        <v>0</v>
      </c>
      <c r="U536" s="85">
        <f t="shared" si="232"/>
        <v>0</v>
      </c>
    </row>
    <row r="537" spans="2:21">
      <c r="B537" s="48">
        <v>1391</v>
      </c>
      <c r="C537" s="48"/>
      <c r="D537" s="35" t="s">
        <v>1210</v>
      </c>
      <c r="E537" s="35" t="s">
        <v>735</v>
      </c>
      <c r="F537" s="35"/>
      <c r="G537" s="82">
        <v>19</v>
      </c>
      <c r="H537" s="47">
        <f t="shared" si="222"/>
        <v>19</v>
      </c>
      <c r="I537" s="47">
        <f t="shared" si="223"/>
        <v>0</v>
      </c>
      <c r="J537" s="82">
        <v>19</v>
      </c>
      <c r="K537" s="87">
        <v>19</v>
      </c>
      <c r="L537" s="47">
        <f t="shared" si="224"/>
        <v>19</v>
      </c>
      <c r="M537" s="47">
        <f t="shared" si="225"/>
        <v>0</v>
      </c>
      <c r="O537" s="85">
        <f t="shared" si="230"/>
        <v>0</v>
      </c>
      <c r="P537" s="82">
        <f t="shared" si="226"/>
        <v>0</v>
      </c>
      <c r="Q537" s="82">
        <f t="shared" si="227"/>
        <v>0</v>
      </c>
      <c r="R537" s="85">
        <f t="shared" si="231"/>
        <v>0</v>
      </c>
      <c r="S537" s="82">
        <f t="shared" si="228"/>
        <v>0</v>
      </c>
      <c r="T537" s="82">
        <f t="shared" si="229"/>
        <v>0</v>
      </c>
      <c r="U537" s="85">
        <f t="shared" si="232"/>
        <v>0</v>
      </c>
    </row>
    <row r="538" spans="2:21">
      <c r="B538" s="48">
        <v>1392</v>
      </c>
      <c r="C538" s="48"/>
      <c r="D538" s="35" t="s">
        <v>1211</v>
      </c>
      <c r="E538" s="35" t="s">
        <v>735</v>
      </c>
      <c r="F538" s="35"/>
      <c r="G538" s="82">
        <v>52</v>
      </c>
      <c r="H538" s="47">
        <f t="shared" si="222"/>
        <v>52</v>
      </c>
      <c r="I538" s="47">
        <f t="shared" si="223"/>
        <v>0</v>
      </c>
      <c r="J538" s="82">
        <v>52</v>
      </c>
      <c r="K538" s="87">
        <v>52</v>
      </c>
      <c r="L538" s="47">
        <f t="shared" si="224"/>
        <v>52</v>
      </c>
      <c r="M538" s="47">
        <f t="shared" si="225"/>
        <v>0</v>
      </c>
      <c r="O538" s="85">
        <f t="shared" si="230"/>
        <v>0</v>
      </c>
      <c r="P538" s="82">
        <f t="shared" si="226"/>
        <v>0</v>
      </c>
      <c r="Q538" s="82">
        <f t="shared" si="227"/>
        <v>0</v>
      </c>
      <c r="R538" s="85">
        <f t="shared" si="231"/>
        <v>0</v>
      </c>
      <c r="S538" s="82">
        <f t="shared" si="228"/>
        <v>0</v>
      </c>
      <c r="T538" s="82">
        <f t="shared" si="229"/>
        <v>0</v>
      </c>
      <c r="U538" s="85">
        <f t="shared" si="232"/>
        <v>0</v>
      </c>
    </row>
    <row r="539" spans="2:21">
      <c r="B539" s="48">
        <v>1393</v>
      </c>
      <c r="C539" s="48"/>
      <c r="D539" s="35" t="s">
        <v>1212</v>
      </c>
      <c r="E539" s="35" t="s">
        <v>735</v>
      </c>
      <c r="F539" s="35"/>
      <c r="G539" s="82">
        <v>36</v>
      </c>
      <c r="H539" s="47">
        <f t="shared" si="222"/>
        <v>36</v>
      </c>
      <c r="I539" s="47">
        <f t="shared" si="223"/>
        <v>0</v>
      </c>
      <c r="J539" s="82">
        <v>36</v>
      </c>
      <c r="K539" s="87">
        <v>36</v>
      </c>
      <c r="L539" s="47">
        <f t="shared" si="224"/>
        <v>36</v>
      </c>
      <c r="M539" s="47">
        <f t="shared" si="225"/>
        <v>0</v>
      </c>
      <c r="O539" s="85">
        <f t="shared" si="230"/>
        <v>0</v>
      </c>
      <c r="P539" s="82">
        <f t="shared" si="226"/>
        <v>0</v>
      </c>
      <c r="Q539" s="82">
        <f t="shared" si="227"/>
        <v>0</v>
      </c>
      <c r="R539" s="85">
        <f t="shared" si="231"/>
        <v>0</v>
      </c>
      <c r="S539" s="82">
        <f t="shared" si="228"/>
        <v>0</v>
      </c>
      <c r="T539" s="82">
        <f t="shared" si="229"/>
        <v>0</v>
      </c>
      <c r="U539" s="85">
        <f t="shared" si="232"/>
        <v>0</v>
      </c>
    </row>
    <row r="540" spans="2:21">
      <c r="B540" s="48">
        <v>1394</v>
      </c>
      <c r="C540" s="48"/>
      <c r="D540" s="35" t="s">
        <v>1213</v>
      </c>
      <c r="E540" s="35" t="s">
        <v>735</v>
      </c>
      <c r="F540" s="35"/>
      <c r="G540" s="82">
        <v>107</v>
      </c>
      <c r="H540" s="47">
        <f t="shared" si="222"/>
        <v>107</v>
      </c>
      <c r="I540" s="47">
        <f t="shared" si="223"/>
        <v>0</v>
      </c>
      <c r="J540" s="82">
        <v>107</v>
      </c>
      <c r="K540" s="87">
        <v>107</v>
      </c>
      <c r="L540" s="47">
        <f t="shared" si="224"/>
        <v>107</v>
      </c>
      <c r="M540" s="47">
        <f t="shared" si="225"/>
        <v>0</v>
      </c>
      <c r="O540" s="85">
        <f t="shared" si="230"/>
        <v>0</v>
      </c>
      <c r="P540" s="82">
        <f t="shared" si="226"/>
        <v>0</v>
      </c>
      <c r="Q540" s="82">
        <f t="shared" si="227"/>
        <v>0</v>
      </c>
      <c r="R540" s="85">
        <f t="shared" si="231"/>
        <v>0</v>
      </c>
      <c r="S540" s="82">
        <f t="shared" si="228"/>
        <v>0</v>
      </c>
      <c r="T540" s="82">
        <f t="shared" si="229"/>
        <v>0</v>
      </c>
      <c r="U540" s="85">
        <f t="shared" si="232"/>
        <v>0</v>
      </c>
    </row>
    <row r="541" spans="2:21">
      <c r="B541" s="48">
        <v>1395</v>
      </c>
      <c r="C541" s="48"/>
      <c r="D541" s="35" t="s">
        <v>1214</v>
      </c>
      <c r="E541" s="35" t="s">
        <v>735</v>
      </c>
      <c r="F541" s="35"/>
      <c r="G541" s="82">
        <v>69</v>
      </c>
      <c r="H541" s="47">
        <f t="shared" si="222"/>
        <v>69</v>
      </c>
      <c r="I541" s="47">
        <f t="shared" si="223"/>
        <v>0</v>
      </c>
      <c r="J541" s="82">
        <v>69</v>
      </c>
      <c r="K541" s="87">
        <v>69</v>
      </c>
      <c r="L541" s="47">
        <f t="shared" si="224"/>
        <v>69</v>
      </c>
      <c r="M541" s="47">
        <f t="shared" si="225"/>
        <v>0</v>
      </c>
      <c r="O541" s="85">
        <f t="shared" si="230"/>
        <v>0</v>
      </c>
      <c r="P541" s="82">
        <f t="shared" si="226"/>
        <v>0</v>
      </c>
      <c r="Q541" s="82">
        <f t="shared" si="227"/>
        <v>0</v>
      </c>
      <c r="R541" s="85">
        <f t="shared" si="231"/>
        <v>0</v>
      </c>
      <c r="S541" s="82">
        <f t="shared" si="228"/>
        <v>0</v>
      </c>
      <c r="T541" s="82">
        <f t="shared" si="229"/>
        <v>0</v>
      </c>
      <c r="U541" s="85">
        <f t="shared" si="232"/>
        <v>0</v>
      </c>
    </row>
    <row r="542" spans="2:21">
      <c r="B542" s="48">
        <v>1396</v>
      </c>
      <c r="C542" s="48"/>
      <c r="D542" s="35" t="s">
        <v>1215</v>
      </c>
      <c r="E542" s="35" t="s">
        <v>735</v>
      </c>
      <c r="F542" s="35"/>
      <c r="G542" s="82">
        <v>97</v>
      </c>
      <c r="H542" s="47">
        <f t="shared" si="222"/>
        <v>97</v>
      </c>
      <c r="I542" s="47">
        <f t="shared" si="223"/>
        <v>0</v>
      </c>
      <c r="J542" s="82">
        <v>97</v>
      </c>
      <c r="K542" s="87">
        <v>98</v>
      </c>
      <c r="L542" s="47">
        <f t="shared" si="224"/>
        <v>98</v>
      </c>
      <c r="M542" s="47">
        <f t="shared" si="225"/>
        <v>0</v>
      </c>
      <c r="O542" s="85">
        <f t="shared" si="230"/>
        <v>0</v>
      </c>
      <c r="P542" s="82">
        <f t="shared" si="226"/>
        <v>0</v>
      </c>
      <c r="Q542" s="82">
        <f t="shared" si="227"/>
        <v>0</v>
      </c>
      <c r="R542" s="85">
        <f t="shared" si="231"/>
        <v>1</v>
      </c>
      <c r="S542" s="82">
        <f t="shared" si="228"/>
        <v>1</v>
      </c>
      <c r="T542" s="82">
        <f t="shared" si="229"/>
        <v>0</v>
      </c>
      <c r="U542" s="85">
        <f t="shared" si="232"/>
        <v>1</v>
      </c>
    </row>
    <row r="543" spans="2:21">
      <c r="B543" s="48">
        <v>1397</v>
      </c>
      <c r="C543" s="48"/>
      <c r="D543" s="35" t="s">
        <v>1216</v>
      </c>
      <c r="E543" s="35" t="s">
        <v>735</v>
      </c>
      <c r="F543" s="35"/>
      <c r="G543" s="82">
        <v>61</v>
      </c>
      <c r="H543" s="47">
        <f t="shared" si="222"/>
        <v>61</v>
      </c>
      <c r="I543" s="47">
        <f t="shared" si="223"/>
        <v>0</v>
      </c>
      <c r="J543" s="82">
        <v>61</v>
      </c>
      <c r="K543" s="87">
        <v>61</v>
      </c>
      <c r="L543" s="47">
        <f t="shared" si="224"/>
        <v>61</v>
      </c>
      <c r="M543" s="47">
        <f t="shared" si="225"/>
        <v>0</v>
      </c>
      <c r="O543" s="85">
        <f t="shared" si="230"/>
        <v>0</v>
      </c>
      <c r="P543" s="82">
        <f t="shared" si="226"/>
        <v>0</v>
      </c>
      <c r="Q543" s="82">
        <f t="shared" si="227"/>
        <v>0</v>
      </c>
      <c r="R543" s="85">
        <f t="shared" si="231"/>
        <v>0</v>
      </c>
      <c r="S543" s="82">
        <f t="shared" si="228"/>
        <v>0</v>
      </c>
      <c r="T543" s="82">
        <f t="shared" si="229"/>
        <v>0</v>
      </c>
      <c r="U543" s="85">
        <f t="shared" si="232"/>
        <v>0</v>
      </c>
    </row>
    <row r="544" spans="2:21">
      <c r="B544" s="48">
        <v>1398</v>
      </c>
      <c r="C544" s="48"/>
      <c r="D544" s="35" t="s">
        <v>1217</v>
      </c>
      <c r="E544" s="35" t="s">
        <v>735</v>
      </c>
      <c r="F544" s="35"/>
      <c r="G544" s="82">
        <v>28</v>
      </c>
      <c r="H544" s="47">
        <f t="shared" si="222"/>
        <v>28</v>
      </c>
      <c r="I544" s="47">
        <f t="shared" si="223"/>
        <v>0</v>
      </c>
      <c r="J544" s="82">
        <v>28</v>
      </c>
      <c r="K544" s="87">
        <v>28</v>
      </c>
      <c r="L544" s="47">
        <f t="shared" si="224"/>
        <v>28</v>
      </c>
      <c r="M544" s="47">
        <f t="shared" si="225"/>
        <v>0</v>
      </c>
      <c r="O544" s="85">
        <f t="shared" si="230"/>
        <v>0</v>
      </c>
      <c r="P544" s="82">
        <f t="shared" si="226"/>
        <v>0</v>
      </c>
      <c r="Q544" s="82">
        <f t="shared" si="227"/>
        <v>0</v>
      </c>
      <c r="R544" s="85">
        <f t="shared" si="231"/>
        <v>0</v>
      </c>
      <c r="S544" s="82">
        <f t="shared" si="228"/>
        <v>0</v>
      </c>
      <c r="T544" s="82">
        <f t="shared" si="229"/>
        <v>0</v>
      </c>
      <c r="U544" s="85">
        <f t="shared" si="232"/>
        <v>0</v>
      </c>
    </row>
    <row r="545" spans="1:25">
      <c r="B545" s="48">
        <v>1399</v>
      </c>
      <c r="C545" s="48"/>
      <c r="D545" s="35" t="s">
        <v>1218</v>
      </c>
      <c r="E545" s="35" t="s">
        <v>735</v>
      </c>
      <c r="F545" s="35"/>
      <c r="G545" s="82">
        <v>68</v>
      </c>
      <c r="H545" s="47">
        <f t="shared" si="222"/>
        <v>68</v>
      </c>
      <c r="I545" s="47">
        <f t="shared" si="223"/>
        <v>0</v>
      </c>
      <c r="J545" s="82">
        <v>68</v>
      </c>
      <c r="K545" s="87">
        <v>68</v>
      </c>
      <c r="L545" s="47">
        <f t="shared" si="224"/>
        <v>68</v>
      </c>
      <c r="M545" s="47">
        <f t="shared" si="225"/>
        <v>0</v>
      </c>
      <c r="O545" s="85">
        <f t="shared" si="230"/>
        <v>0</v>
      </c>
      <c r="P545" s="82">
        <f t="shared" si="226"/>
        <v>0</v>
      </c>
      <c r="Q545" s="82">
        <f t="shared" si="227"/>
        <v>0</v>
      </c>
      <c r="R545" s="85">
        <f t="shared" si="231"/>
        <v>0</v>
      </c>
      <c r="S545" s="82">
        <f t="shared" si="228"/>
        <v>0</v>
      </c>
      <c r="T545" s="82">
        <f t="shared" si="229"/>
        <v>0</v>
      </c>
      <c r="U545" s="85">
        <f t="shared" si="232"/>
        <v>0</v>
      </c>
    </row>
    <row r="546" spans="1:25">
      <c r="B546" s="48">
        <v>1400</v>
      </c>
      <c r="C546" s="48"/>
      <c r="D546" s="35" t="s">
        <v>1219</v>
      </c>
      <c r="E546" s="35" t="s">
        <v>735</v>
      </c>
      <c r="F546" s="35"/>
      <c r="G546" s="82">
        <v>68</v>
      </c>
      <c r="H546" s="47">
        <f t="shared" si="222"/>
        <v>68</v>
      </c>
      <c r="I546" s="47">
        <f t="shared" si="223"/>
        <v>0</v>
      </c>
      <c r="J546" s="82">
        <v>69</v>
      </c>
      <c r="K546" s="87">
        <v>71</v>
      </c>
      <c r="L546" s="47">
        <f t="shared" si="224"/>
        <v>71</v>
      </c>
      <c r="M546" s="47">
        <f t="shared" si="225"/>
        <v>0</v>
      </c>
      <c r="O546" s="85">
        <f t="shared" si="230"/>
        <v>1</v>
      </c>
      <c r="P546" s="82">
        <f t="shared" si="226"/>
        <v>1</v>
      </c>
      <c r="Q546" s="82">
        <f t="shared" si="227"/>
        <v>0</v>
      </c>
      <c r="R546" s="85">
        <f t="shared" si="231"/>
        <v>2</v>
      </c>
      <c r="S546" s="82">
        <f t="shared" si="228"/>
        <v>2</v>
      </c>
      <c r="T546" s="82">
        <f t="shared" si="229"/>
        <v>0</v>
      </c>
      <c r="U546" s="85">
        <f t="shared" si="232"/>
        <v>3</v>
      </c>
    </row>
    <row r="547" spans="1:25">
      <c r="B547" s="48">
        <v>1401</v>
      </c>
      <c r="C547" s="48"/>
      <c r="D547" s="35" t="s">
        <v>1220</v>
      </c>
      <c r="E547" s="35" t="s">
        <v>735</v>
      </c>
      <c r="F547" s="35"/>
      <c r="G547" s="82">
        <v>22</v>
      </c>
      <c r="H547" s="47">
        <f t="shared" si="222"/>
        <v>22</v>
      </c>
      <c r="I547" s="47">
        <f t="shared" si="223"/>
        <v>0</v>
      </c>
      <c r="J547" s="82">
        <v>22</v>
      </c>
      <c r="K547" s="87">
        <v>22</v>
      </c>
      <c r="L547" s="47">
        <f t="shared" si="224"/>
        <v>22</v>
      </c>
      <c r="M547" s="47">
        <f t="shared" si="225"/>
        <v>0</v>
      </c>
      <c r="O547" s="85">
        <f t="shared" si="230"/>
        <v>0</v>
      </c>
      <c r="P547" s="82">
        <f t="shared" si="226"/>
        <v>0</v>
      </c>
      <c r="Q547" s="82">
        <f t="shared" si="227"/>
        <v>0</v>
      </c>
      <c r="R547" s="85">
        <f t="shared" si="231"/>
        <v>0</v>
      </c>
      <c r="S547" s="82">
        <f t="shared" si="228"/>
        <v>0</v>
      </c>
      <c r="T547" s="82">
        <f t="shared" si="229"/>
        <v>0</v>
      </c>
      <c r="U547" s="85">
        <f t="shared" si="232"/>
        <v>0</v>
      </c>
    </row>
    <row r="548" spans="1:25">
      <c r="B548" s="48">
        <v>1402</v>
      </c>
      <c r="C548" s="48"/>
      <c r="D548" s="35" t="s">
        <v>1221</v>
      </c>
      <c r="E548" s="35" t="s">
        <v>735</v>
      </c>
      <c r="F548" s="35"/>
      <c r="G548" s="134">
        <v>95</v>
      </c>
      <c r="H548" s="133">
        <f t="shared" si="222"/>
        <v>95</v>
      </c>
      <c r="I548" s="133">
        <f t="shared" si="223"/>
        <v>0</v>
      </c>
      <c r="J548" s="134">
        <v>98</v>
      </c>
      <c r="K548" s="194">
        <v>98</v>
      </c>
      <c r="L548" s="133">
        <f t="shared" si="224"/>
        <v>98</v>
      </c>
      <c r="M548" s="133">
        <f t="shared" si="225"/>
        <v>0</v>
      </c>
      <c r="N548" s="133"/>
      <c r="O548" s="94">
        <f t="shared" si="230"/>
        <v>3</v>
      </c>
      <c r="P548" s="134">
        <f t="shared" si="226"/>
        <v>3</v>
      </c>
      <c r="Q548" s="134">
        <f t="shared" si="227"/>
        <v>0</v>
      </c>
      <c r="R548" s="94">
        <f t="shared" si="231"/>
        <v>0</v>
      </c>
      <c r="S548" s="134">
        <f t="shared" si="228"/>
        <v>0</v>
      </c>
      <c r="T548" s="134">
        <f t="shared" si="229"/>
        <v>0</v>
      </c>
      <c r="U548" s="94">
        <f t="shared" si="232"/>
        <v>3</v>
      </c>
    </row>
    <row r="549" spans="1:25">
      <c r="A549" s="57"/>
      <c r="B549" s="85"/>
      <c r="C549" s="48"/>
      <c r="D549" s="47" t="s">
        <v>1222</v>
      </c>
      <c r="E549" s="79"/>
      <c r="F549" s="79"/>
      <c r="G549" s="83">
        <f>SUM(G451:G548)-G489-G491-G499-G501</f>
        <v>6853.9000000000005</v>
      </c>
      <c r="H549" s="47">
        <f t="shared" si="222"/>
        <v>0</v>
      </c>
      <c r="I549" s="47">
        <f t="shared" si="223"/>
        <v>0</v>
      </c>
      <c r="J549" s="83">
        <f>SUM(J451:J548)-J489-J491-J499-J501</f>
        <v>6873.9000000000005</v>
      </c>
      <c r="K549" s="96">
        <f>SUM(K451:K548)-K489-K491-K499-K501</f>
        <v>6927.4000000000005</v>
      </c>
      <c r="L549" s="47">
        <f t="shared" si="224"/>
        <v>0</v>
      </c>
      <c r="M549" s="47">
        <f t="shared" si="225"/>
        <v>0</v>
      </c>
      <c r="N549" s="82"/>
      <c r="O549" s="83">
        <f>SUM(O451:O548)-O489-O491-O499-O501</f>
        <v>20</v>
      </c>
      <c r="P549" s="82">
        <f t="shared" si="226"/>
        <v>0</v>
      </c>
      <c r="Q549" s="82">
        <f t="shared" si="227"/>
        <v>0</v>
      </c>
      <c r="R549" s="83">
        <f>SUM(R451:R548)-R489-R491-R499-R501</f>
        <v>53.5</v>
      </c>
      <c r="S549" s="82">
        <f t="shared" si="228"/>
        <v>0</v>
      </c>
      <c r="T549" s="82">
        <f t="shared" si="229"/>
        <v>0</v>
      </c>
      <c r="U549" s="83">
        <f>SUM(U451:U548)-U489-U491-U499-U501</f>
        <v>73.5</v>
      </c>
      <c r="V549" s="47">
        <f>IF($E549="",0,U549)</f>
        <v>0</v>
      </c>
      <c r="W549" s="47">
        <f>IF($F549="",0,U549)</f>
        <v>0</v>
      </c>
      <c r="Y549" s="82"/>
    </row>
    <row r="550" spans="1:25">
      <c r="B550" s="48"/>
      <c r="C550" s="48"/>
      <c r="D550" s="47" t="s">
        <v>1223</v>
      </c>
      <c r="E550" s="79"/>
      <c r="F550" s="79"/>
      <c r="G550" s="97">
        <f>G489+G491+G499+G501</f>
        <v>376</v>
      </c>
      <c r="H550" s="47">
        <f t="shared" si="222"/>
        <v>0</v>
      </c>
      <c r="I550" s="47">
        <f t="shared" si="223"/>
        <v>0</v>
      </c>
      <c r="J550" s="97">
        <f>J489+J491+J499+J501</f>
        <v>377</v>
      </c>
      <c r="K550" s="98">
        <f>K489+K491+K499+K501</f>
        <v>376</v>
      </c>
      <c r="L550" s="47">
        <f t="shared" si="224"/>
        <v>0</v>
      </c>
      <c r="M550" s="47">
        <f t="shared" si="225"/>
        <v>0</v>
      </c>
      <c r="O550" s="97">
        <f>O489+O491+O499+O501</f>
        <v>1</v>
      </c>
      <c r="P550" s="82">
        <f t="shared" si="226"/>
        <v>0</v>
      </c>
      <c r="Q550" s="82">
        <f t="shared" si="227"/>
        <v>0</v>
      </c>
      <c r="R550" s="97">
        <f>R489+R491+R499+R501</f>
        <v>-1</v>
      </c>
      <c r="S550" s="82">
        <f t="shared" si="228"/>
        <v>0</v>
      </c>
      <c r="T550" s="82">
        <f t="shared" si="229"/>
        <v>0</v>
      </c>
      <c r="U550" s="97">
        <f>U489+U491+U499+U501</f>
        <v>0</v>
      </c>
      <c r="V550" s="47">
        <f>IF($E550="",0,U550)</f>
        <v>0</v>
      </c>
      <c r="W550" s="47">
        <f>IF($F550="",0,U550)</f>
        <v>0</v>
      </c>
      <c r="Y550" s="82"/>
    </row>
    <row r="551" spans="1:25">
      <c r="B551" s="48"/>
      <c r="C551" s="48"/>
      <c r="D551" s="47" t="s">
        <v>1224</v>
      </c>
      <c r="E551" s="79"/>
      <c r="F551" s="79"/>
      <c r="G551" s="97">
        <f>G549+G550</f>
        <v>7229.9000000000005</v>
      </c>
      <c r="H551" s="47">
        <f t="shared" si="222"/>
        <v>0</v>
      </c>
      <c r="I551" s="47">
        <f t="shared" si="223"/>
        <v>0</v>
      </c>
      <c r="J551" s="97">
        <f>J549+J550</f>
        <v>7250.9000000000005</v>
      </c>
      <c r="K551" s="98">
        <f>K549+K550</f>
        <v>7303.4000000000005</v>
      </c>
      <c r="L551" s="47">
        <f t="shared" si="224"/>
        <v>0</v>
      </c>
      <c r="M551" s="47">
        <f t="shared" si="225"/>
        <v>0</v>
      </c>
      <c r="O551" s="97">
        <f>O549+O550</f>
        <v>21</v>
      </c>
      <c r="P551" s="82">
        <f t="shared" si="226"/>
        <v>0</v>
      </c>
      <c r="Q551" s="82">
        <f t="shared" si="227"/>
        <v>0</v>
      </c>
      <c r="R551" s="97">
        <f>R549+R550</f>
        <v>52.5</v>
      </c>
      <c r="S551" s="82">
        <f t="shared" si="228"/>
        <v>0</v>
      </c>
      <c r="T551" s="82">
        <f t="shared" si="229"/>
        <v>0</v>
      </c>
      <c r="U551" s="97">
        <f>U549+U550</f>
        <v>73.5</v>
      </c>
      <c r="V551" s="47">
        <f>IF($E551="",0,U551)</f>
        <v>0</v>
      </c>
      <c r="W551" s="47">
        <f>IF($F551="",0,U551)</f>
        <v>0</v>
      </c>
    </row>
    <row r="552" spans="1:25">
      <c r="B552" s="48"/>
      <c r="C552" s="48"/>
      <c r="D552" s="35"/>
      <c r="E552" s="35"/>
      <c r="F552" s="35"/>
      <c r="J552" s="82"/>
      <c r="K552" s="87"/>
      <c r="N552" s="82"/>
      <c r="O552" s="85"/>
      <c r="R552" s="85"/>
      <c r="U552" s="85"/>
    </row>
    <row r="553" spans="1:25">
      <c r="B553" s="35"/>
      <c r="C553" s="35"/>
      <c r="D553" s="35"/>
      <c r="E553" s="35"/>
      <c r="F553" s="35"/>
      <c r="H553" s="47">
        <f t="shared" ref="H553:H578" si="233">IF($E553="",0,$G553)</f>
        <v>0</v>
      </c>
      <c r="I553" s="47">
        <f t="shared" ref="I553:I578" si="234">IF($F553="",0,$G553)</f>
        <v>0</v>
      </c>
      <c r="L553" s="47">
        <f t="shared" ref="L553:L578" si="235">IF($E553="",0,K553)</f>
        <v>0</v>
      </c>
      <c r="M553" s="47">
        <f t="shared" ref="M553:M578" si="236">IF($F553="",0,K553)</f>
        <v>0</v>
      </c>
      <c r="N553" s="82"/>
      <c r="O553" s="85"/>
      <c r="P553" s="82">
        <f t="shared" ref="P553:P578" si="237">IF($E553="",0,O553)</f>
        <v>0</v>
      </c>
      <c r="Q553" s="82">
        <f t="shared" ref="Q553:Q578" si="238">IF($F553="",0,O553)</f>
        <v>0</v>
      </c>
      <c r="S553" s="82">
        <f t="shared" ref="S553:S578" si="239">IF($E553="",0,R553)</f>
        <v>0</v>
      </c>
      <c r="T553" s="82">
        <f t="shared" ref="T553:T578" si="240">IF($F553="",0,R553)</f>
        <v>0</v>
      </c>
      <c r="V553" s="47">
        <f t="shared" ref="V553:V577" si="241">IF($E553="",0,U553)</f>
        <v>0</v>
      </c>
      <c r="W553" s="47">
        <f t="shared" ref="W553:W577" si="242">IF($F553="",0,U553)</f>
        <v>0</v>
      </c>
    </row>
    <row r="554" spans="1:25">
      <c r="B554" s="35" t="s">
        <v>1225</v>
      </c>
      <c r="C554" s="35"/>
      <c r="E554" s="79"/>
      <c r="F554" s="79"/>
      <c r="H554" s="47">
        <f t="shared" si="233"/>
        <v>0</v>
      </c>
      <c r="I554" s="47">
        <f t="shared" si="234"/>
        <v>0</v>
      </c>
      <c r="L554" s="47">
        <f t="shared" si="235"/>
        <v>0</v>
      </c>
      <c r="M554" s="47">
        <f t="shared" si="236"/>
        <v>0</v>
      </c>
      <c r="O554" s="85"/>
      <c r="P554" s="82">
        <f t="shared" si="237"/>
        <v>0</v>
      </c>
      <c r="Q554" s="82">
        <f t="shared" si="238"/>
        <v>0</v>
      </c>
      <c r="S554" s="82">
        <f t="shared" si="239"/>
        <v>0</v>
      </c>
      <c r="T554" s="82">
        <f t="shared" si="240"/>
        <v>0</v>
      </c>
      <c r="V554" s="47">
        <f t="shared" si="241"/>
        <v>0</v>
      </c>
      <c r="W554" s="47">
        <f t="shared" si="242"/>
        <v>0</v>
      </c>
    </row>
    <row r="555" spans="1:25">
      <c r="B555" s="48">
        <v>464</v>
      </c>
      <c r="C555" s="48"/>
      <c r="D555" s="35" t="s">
        <v>1226</v>
      </c>
      <c r="E555" s="35" t="s">
        <v>735</v>
      </c>
      <c r="F555" s="35"/>
      <c r="G555" s="82">
        <v>54</v>
      </c>
      <c r="H555" s="47">
        <f t="shared" si="233"/>
        <v>54</v>
      </c>
      <c r="I555" s="47">
        <f t="shared" si="234"/>
        <v>0</v>
      </c>
      <c r="J555" s="82">
        <v>55</v>
      </c>
      <c r="K555" s="87">
        <v>55</v>
      </c>
      <c r="L555" s="47">
        <f t="shared" si="235"/>
        <v>55</v>
      </c>
      <c r="M555" s="47">
        <f t="shared" si="236"/>
        <v>0</v>
      </c>
      <c r="O555" s="85">
        <f>IF(J555&gt;0,J555-G555,0)</f>
        <v>1</v>
      </c>
      <c r="P555" s="82">
        <f t="shared" si="237"/>
        <v>1</v>
      </c>
      <c r="Q555" s="82">
        <f t="shared" si="238"/>
        <v>0</v>
      </c>
      <c r="R555" s="85">
        <f>IF(K555&gt;0,K555-J555,0)</f>
        <v>0</v>
      </c>
      <c r="S555" s="82">
        <f t="shared" si="239"/>
        <v>0</v>
      </c>
      <c r="T555" s="82">
        <f t="shared" si="240"/>
        <v>0</v>
      </c>
      <c r="U555" s="85">
        <f>IF(K555&gt;0,O555+R555,O555)</f>
        <v>1</v>
      </c>
      <c r="V555" s="47">
        <f t="shared" si="241"/>
        <v>1</v>
      </c>
      <c r="W555" s="47">
        <f t="shared" si="242"/>
        <v>0</v>
      </c>
    </row>
    <row r="556" spans="1:25">
      <c r="B556" s="48">
        <v>465</v>
      </c>
      <c r="C556" s="48"/>
      <c r="D556" s="35" t="s">
        <v>1227</v>
      </c>
      <c r="E556" s="35" t="s">
        <v>735</v>
      </c>
      <c r="F556" s="35"/>
      <c r="G556" s="82">
        <v>121</v>
      </c>
      <c r="H556" s="47">
        <f t="shared" si="233"/>
        <v>121</v>
      </c>
      <c r="I556" s="47">
        <f t="shared" si="234"/>
        <v>0</v>
      </c>
      <c r="J556" s="82">
        <v>121</v>
      </c>
      <c r="K556" s="87">
        <v>121</v>
      </c>
      <c r="L556" s="47">
        <f t="shared" si="235"/>
        <v>121</v>
      </c>
      <c r="M556" s="47">
        <f t="shared" si="236"/>
        <v>0</v>
      </c>
      <c r="O556" s="85">
        <f>IF(J556&gt;0,J556-G556,0)</f>
        <v>0</v>
      </c>
      <c r="P556" s="82">
        <f t="shared" si="237"/>
        <v>0</v>
      </c>
      <c r="Q556" s="82">
        <f t="shared" si="238"/>
        <v>0</v>
      </c>
      <c r="R556" s="85">
        <f>IF(K556&gt;0,K556-J556,0)</f>
        <v>0</v>
      </c>
      <c r="S556" s="82">
        <f t="shared" si="239"/>
        <v>0</v>
      </c>
      <c r="T556" s="82">
        <f t="shared" si="240"/>
        <v>0</v>
      </c>
      <c r="U556" s="85">
        <f>IF(K556&gt;0,O556+R556,O556)</f>
        <v>0</v>
      </c>
      <c r="V556" s="47">
        <f t="shared" si="241"/>
        <v>0</v>
      </c>
      <c r="W556" s="47">
        <f t="shared" si="242"/>
        <v>0</v>
      </c>
    </row>
    <row r="557" spans="1:25">
      <c r="B557" s="35" t="s">
        <v>1228</v>
      </c>
      <c r="C557" s="48"/>
      <c r="D557" s="35"/>
      <c r="E557" s="35"/>
      <c r="F557" s="35"/>
      <c r="H557" s="47">
        <f t="shared" si="233"/>
        <v>0</v>
      </c>
      <c r="I557" s="47">
        <f t="shared" si="234"/>
        <v>0</v>
      </c>
      <c r="J557" s="82"/>
      <c r="K557" s="87"/>
      <c r="L557" s="47">
        <f t="shared" si="235"/>
        <v>0</v>
      </c>
      <c r="M557" s="47">
        <f t="shared" si="236"/>
        <v>0</v>
      </c>
      <c r="O557" s="85"/>
      <c r="P557" s="82">
        <f t="shared" si="237"/>
        <v>0</v>
      </c>
      <c r="Q557" s="82">
        <f t="shared" si="238"/>
        <v>0</v>
      </c>
      <c r="R557" s="85"/>
      <c r="S557" s="82">
        <f t="shared" si="239"/>
        <v>0</v>
      </c>
      <c r="T557" s="82">
        <f t="shared" si="240"/>
        <v>0</v>
      </c>
      <c r="V557" s="47">
        <f t="shared" si="241"/>
        <v>0</v>
      </c>
      <c r="W557" s="47">
        <f t="shared" si="242"/>
        <v>0</v>
      </c>
    </row>
    <row r="558" spans="1:25">
      <c r="B558" s="48">
        <v>470</v>
      </c>
      <c r="C558" s="48"/>
      <c r="D558" s="35" t="s">
        <v>1229</v>
      </c>
      <c r="E558" s="35"/>
      <c r="F558" s="35" t="s">
        <v>736</v>
      </c>
      <c r="G558" s="82">
        <v>0</v>
      </c>
      <c r="H558" s="47">
        <f t="shared" si="233"/>
        <v>0</v>
      </c>
      <c r="I558" s="47">
        <f t="shared" si="234"/>
        <v>0</v>
      </c>
      <c r="J558" s="82">
        <v>0</v>
      </c>
      <c r="K558" s="87">
        <v>0</v>
      </c>
      <c r="L558" s="47">
        <f t="shared" si="235"/>
        <v>0</v>
      </c>
      <c r="M558" s="47">
        <f t="shared" si="236"/>
        <v>0</v>
      </c>
      <c r="O558" s="85">
        <f>IF(J558&gt;0,J558-G558,0)</f>
        <v>0</v>
      </c>
      <c r="P558" s="82">
        <f t="shared" si="237"/>
        <v>0</v>
      </c>
      <c r="Q558" s="82">
        <f t="shared" si="238"/>
        <v>0</v>
      </c>
      <c r="R558" s="85">
        <f>IF(K558&gt;0,K558-J558,0)</f>
        <v>0</v>
      </c>
      <c r="S558" s="82">
        <f t="shared" si="239"/>
        <v>0</v>
      </c>
      <c r="T558" s="82">
        <f t="shared" si="240"/>
        <v>0</v>
      </c>
      <c r="U558" s="85">
        <f>IF(K558&gt;0,O558+R558,O558)</f>
        <v>0</v>
      </c>
      <c r="V558" s="47">
        <f t="shared" si="241"/>
        <v>0</v>
      </c>
      <c r="W558" s="47">
        <f t="shared" si="242"/>
        <v>0</v>
      </c>
      <c r="Y558" s="47" t="s">
        <v>1230</v>
      </c>
    </row>
    <row r="559" spans="1:25">
      <c r="B559" s="35" t="s">
        <v>1231</v>
      </c>
      <c r="C559" s="48"/>
      <c r="D559" s="35"/>
      <c r="E559" s="35"/>
      <c r="F559" s="35"/>
      <c r="H559" s="47">
        <f t="shared" si="233"/>
        <v>0</v>
      </c>
      <c r="I559" s="47">
        <f t="shared" si="234"/>
        <v>0</v>
      </c>
      <c r="J559" s="82"/>
      <c r="K559" s="87"/>
      <c r="L559" s="47">
        <f t="shared" si="235"/>
        <v>0</v>
      </c>
      <c r="M559" s="47">
        <f t="shared" si="236"/>
        <v>0</v>
      </c>
      <c r="O559" s="85"/>
      <c r="P559" s="82">
        <f t="shared" si="237"/>
        <v>0</v>
      </c>
      <c r="Q559" s="82">
        <f t="shared" si="238"/>
        <v>0</v>
      </c>
      <c r="R559" s="85"/>
      <c r="S559" s="82">
        <f t="shared" si="239"/>
        <v>0</v>
      </c>
      <c r="T559" s="82">
        <f t="shared" si="240"/>
        <v>0</v>
      </c>
      <c r="U559" s="85"/>
      <c r="V559" s="47">
        <f t="shared" si="241"/>
        <v>0</v>
      </c>
      <c r="W559" s="47">
        <f t="shared" si="242"/>
        <v>0</v>
      </c>
    </row>
    <row r="560" spans="1:25">
      <c r="B560" s="48">
        <v>485</v>
      </c>
      <c r="C560" s="48"/>
      <c r="D560" s="35" t="s">
        <v>1232</v>
      </c>
      <c r="E560" s="35" t="s">
        <v>735</v>
      </c>
      <c r="F560" s="35"/>
      <c r="G560" s="82">
        <v>1860</v>
      </c>
      <c r="H560" s="47">
        <f t="shared" si="233"/>
        <v>1860</v>
      </c>
      <c r="I560" s="47">
        <f t="shared" si="234"/>
        <v>0</v>
      </c>
      <c r="J560" s="82">
        <v>1866</v>
      </c>
      <c r="K560" s="87">
        <v>1873</v>
      </c>
      <c r="L560" s="47">
        <f t="shared" si="235"/>
        <v>1873</v>
      </c>
      <c r="M560" s="47">
        <f t="shared" si="236"/>
        <v>0</v>
      </c>
      <c r="O560" s="85">
        <f>IF(J560&gt;0,J560-G560,0)</f>
        <v>6</v>
      </c>
      <c r="P560" s="82">
        <f t="shared" si="237"/>
        <v>6</v>
      </c>
      <c r="Q560" s="82">
        <f t="shared" si="238"/>
        <v>0</v>
      </c>
      <c r="R560" s="119">
        <f>IF(K560&gt;0,K560-J560,0)</f>
        <v>7</v>
      </c>
      <c r="S560" s="82">
        <f t="shared" si="239"/>
        <v>7</v>
      </c>
      <c r="T560" s="82">
        <f t="shared" si="240"/>
        <v>0</v>
      </c>
      <c r="U560" s="85">
        <f>IF(K560&gt;0,O560+R560,O560)</f>
        <v>13</v>
      </c>
      <c r="V560" s="47">
        <f t="shared" si="241"/>
        <v>13</v>
      </c>
      <c r="W560" s="47">
        <f t="shared" si="242"/>
        <v>0</v>
      </c>
    </row>
    <row r="561" spans="2:23">
      <c r="B561" s="48">
        <v>485</v>
      </c>
      <c r="C561" s="48"/>
      <c r="D561" s="35" t="s">
        <v>1233</v>
      </c>
      <c r="E561" s="35"/>
      <c r="F561" s="35" t="s">
        <v>736</v>
      </c>
      <c r="G561" s="82">
        <v>1728</v>
      </c>
      <c r="H561" s="47">
        <f t="shared" si="233"/>
        <v>0</v>
      </c>
      <c r="I561" s="47">
        <f t="shared" si="234"/>
        <v>1728</v>
      </c>
      <c r="J561" s="82">
        <v>1734</v>
      </c>
      <c r="K561" s="87">
        <v>1741</v>
      </c>
      <c r="L561" s="47">
        <f t="shared" si="235"/>
        <v>0</v>
      </c>
      <c r="M561" s="47">
        <f t="shared" si="236"/>
        <v>1741</v>
      </c>
      <c r="O561" s="85">
        <f>IF(J561&gt;0,J561-G561,0)</f>
        <v>6</v>
      </c>
      <c r="P561" s="82">
        <f t="shared" si="237"/>
        <v>0</v>
      </c>
      <c r="Q561" s="82">
        <f t="shared" si="238"/>
        <v>6</v>
      </c>
      <c r="R561" s="119">
        <f>IF(K561&gt;0,K561-J561,0)</f>
        <v>7</v>
      </c>
      <c r="S561" s="82">
        <f t="shared" si="239"/>
        <v>0</v>
      </c>
      <c r="T561" s="82">
        <f t="shared" si="240"/>
        <v>7</v>
      </c>
      <c r="U561" s="85">
        <f>IF(K561&gt;0,O561+R561,O561)</f>
        <v>13</v>
      </c>
      <c r="V561" s="47">
        <f t="shared" si="241"/>
        <v>0</v>
      </c>
      <c r="W561" s="47">
        <f t="shared" si="242"/>
        <v>13</v>
      </c>
    </row>
    <row r="562" spans="2:23">
      <c r="B562" s="35" t="s">
        <v>1234</v>
      </c>
      <c r="C562" s="48"/>
      <c r="E562" s="79"/>
      <c r="F562" s="79"/>
      <c r="H562" s="47">
        <f t="shared" si="233"/>
        <v>0</v>
      </c>
      <c r="I562" s="47">
        <f t="shared" si="234"/>
        <v>0</v>
      </c>
      <c r="J562" s="82"/>
      <c r="K562" s="87"/>
      <c r="L562" s="47">
        <f t="shared" si="235"/>
        <v>0</v>
      </c>
      <c r="M562" s="47">
        <f t="shared" si="236"/>
        <v>0</v>
      </c>
      <c r="O562" s="85"/>
      <c r="P562" s="82">
        <f t="shared" si="237"/>
        <v>0</v>
      </c>
      <c r="Q562" s="82">
        <f t="shared" si="238"/>
        <v>0</v>
      </c>
      <c r="R562" s="85"/>
      <c r="S562" s="82">
        <f t="shared" si="239"/>
        <v>0</v>
      </c>
      <c r="T562" s="82">
        <f t="shared" si="240"/>
        <v>0</v>
      </c>
      <c r="V562" s="47">
        <f t="shared" si="241"/>
        <v>0</v>
      </c>
      <c r="W562" s="47">
        <f t="shared" si="242"/>
        <v>0</v>
      </c>
    </row>
    <row r="563" spans="2:23">
      <c r="B563" s="48">
        <v>705</v>
      </c>
      <c r="C563" s="48"/>
      <c r="D563" s="35" t="s">
        <v>1235</v>
      </c>
      <c r="E563" s="35" t="s">
        <v>735</v>
      </c>
      <c r="F563" s="35"/>
      <c r="G563" s="82">
        <v>26</v>
      </c>
      <c r="H563" s="47">
        <f t="shared" si="233"/>
        <v>26</v>
      </c>
      <c r="I563" s="47">
        <f t="shared" si="234"/>
        <v>0</v>
      </c>
      <c r="J563" s="82">
        <v>26</v>
      </c>
      <c r="K563" s="87">
        <v>26</v>
      </c>
      <c r="L563" s="47">
        <f t="shared" si="235"/>
        <v>26</v>
      </c>
      <c r="M563" s="47">
        <f t="shared" si="236"/>
        <v>0</v>
      </c>
      <c r="O563" s="85">
        <f t="shared" ref="O563:O578" si="243">IF(J563&gt;0,J563-G563,0)</f>
        <v>0</v>
      </c>
      <c r="P563" s="82">
        <f t="shared" si="237"/>
        <v>0</v>
      </c>
      <c r="Q563" s="82">
        <f t="shared" si="238"/>
        <v>0</v>
      </c>
      <c r="R563" s="85">
        <f t="shared" ref="R563:R574" si="244">IF(K563&gt;0,K563-J563,0)</f>
        <v>0</v>
      </c>
      <c r="S563" s="82">
        <f t="shared" si="239"/>
        <v>0</v>
      </c>
      <c r="T563" s="82">
        <f t="shared" si="240"/>
        <v>0</v>
      </c>
      <c r="U563" s="85">
        <f t="shared" ref="U563:U578" si="245">IF(K563&gt;0,O563+R563,O563)</f>
        <v>0</v>
      </c>
      <c r="V563" s="47">
        <f t="shared" si="241"/>
        <v>0</v>
      </c>
      <c r="W563" s="47">
        <f t="shared" si="242"/>
        <v>0</v>
      </c>
    </row>
    <row r="564" spans="2:23">
      <c r="B564" s="48">
        <v>712</v>
      </c>
      <c r="C564" s="48"/>
      <c r="D564" s="35" t="s">
        <v>1236</v>
      </c>
      <c r="E564" s="35" t="s">
        <v>735</v>
      </c>
      <c r="F564" s="35"/>
      <c r="G564" s="82">
        <v>21</v>
      </c>
      <c r="H564" s="47">
        <f t="shared" si="233"/>
        <v>21</v>
      </c>
      <c r="I564" s="47">
        <f t="shared" si="234"/>
        <v>0</v>
      </c>
      <c r="J564" s="82">
        <v>21</v>
      </c>
      <c r="K564" s="87">
        <v>21</v>
      </c>
      <c r="L564" s="47">
        <f t="shared" si="235"/>
        <v>21</v>
      </c>
      <c r="M564" s="47">
        <f t="shared" si="236"/>
        <v>0</v>
      </c>
      <c r="O564" s="85">
        <f t="shared" si="243"/>
        <v>0</v>
      </c>
      <c r="P564" s="82">
        <f t="shared" si="237"/>
        <v>0</v>
      </c>
      <c r="Q564" s="82">
        <f t="shared" si="238"/>
        <v>0</v>
      </c>
      <c r="R564" s="85">
        <f t="shared" si="244"/>
        <v>0</v>
      </c>
      <c r="S564" s="82">
        <f t="shared" si="239"/>
        <v>0</v>
      </c>
      <c r="T564" s="82">
        <f t="shared" si="240"/>
        <v>0</v>
      </c>
      <c r="U564" s="85">
        <f t="shared" si="245"/>
        <v>0</v>
      </c>
      <c r="V564" s="47">
        <f t="shared" si="241"/>
        <v>0</v>
      </c>
      <c r="W564" s="47">
        <f t="shared" si="242"/>
        <v>0</v>
      </c>
    </row>
    <row r="565" spans="2:23">
      <c r="B565" s="48">
        <v>714</v>
      </c>
      <c r="C565" s="48"/>
      <c r="D565" s="35" t="s">
        <v>1237</v>
      </c>
      <c r="E565" s="35" t="s">
        <v>735</v>
      </c>
      <c r="F565" s="35"/>
      <c r="G565" s="82">
        <v>51</v>
      </c>
      <c r="H565" s="47">
        <f t="shared" si="233"/>
        <v>51</v>
      </c>
      <c r="I565" s="47">
        <f t="shared" si="234"/>
        <v>0</v>
      </c>
      <c r="J565" s="82">
        <v>53</v>
      </c>
      <c r="K565" s="87">
        <v>54</v>
      </c>
      <c r="L565" s="47">
        <f t="shared" si="235"/>
        <v>54</v>
      </c>
      <c r="M565" s="47">
        <f t="shared" si="236"/>
        <v>0</v>
      </c>
      <c r="O565" s="85">
        <f t="shared" si="243"/>
        <v>2</v>
      </c>
      <c r="P565" s="82">
        <f t="shared" si="237"/>
        <v>2</v>
      </c>
      <c r="Q565" s="82">
        <f t="shared" si="238"/>
        <v>0</v>
      </c>
      <c r="R565" s="85">
        <f t="shared" si="244"/>
        <v>1</v>
      </c>
      <c r="S565" s="82">
        <f t="shared" si="239"/>
        <v>1</v>
      </c>
      <c r="T565" s="82">
        <f t="shared" si="240"/>
        <v>0</v>
      </c>
      <c r="U565" s="85">
        <f t="shared" si="245"/>
        <v>3</v>
      </c>
      <c r="V565" s="47">
        <f t="shared" si="241"/>
        <v>3</v>
      </c>
      <c r="W565" s="47">
        <f t="shared" si="242"/>
        <v>0</v>
      </c>
    </row>
    <row r="566" spans="2:23">
      <c r="B566" s="48">
        <v>714</v>
      </c>
      <c r="C566" s="48"/>
      <c r="D566" s="35" t="s">
        <v>1237</v>
      </c>
      <c r="E566" s="35"/>
      <c r="F566" s="35" t="s">
        <v>736</v>
      </c>
      <c r="G566" s="82">
        <v>53</v>
      </c>
      <c r="H566" s="47">
        <f t="shared" si="233"/>
        <v>0</v>
      </c>
      <c r="I566" s="47">
        <f t="shared" si="234"/>
        <v>53</v>
      </c>
      <c r="J566" s="82">
        <v>54</v>
      </c>
      <c r="K566" s="87">
        <v>54</v>
      </c>
      <c r="L566" s="47">
        <f t="shared" si="235"/>
        <v>0</v>
      </c>
      <c r="M566" s="47">
        <f t="shared" si="236"/>
        <v>54</v>
      </c>
      <c r="O566" s="85">
        <f t="shared" si="243"/>
        <v>1</v>
      </c>
      <c r="P566" s="82">
        <f t="shared" si="237"/>
        <v>0</v>
      </c>
      <c r="Q566" s="82">
        <f t="shared" si="238"/>
        <v>1</v>
      </c>
      <c r="R566" s="85">
        <f t="shared" si="244"/>
        <v>0</v>
      </c>
      <c r="S566" s="82">
        <f t="shared" si="239"/>
        <v>0</v>
      </c>
      <c r="T566" s="82">
        <f t="shared" si="240"/>
        <v>0</v>
      </c>
      <c r="U566" s="85">
        <f t="shared" si="245"/>
        <v>1</v>
      </c>
      <c r="V566" s="47">
        <f t="shared" si="241"/>
        <v>0</v>
      </c>
      <c r="W566" s="47">
        <f t="shared" si="242"/>
        <v>1</v>
      </c>
    </row>
    <row r="567" spans="2:23">
      <c r="B567" s="48">
        <v>715</v>
      </c>
      <c r="C567" s="48"/>
      <c r="D567" s="35" t="s">
        <v>1238</v>
      </c>
      <c r="E567" s="35"/>
      <c r="F567" s="35" t="s">
        <v>736</v>
      </c>
      <c r="G567" s="82">
        <v>90.8</v>
      </c>
      <c r="H567" s="47">
        <f t="shared" si="233"/>
        <v>0</v>
      </c>
      <c r="I567" s="47">
        <f t="shared" si="234"/>
        <v>90.8</v>
      </c>
      <c r="J567" s="82">
        <v>90.8</v>
      </c>
      <c r="K567" s="87">
        <v>90.8</v>
      </c>
      <c r="L567" s="47">
        <f t="shared" si="235"/>
        <v>0</v>
      </c>
      <c r="M567" s="47">
        <f t="shared" si="236"/>
        <v>90.8</v>
      </c>
      <c r="O567" s="85">
        <f t="shared" si="243"/>
        <v>0</v>
      </c>
      <c r="P567" s="82">
        <f t="shared" si="237"/>
        <v>0</v>
      </c>
      <c r="Q567" s="82">
        <f t="shared" si="238"/>
        <v>0</v>
      </c>
      <c r="R567" s="85">
        <f t="shared" si="244"/>
        <v>0</v>
      </c>
      <c r="S567" s="82">
        <f t="shared" si="239"/>
        <v>0</v>
      </c>
      <c r="T567" s="82">
        <f t="shared" si="240"/>
        <v>0</v>
      </c>
      <c r="U567" s="85">
        <f t="shared" si="245"/>
        <v>0</v>
      </c>
      <c r="V567" s="47">
        <f t="shared" si="241"/>
        <v>0</v>
      </c>
      <c r="W567" s="47">
        <f t="shared" si="242"/>
        <v>0</v>
      </c>
    </row>
    <row r="568" spans="2:23">
      <c r="B568" s="48">
        <v>716</v>
      </c>
      <c r="C568" s="48"/>
      <c r="D568" s="35" t="s">
        <v>1239</v>
      </c>
      <c r="E568" s="35"/>
      <c r="F568" s="35" t="s">
        <v>736</v>
      </c>
      <c r="G568" s="82">
        <v>151</v>
      </c>
      <c r="H568" s="47">
        <f t="shared" si="233"/>
        <v>0</v>
      </c>
      <c r="I568" s="47">
        <f t="shared" si="234"/>
        <v>151</v>
      </c>
      <c r="J568" s="82">
        <v>151</v>
      </c>
      <c r="K568" s="87">
        <v>151</v>
      </c>
      <c r="L568" s="47">
        <f t="shared" si="235"/>
        <v>0</v>
      </c>
      <c r="M568" s="47">
        <f t="shared" si="236"/>
        <v>151</v>
      </c>
      <c r="O568" s="85">
        <f t="shared" si="243"/>
        <v>0</v>
      </c>
      <c r="P568" s="82">
        <f t="shared" si="237"/>
        <v>0</v>
      </c>
      <c r="Q568" s="82">
        <f t="shared" si="238"/>
        <v>0</v>
      </c>
      <c r="R568" s="85">
        <f t="shared" si="244"/>
        <v>0</v>
      </c>
      <c r="S568" s="82">
        <f t="shared" si="239"/>
        <v>0</v>
      </c>
      <c r="T568" s="82">
        <f t="shared" si="240"/>
        <v>0</v>
      </c>
      <c r="U568" s="85">
        <f t="shared" si="245"/>
        <v>0</v>
      </c>
      <c r="V568" s="47">
        <f t="shared" si="241"/>
        <v>0</v>
      </c>
      <c r="W568" s="47">
        <f t="shared" si="242"/>
        <v>0</v>
      </c>
    </row>
    <row r="569" spans="2:23">
      <c r="B569" s="48">
        <v>717</v>
      </c>
      <c r="C569" s="48"/>
      <c r="D569" s="35" t="s">
        <v>1240</v>
      </c>
      <c r="E569" s="35"/>
      <c r="F569" s="35" t="s">
        <v>736</v>
      </c>
      <c r="G569" s="82">
        <v>162</v>
      </c>
      <c r="H569" s="47">
        <f t="shared" si="233"/>
        <v>0</v>
      </c>
      <c r="I569" s="47">
        <f t="shared" si="234"/>
        <v>162</v>
      </c>
      <c r="J569" s="82">
        <v>162</v>
      </c>
      <c r="K569" s="87">
        <v>162</v>
      </c>
      <c r="L569" s="47">
        <f t="shared" si="235"/>
        <v>0</v>
      </c>
      <c r="M569" s="47">
        <f t="shared" si="236"/>
        <v>162</v>
      </c>
      <c r="O569" s="85">
        <f t="shared" si="243"/>
        <v>0</v>
      </c>
      <c r="P569" s="82">
        <f t="shared" si="237"/>
        <v>0</v>
      </c>
      <c r="Q569" s="82">
        <f t="shared" si="238"/>
        <v>0</v>
      </c>
      <c r="R569" s="85">
        <f t="shared" si="244"/>
        <v>0</v>
      </c>
      <c r="S569" s="82">
        <f t="shared" si="239"/>
        <v>0</v>
      </c>
      <c r="T569" s="82">
        <f t="shared" si="240"/>
        <v>0</v>
      </c>
      <c r="U569" s="85">
        <f t="shared" si="245"/>
        <v>0</v>
      </c>
      <c r="V569" s="47">
        <f t="shared" si="241"/>
        <v>0</v>
      </c>
      <c r="W569" s="47">
        <f t="shared" si="242"/>
        <v>0</v>
      </c>
    </row>
    <row r="570" spans="2:23">
      <c r="B570" s="48">
        <v>718</v>
      </c>
      <c r="C570" s="48"/>
      <c r="D570" s="35" t="s">
        <v>1241</v>
      </c>
      <c r="E570" s="35"/>
      <c r="F570" s="35" t="s">
        <v>736</v>
      </c>
      <c r="G570" s="82">
        <v>93</v>
      </c>
      <c r="H570" s="47">
        <f t="shared" si="233"/>
        <v>0</v>
      </c>
      <c r="I570" s="47">
        <f t="shared" si="234"/>
        <v>93</v>
      </c>
      <c r="J570" s="82">
        <v>93</v>
      </c>
      <c r="K570" s="87">
        <v>93</v>
      </c>
      <c r="L570" s="47">
        <f t="shared" si="235"/>
        <v>0</v>
      </c>
      <c r="M570" s="47">
        <f t="shared" si="236"/>
        <v>93</v>
      </c>
      <c r="O570" s="85">
        <f t="shared" si="243"/>
        <v>0</v>
      </c>
      <c r="P570" s="82">
        <f t="shared" si="237"/>
        <v>0</v>
      </c>
      <c r="Q570" s="82">
        <f t="shared" si="238"/>
        <v>0</v>
      </c>
      <c r="R570" s="85">
        <f t="shared" si="244"/>
        <v>0</v>
      </c>
      <c r="S570" s="82">
        <f t="shared" si="239"/>
        <v>0</v>
      </c>
      <c r="T570" s="82">
        <f t="shared" si="240"/>
        <v>0</v>
      </c>
      <c r="U570" s="85">
        <f t="shared" si="245"/>
        <v>0</v>
      </c>
      <c r="V570" s="47">
        <f t="shared" si="241"/>
        <v>0</v>
      </c>
      <c r="W570" s="47">
        <f t="shared" si="242"/>
        <v>0</v>
      </c>
    </row>
    <row r="571" spans="2:23">
      <c r="B571" s="48">
        <v>720</v>
      </c>
      <c r="C571" s="48"/>
      <c r="D571" s="35" t="s">
        <v>1242</v>
      </c>
      <c r="E571" s="35"/>
      <c r="F571" s="35" t="s">
        <v>736</v>
      </c>
      <c r="G571" s="82">
        <v>82</v>
      </c>
      <c r="H571" s="47">
        <f t="shared" si="233"/>
        <v>0</v>
      </c>
      <c r="I571" s="47">
        <f t="shared" si="234"/>
        <v>82</v>
      </c>
      <c r="J571" s="82">
        <v>82</v>
      </c>
      <c r="K571" s="87">
        <v>82</v>
      </c>
      <c r="L571" s="47">
        <f t="shared" si="235"/>
        <v>0</v>
      </c>
      <c r="M571" s="47">
        <f t="shared" si="236"/>
        <v>82</v>
      </c>
      <c r="O571" s="85">
        <f t="shared" si="243"/>
        <v>0</v>
      </c>
      <c r="P571" s="82">
        <f t="shared" si="237"/>
        <v>0</v>
      </c>
      <c r="Q571" s="82">
        <f t="shared" si="238"/>
        <v>0</v>
      </c>
      <c r="R571" s="85">
        <f t="shared" si="244"/>
        <v>0</v>
      </c>
      <c r="S571" s="82">
        <f t="shared" si="239"/>
        <v>0</v>
      </c>
      <c r="T571" s="82">
        <f t="shared" si="240"/>
        <v>0</v>
      </c>
      <c r="U571" s="85">
        <f t="shared" si="245"/>
        <v>0</v>
      </c>
      <c r="V571" s="47">
        <f t="shared" si="241"/>
        <v>0</v>
      </c>
      <c r="W571" s="47">
        <f t="shared" si="242"/>
        <v>0</v>
      </c>
    </row>
    <row r="572" spans="2:23">
      <c r="B572" s="48">
        <v>721</v>
      </c>
      <c r="C572" s="48"/>
      <c r="D572" s="47" t="s">
        <v>1243</v>
      </c>
      <c r="E572" s="79"/>
      <c r="F572" s="79" t="s">
        <v>736</v>
      </c>
      <c r="G572" s="82">
        <v>214.6</v>
      </c>
      <c r="H572" s="47">
        <f t="shared" si="233"/>
        <v>0</v>
      </c>
      <c r="I572" s="47">
        <f t="shared" si="234"/>
        <v>214.6</v>
      </c>
      <c r="J572" s="82">
        <v>214.6</v>
      </c>
      <c r="K572" s="87">
        <v>214.6</v>
      </c>
      <c r="L572" s="47">
        <f t="shared" si="235"/>
        <v>0</v>
      </c>
      <c r="M572" s="47">
        <f t="shared" si="236"/>
        <v>214.6</v>
      </c>
      <c r="O572" s="85">
        <f t="shared" si="243"/>
        <v>0</v>
      </c>
      <c r="P572" s="82">
        <f t="shared" si="237"/>
        <v>0</v>
      </c>
      <c r="Q572" s="82">
        <f t="shared" si="238"/>
        <v>0</v>
      </c>
      <c r="R572" s="85">
        <f t="shared" si="244"/>
        <v>0</v>
      </c>
      <c r="S572" s="82">
        <f t="shared" si="239"/>
        <v>0</v>
      </c>
      <c r="T572" s="82">
        <f t="shared" si="240"/>
        <v>0</v>
      </c>
      <c r="U572" s="85">
        <f t="shared" si="245"/>
        <v>0</v>
      </c>
      <c r="V572" s="47">
        <f t="shared" si="241"/>
        <v>0</v>
      </c>
      <c r="W572" s="47">
        <f t="shared" si="242"/>
        <v>0</v>
      </c>
    </row>
    <row r="573" spans="2:23">
      <c r="B573" s="48">
        <v>722</v>
      </c>
      <c r="C573" s="48"/>
      <c r="D573" s="35" t="s">
        <v>1244</v>
      </c>
      <c r="E573" s="35"/>
      <c r="F573" s="35" t="s">
        <v>736</v>
      </c>
      <c r="G573" s="82">
        <v>203.8</v>
      </c>
      <c r="H573" s="47">
        <f t="shared" si="233"/>
        <v>0</v>
      </c>
      <c r="I573" s="47">
        <f t="shared" si="234"/>
        <v>203.8</v>
      </c>
      <c r="J573" s="82">
        <v>202.8</v>
      </c>
      <c r="K573" s="87">
        <v>202.8</v>
      </c>
      <c r="L573" s="47">
        <f t="shared" si="235"/>
        <v>0</v>
      </c>
      <c r="M573" s="47">
        <f t="shared" si="236"/>
        <v>202.8</v>
      </c>
      <c r="O573" s="85">
        <f t="shared" si="243"/>
        <v>-1</v>
      </c>
      <c r="P573" s="82">
        <f t="shared" si="237"/>
        <v>0</v>
      </c>
      <c r="Q573" s="82">
        <f t="shared" si="238"/>
        <v>-1</v>
      </c>
      <c r="R573" s="85">
        <f t="shared" si="244"/>
        <v>0</v>
      </c>
      <c r="S573" s="82">
        <f t="shared" si="239"/>
        <v>0</v>
      </c>
      <c r="T573" s="82">
        <f t="shared" si="240"/>
        <v>0</v>
      </c>
      <c r="U573" s="85">
        <f t="shared" si="245"/>
        <v>-1</v>
      </c>
      <c r="V573" s="47">
        <f t="shared" si="241"/>
        <v>0</v>
      </c>
      <c r="W573" s="47">
        <f t="shared" si="242"/>
        <v>-1</v>
      </c>
    </row>
    <row r="574" spans="2:23">
      <c r="B574" s="48">
        <v>723</v>
      </c>
      <c r="C574" s="48"/>
      <c r="D574" s="35" t="s">
        <v>1245</v>
      </c>
      <c r="E574" s="35"/>
      <c r="F574" s="35" t="s">
        <v>736</v>
      </c>
      <c r="G574" s="82">
        <v>264</v>
      </c>
      <c r="H574" s="47">
        <f t="shared" si="233"/>
        <v>0</v>
      </c>
      <c r="I574" s="47">
        <f t="shared" si="234"/>
        <v>264</v>
      </c>
      <c r="J574" s="82">
        <v>262.39999999999998</v>
      </c>
      <c r="K574" s="87">
        <v>262.39999999999998</v>
      </c>
      <c r="L574" s="47">
        <f t="shared" si="235"/>
        <v>0</v>
      </c>
      <c r="M574" s="47">
        <f t="shared" si="236"/>
        <v>262.39999999999998</v>
      </c>
      <c r="O574" s="85">
        <f t="shared" si="243"/>
        <v>-1.6000000000000227</v>
      </c>
      <c r="P574" s="82">
        <f t="shared" si="237"/>
        <v>0</v>
      </c>
      <c r="Q574" s="82">
        <f t="shared" si="238"/>
        <v>-1.6000000000000227</v>
      </c>
      <c r="R574" s="85">
        <f t="shared" si="244"/>
        <v>0</v>
      </c>
      <c r="S574" s="82">
        <f t="shared" si="239"/>
        <v>0</v>
      </c>
      <c r="T574" s="82">
        <f t="shared" si="240"/>
        <v>0</v>
      </c>
      <c r="U574" s="85">
        <f t="shared" si="245"/>
        <v>-1.6000000000000227</v>
      </c>
      <c r="V574" s="47">
        <f t="shared" si="241"/>
        <v>0</v>
      </c>
      <c r="W574" s="47">
        <f t="shared" si="242"/>
        <v>-1.6000000000000227</v>
      </c>
    </row>
    <row r="575" spans="2:23">
      <c r="B575" s="48">
        <v>724</v>
      </c>
      <c r="C575" s="48"/>
      <c r="D575" s="35" t="s">
        <v>1246</v>
      </c>
      <c r="E575" s="35"/>
      <c r="F575" s="35" t="s">
        <v>736</v>
      </c>
      <c r="G575" s="82">
        <v>61</v>
      </c>
      <c r="H575" s="47">
        <f t="shared" si="233"/>
        <v>0</v>
      </c>
      <c r="I575" s="47">
        <f t="shared" si="234"/>
        <v>61</v>
      </c>
      <c r="J575" s="82">
        <v>66</v>
      </c>
      <c r="K575" s="87">
        <v>68</v>
      </c>
      <c r="L575" s="47">
        <f t="shared" si="235"/>
        <v>0</v>
      </c>
      <c r="M575" s="47">
        <f t="shared" si="236"/>
        <v>68</v>
      </c>
      <c r="O575" s="85">
        <f t="shared" si="243"/>
        <v>5</v>
      </c>
      <c r="P575" s="82">
        <f t="shared" si="237"/>
        <v>0</v>
      </c>
      <c r="Q575" s="82">
        <f t="shared" si="238"/>
        <v>5</v>
      </c>
      <c r="R575" s="85">
        <f>IF(K575&gt;0,K575-J575,0)-0</f>
        <v>2</v>
      </c>
      <c r="S575" s="82">
        <f t="shared" si="239"/>
        <v>0</v>
      </c>
      <c r="T575" s="82">
        <f t="shared" si="240"/>
        <v>2</v>
      </c>
      <c r="U575" s="85">
        <f t="shared" si="245"/>
        <v>7</v>
      </c>
      <c r="V575" s="47">
        <f t="shared" si="241"/>
        <v>0</v>
      </c>
      <c r="W575" s="47">
        <f t="shared" si="242"/>
        <v>7</v>
      </c>
    </row>
    <row r="576" spans="2:23">
      <c r="B576" s="48">
        <v>725</v>
      </c>
      <c r="C576" s="48"/>
      <c r="D576" s="35" t="s">
        <v>1247</v>
      </c>
      <c r="E576" s="35"/>
      <c r="F576" s="35" t="s">
        <v>736</v>
      </c>
      <c r="G576" s="82">
        <v>88.6</v>
      </c>
      <c r="H576" s="47">
        <f t="shared" si="233"/>
        <v>0</v>
      </c>
      <c r="I576" s="47">
        <f t="shared" si="234"/>
        <v>88.6</v>
      </c>
      <c r="J576" s="82">
        <v>88.6</v>
      </c>
      <c r="K576" s="87">
        <v>88.6</v>
      </c>
      <c r="L576" s="47">
        <f t="shared" si="235"/>
        <v>0</v>
      </c>
      <c r="M576" s="47">
        <f t="shared" si="236"/>
        <v>88.6</v>
      </c>
      <c r="O576" s="85">
        <f t="shared" si="243"/>
        <v>0</v>
      </c>
      <c r="P576" s="82">
        <f t="shared" si="237"/>
        <v>0</v>
      </c>
      <c r="Q576" s="82">
        <f t="shared" si="238"/>
        <v>0</v>
      </c>
      <c r="R576" s="85">
        <f>IF(K576&gt;0,K576-J576,0)</f>
        <v>0</v>
      </c>
      <c r="S576" s="82">
        <f t="shared" si="239"/>
        <v>0</v>
      </c>
      <c r="T576" s="82">
        <f t="shared" si="240"/>
        <v>0</v>
      </c>
      <c r="U576" s="85">
        <f t="shared" si="245"/>
        <v>0</v>
      </c>
      <c r="V576" s="47">
        <f t="shared" si="241"/>
        <v>0</v>
      </c>
      <c r="W576" s="47">
        <f t="shared" si="242"/>
        <v>0</v>
      </c>
    </row>
    <row r="577" spans="1:25">
      <c r="B577" s="48">
        <v>726</v>
      </c>
      <c r="C577" s="48"/>
      <c r="D577" s="35" t="s">
        <v>1248</v>
      </c>
      <c r="E577" s="35"/>
      <c r="F577" s="35" t="s">
        <v>736</v>
      </c>
      <c r="G577" s="82">
        <v>8</v>
      </c>
      <c r="H577" s="47">
        <f t="shared" si="233"/>
        <v>0</v>
      </c>
      <c r="I577" s="47">
        <f t="shared" si="234"/>
        <v>8</v>
      </c>
      <c r="J577" s="82">
        <v>8</v>
      </c>
      <c r="K577" s="87"/>
      <c r="L577" s="47">
        <f t="shared" si="235"/>
        <v>0</v>
      </c>
      <c r="M577" s="47">
        <f t="shared" si="236"/>
        <v>0</v>
      </c>
      <c r="O577" s="85">
        <f t="shared" si="243"/>
        <v>0</v>
      </c>
      <c r="P577" s="82">
        <f t="shared" si="237"/>
        <v>0</v>
      </c>
      <c r="Q577" s="82">
        <f t="shared" si="238"/>
        <v>0</v>
      </c>
      <c r="R577" s="85">
        <f>IF(K577&gt;0,K577-J577,0)-0</f>
        <v>0</v>
      </c>
      <c r="S577" s="82">
        <f t="shared" si="239"/>
        <v>0</v>
      </c>
      <c r="T577" s="82">
        <f t="shared" si="240"/>
        <v>0</v>
      </c>
      <c r="U577" s="85">
        <f t="shared" si="245"/>
        <v>0</v>
      </c>
      <c r="V577" s="47">
        <f t="shared" si="241"/>
        <v>0</v>
      </c>
      <c r="W577" s="47">
        <f t="shared" si="242"/>
        <v>0</v>
      </c>
    </row>
    <row r="578" spans="1:25">
      <c r="B578" s="48">
        <v>728</v>
      </c>
      <c r="C578" s="48"/>
      <c r="D578" s="197" t="s">
        <v>1249</v>
      </c>
      <c r="E578" s="197"/>
      <c r="F578" s="197" t="s">
        <v>736</v>
      </c>
      <c r="G578" s="198">
        <v>0</v>
      </c>
      <c r="H578" s="199">
        <f t="shared" si="233"/>
        <v>0</v>
      </c>
      <c r="I578" s="199">
        <f t="shared" si="234"/>
        <v>0</v>
      </c>
      <c r="J578" s="198">
        <v>0</v>
      </c>
      <c r="K578" s="194">
        <v>1</v>
      </c>
      <c r="L578" s="199">
        <f t="shared" si="235"/>
        <v>0</v>
      </c>
      <c r="M578" s="199">
        <f t="shared" si="236"/>
        <v>1</v>
      </c>
      <c r="N578" s="199"/>
      <c r="O578" s="200">
        <f t="shared" si="243"/>
        <v>0</v>
      </c>
      <c r="P578" s="201">
        <f t="shared" si="237"/>
        <v>0</v>
      </c>
      <c r="Q578" s="201">
        <f t="shared" si="238"/>
        <v>0</v>
      </c>
      <c r="R578" s="85">
        <f>IF(K578&gt;0,K578-J578,0)-0</f>
        <v>1</v>
      </c>
      <c r="S578" s="82">
        <f t="shared" si="239"/>
        <v>0</v>
      </c>
      <c r="T578" s="82">
        <f t="shared" si="240"/>
        <v>1</v>
      </c>
      <c r="U578" s="85">
        <f t="shared" si="245"/>
        <v>1</v>
      </c>
    </row>
    <row r="579" spans="1:25">
      <c r="B579" s="48"/>
      <c r="C579" s="48"/>
      <c r="D579" s="35" t="s">
        <v>1250</v>
      </c>
      <c r="E579" s="35"/>
      <c r="F579" s="35"/>
      <c r="G579" s="82">
        <f>G563+G564+G565</f>
        <v>98</v>
      </c>
      <c r="J579" s="82">
        <f>J563+J564+J565</f>
        <v>100</v>
      </c>
      <c r="K579" s="87">
        <f>K563+K564+K565</f>
        <v>101</v>
      </c>
      <c r="O579" s="82">
        <f>O563+O564+O565</f>
        <v>2</v>
      </c>
      <c r="R579" s="82">
        <f>R563+R564+R565</f>
        <v>1</v>
      </c>
      <c r="U579" s="82">
        <f>U563+U564+U565</f>
        <v>3</v>
      </c>
      <c r="Y579" s="82"/>
    </row>
    <row r="580" spans="1:25">
      <c r="B580" s="85"/>
      <c r="C580" s="48"/>
      <c r="D580" s="35" t="s">
        <v>1251</v>
      </c>
      <c r="E580" s="35"/>
      <c r="F580" s="35"/>
      <c r="G580" s="134">
        <f>SUM(G566:G578)</f>
        <v>1471.8</v>
      </c>
      <c r="J580" s="134">
        <f>SUM(J566:J578)</f>
        <v>1475.1999999999998</v>
      </c>
      <c r="K580" s="194">
        <f>SUM(K566:K578)</f>
        <v>1470.1999999999998</v>
      </c>
      <c r="N580" s="82"/>
      <c r="O580" s="134">
        <f>SUM(O566:O578)</f>
        <v>3.3999999999999773</v>
      </c>
      <c r="R580" s="134">
        <f>SUM(R566:R578)</f>
        <v>3</v>
      </c>
      <c r="U580" s="134">
        <f>SUM(U566:U578)</f>
        <v>6.3999999999999773</v>
      </c>
      <c r="Y580" s="82"/>
    </row>
    <row r="581" spans="1:25">
      <c r="B581" s="48"/>
      <c r="C581" s="48"/>
      <c r="D581" s="35" t="s">
        <v>1252</v>
      </c>
      <c r="E581" s="35"/>
      <c r="F581" s="35"/>
      <c r="G581" s="134">
        <f>G579+G580</f>
        <v>1569.8</v>
      </c>
      <c r="J581" s="134">
        <f>J579+J580</f>
        <v>1575.1999999999998</v>
      </c>
      <c r="K581" s="194">
        <f>K579+K580</f>
        <v>1571.1999999999998</v>
      </c>
      <c r="N581" s="82"/>
      <c r="O581" s="134">
        <f>O579+O580</f>
        <v>5.3999999999999773</v>
      </c>
      <c r="R581" s="134">
        <f>R579+R580</f>
        <v>4</v>
      </c>
      <c r="U581" s="134">
        <f>U579+U580</f>
        <v>9.3999999999999773</v>
      </c>
    </row>
    <row r="582" spans="1:25">
      <c r="B582" s="48"/>
      <c r="C582" s="48"/>
      <c r="D582" s="35"/>
      <c r="E582" s="35"/>
      <c r="F582" s="35"/>
      <c r="G582" s="134"/>
      <c r="J582" s="134"/>
      <c r="K582" s="194"/>
      <c r="O582" s="94"/>
      <c r="R582" s="94"/>
      <c r="U582" s="94"/>
    </row>
    <row r="583" spans="1:25">
      <c r="B583" s="48"/>
      <c r="C583" s="48"/>
      <c r="D583" s="78" t="s">
        <v>1253</v>
      </c>
      <c r="E583" s="35"/>
      <c r="F583" s="35"/>
      <c r="G583" s="83">
        <f>G579+G560+G555+G549+G445+G556</f>
        <v>16888.2</v>
      </c>
      <c r="H583" s="47">
        <f t="shared" ref="H583:H598" si="246">IF($E583="",0,$G583)</f>
        <v>0</v>
      </c>
      <c r="I583" s="47">
        <f t="shared" ref="I583:I598" si="247">IF($F583="",0,$G583)</f>
        <v>0</v>
      </c>
      <c r="J583" s="83">
        <f>J579+J560+J555+J549+J445+J556</f>
        <v>17093.7</v>
      </c>
      <c r="K583" s="96">
        <f>K579+K560+K555+K549+K445+K556</f>
        <v>17288.400000000001</v>
      </c>
      <c r="L583" s="47">
        <f t="shared" ref="L583:L598" si="248">IF($E583="",0,K583)</f>
        <v>0</v>
      </c>
      <c r="M583" s="47">
        <f t="shared" ref="M583:M598" si="249">IF($F583="",0,K583)</f>
        <v>0</v>
      </c>
      <c r="O583" s="83">
        <f>O579+O560+O555+O549+O445+O556</f>
        <v>205.5</v>
      </c>
      <c r="P583" s="82">
        <f t="shared" ref="P583:P598" si="250">IF($E583="",0,O583)</f>
        <v>0</v>
      </c>
      <c r="Q583" s="82">
        <f t="shared" ref="Q583:Q598" si="251">IF($F583="",0,O583)</f>
        <v>0</v>
      </c>
      <c r="R583" s="83">
        <f>R579+R560+R555+R549+R445+R556</f>
        <v>194.70000000000002</v>
      </c>
      <c r="S583" s="82">
        <f t="shared" ref="S583:S598" si="252">IF($E583="",0,R583)</f>
        <v>0</v>
      </c>
      <c r="T583" s="82">
        <f t="shared" ref="T583:T598" si="253">IF($F583="",0,R583)</f>
        <v>0</v>
      </c>
      <c r="U583" s="83">
        <f>U579+U560+U555+U549+U445+U556</f>
        <v>400.20000000000005</v>
      </c>
      <c r="V583" s="47">
        <f t="shared" ref="V583:V591" si="254">IF($E583="",0,U583)</f>
        <v>0</v>
      </c>
      <c r="W583" s="47">
        <f t="shared" ref="W583:W591" si="255">IF($F583="",0,U583)</f>
        <v>0</v>
      </c>
    </row>
    <row r="584" spans="1:25">
      <c r="B584" s="48"/>
      <c r="C584" s="48"/>
      <c r="D584" s="78" t="s">
        <v>1254</v>
      </c>
      <c r="E584" s="35"/>
      <c r="F584" s="35"/>
      <c r="G584" s="168">
        <f>G580+G561+G558+G550+G446</f>
        <v>15205.900000000001</v>
      </c>
      <c r="H584" s="47">
        <f t="shared" si="246"/>
        <v>0</v>
      </c>
      <c r="I584" s="47">
        <f t="shared" si="247"/>
        <v>0</v>
      </c>
      <c r="J584" s="168">
        <f>J580+J561+J558+J550+J446</f>
        <v>15378.300000000003</v>
      </c>
      <c r="K584" s="167">
        <f>K580+K561+K558+K550+K446</f>
        <v>15554.5</v>
      </c>
      <c r="L584" s="47">
        <f t="shared" si="248"/>
        <v>0</v>
      </c>
      <c r="M584" s="47">
        <f t="shared" si="249"/>
        <v>0</v>
      </c>
      <c r="O584" s="168">
        <f>O580+O561+O558+O550+O446</f>
        <v>172.39999999999998</v>
      </c>
      <c r="P584" s="82">
        <f t="shared" si="250"/>
        <v>0</v>
      </c>
      <c r="Q584" s="82">
        <f t="shared" si="251"/>
        <v>0</v>
      </c>
      <c r="R584" s="168">
        <f>R580+R561+R558+R550+R446</f>
        <v>184.20000000000002</v>
      </c>
      <c r="S584" s="82">
        <f t="shared" si="252"/>
        <v>0</v>
      </c>
      <c r="T584" s="82">
        <f t="shared" si="253"/>
        <v>0</v>
      </c>
      <c r="U584" s="168">
        <f>U580+U561+U558+U550+U446</f>
        <v>356.6</v>
      </c>
      <c r="V584" s="47">
        <f t="shared" si="254"/>
        <v>0</v>
      </c>
      <c r="W584" s="47">
        <f t="shared" si="255"/>
        <v>0</v>
      </c>
    </row>
    <row r="585" spans="1:25">
      <c r="B585" s="48"/>
      <c r="C585" s="48"/>
      <c r="D585" s="78" t="s">
        <v>1255</v>
      </c>
      <c r="E585" s="35"/>
      <c r="F585" s="35"/>
      <c r="G585" s="97">
        <f>G583+G584</f>
        <v>32094.100000000002</v>
      </c>
      <c r="H585" s="47">
        <f t="shared" si="246"/>
        <v>0</v>
      </c>
      <c r="I585" s="47">
        <f t="shared" si="247"/>
        <v>0</v>
      </c>
      <c r="J585" s="97">
        <f>J583+J584</f>
        <v>32472.000000000004</v>
      </c>
      <c r="K585" s="98">
        <f>K583+K584</f>
        <v>32842.9</v>
      </c>
      <c r="L585" s="47">
        <f t="shared" si="248"/>
        <v>0</v>
      </c>
      <c r="M585" s="47">
        <f t="shared" si="249"/>
        <v>0</v>
      </c>
      <c r="O585" s="97">
        <f>O583+O584</f>
        <v>377.9</v>
      </c>
      <c r="P585" s="82">
        <f t="shared" si="250"/>
        <v>0</v>
      </c>
      <c r="Q585" s="82">
        <f t="shared" si="251"/>
        <v>0</v>
      </c>
      <c r="R585" s="97">
        <f>R583+R584</f>
        <v>378.90000000000003</v>
      </c>
      <c r="S585" s="82">
        <f t="shared" si="252"/>
        <v>0</v>
      </c>
      <c r="T585" s="82">
        <f t="shared" si="253"/>
        <v>0</v>
      </c>
      <c r="U585" s="97">
        <f>U583+U584</f>
        <v>756.80000000000007</v>
      </c>
      <c r="V585" s="47">
        <f t="shared" si="254"/>
        <v>0</v>
      </c>
      <c r="W585" s="47">
        <f t="shared" si="255"/>
        <v>0</v>
      </c>
    </row>
    <row r="586" spans="1:25" s="149" customFormat="1">
      <c r="A586" s="35"/>
      <c r="B586" s="161"/>
      <c r="C586" s="161"/>
      <c r="D586" s="37"/>
      <c r="E586" s="37"/>
      <c r="F586" s="37"/>
      <c r="G586" s="88"/>
      <c r="H586" s="47">
        <f t="shared" si="246"/>
        <v>0</v>
      </c>
      <c r="I586" s="47">
        <f t="shared" si="247"/>
        <v>0</v>
      </c>
      <c r="J586" s="99"/>
      <c r="K586" s="100"/>
      <c r="L586" s="47">
        <f t="shared" si="248"/>
        <v>0</v>
      </c>
      <c r="M586" s="47">
        <f t="shared" si="249"/>
        <v>0</v>
      </c>
      <c r="N586" s="47"/>
      <c r="O586" s="88"/>
      <c r="P586" s="82">
        <f t="shared" si="250"/>
        <v>0</v>
      </c>
      <c r="Q586" s="82">
        <f t="shared" si="251"/>
        <v>0</v>
      </c>
      <c r="R586" s="88"/>
      <c r="S586" s="82">
        <f t="shared" si="252"/>
        <v>0</v>
      </c>
      <c r="T586" s="82">
        <f t="shared" si="253"/>
        <v>0</v>
      </c>
      <c r="U586" s="88"/>
      <c r="V586" s="47">
        <f t="shared" si="254"/>
        <v>0</v>
      </c>
      <c r="W586" s="47">
        <f t="shared" si="255"/>
        <v>0</v>
      </c>
      <c r="X586" s="47"/>
    </row>
    <row r="587" spans="1:25">
      <c r="B587" s="35" t="s">
        <v>1256</v>
      </c>
      <c r="C587" s="35"/>
      <c r="D587" s="35"/>
      <c r="E587" s="35"/>
      <c r="F587" s="35"/>
      <c r="G587" s="101"/>
      <c r="H587" s="102">
        <f t="shared" si="246"/>
        <v>0</v>
      </c>
      <c r="I587" s="102">
        <f t="shared" si="247"/>
        <v>0</v>
      </c>
      <c r="J587" s="122" t="str">
        <f>IF(K447+K585=0,(((O447+O585)/(G447+G585))),"")</f>
        <v/>
      </c>
      <c r="K587" s="104">
        <f>IF(K447+K585=0,"",(((U447+U585)/(G447+G585))))</f>
        <v>2.719005142807334E-2</v>
      </c>
      <c r="L587" s="102">
        <f t="shared" si="248"/>
        <v>0</v>
      </c>
      <c r="M587" s="102">
        <f t="shared" si="249"/>
        <v>0</v>
      </c>
      <c r="N587" s="102"/>
      <c r="O587" s="57"/>
      <c r="P587" s="82">
        <f t="shared" si="250"/>
        <v>0</v>
      </c>
      <c r="Q587" s="82">
        <f t="shared" si="251"/>
        <v>0</v>
      </c>
      <c r="R587" s="85"/>
      <c r="S587" s="82">
        <f t="shared" si="252"/>
        <v>0</v>
      </c>
      <c r="T587" s="82">
        <f t="shared" si="253"/>
        <v>0</v>
      </c>
      <c r="U587" s="85"/>
      <c r="V587" s="47">
        <f t="shared" si="254"/>
        <v>0</v>
      </c>
      <c r="W587" s="47">
        <f t="shared" si="255"/>
        <v>0</v>
      </c>
    </row>
    <row r="588" spans="1:25" s="149" customFormat="1">
      <c r="A588" s="35"/>
      <c r="B588" s="161"/>
      <c r="C588" s="161"/>
      <c r="D588" s="37"/>
      <c r="E588" s="37"/>
      <c r="F588" s="37"/>
      <c r="G588" s="115"/>
      <c r="H588" s="102">
        <f t="shared" si="246"/>
        <v>0</v>
      </c>
      <c r="I588" s="102">
        <f t="shared" si="247"/>
        <v>0</v>
      </c>
      <c r="J588" s="116"/>
      <c r="K588" s="117"/>
      <c r="L588" s="102">
        <f t="shared" si="248"/>
        <v>0</v>
      </c>
      <c r="M588" s="102">
        <f t="shared" si="249"/>
        <v>0</v>
      </c>
      <c r="N588" s="171"/>
      <c r="O588" s="88"/>
      <c r="P588" s="82">
        <f t="shared" si="250"/>
        <v>0</v>
      </c>
      <c r="Q588" s="82">
        <f t="shared" si="251"/>
        <v>0</v>
      </c>
      <c r="R588" s="88"/>
      <c r="S588" s="82">
        <f t="shared" si="252"/>
        <v>0</v>
      </c>
      <c r="T588" s="82">
        <f t="shared" si="253"/>
        <v>0</v>
      </c>
      <c r="U588" s="88"/>
      <c r="V588" s="47">
        <f t="shared" si="254"/>
        <v>0</v>
      </c>
      <c r="W588" s="47">
        <f t="shared" si="255"/>
        <v>0</v>
      </c>
      <c r="X588" s="47"/>
    </row>
    <row r="589" spans="1:25" s="108" customFormat="1">
      <c r="A589" s="35"/>
      <c r="B589" s="107" t="s">
        <v>1257</v>
      </c>
      <c r="C589" s="107"/>
      <c r="D589" s="107"/>
      <c r="E589" s="107"/>
      <c r="F589" s="107"/>
      <c r="G589" s="125">
        <v>2.5000000000000001E-2</v>
      </c>
      <c r="H589" s="109">
        <f t="shared" si="246"/>
        <v>0</v>
      </c>
      <c r="I589" s="109">
        <f t="shared" si="247"/>
        <v>0</v>
      </c>
      <c r="J589" s="126" t="str">
        <f>IF(K447+K585=0,(((O447+O585)/(G447+G585))/A4*12),"")</f>
        <v/>
      </c>
      <c r="K589" s="111">
        <f>IF(K447+K585=0,"",((U447+U585)/12*12/(G447+G585)))</f>
        <v>2.719005142807334E-2</v>
      </c>
      <c r="L589" s="109">
        <f t="shared" si="248"/>
        <v>0</v>
      </c>
      <c r="M589" s="109">
        <f t="shared" si="249"/>
        <v>0</v>
      </c>
      <c r="N589" s="109"/>
      <c r="O589" s="131"/>
      <c r="P589" s="113">
        <f t="shared" si="250"/>
        <v>0</v>
      </c>
      <c r="Q589" s="113">
        <f t="shared" si="251"/>
        <v>0</v>
      </c>
      <c r="R589" s="184"/>
      <c r="S589" s="113">
        <f t="shared" si="252"/>
        <v>0</v>
      </c>
      <c r="T589" s="113">
        <f t="shared" si="253"/>
        <v>0</v>
      </c>
      <c r="U589" s="184"/>
      <c r="V589" s="108">
        <f t="shared" si="254"/>
        <v>0</v>
      </c>
      <c r="W589" s="108">
        <f t="shared" si="255"/>
        <v>0</v>
      </c>
    </row>
    <row r="590" spans="1:25">
      <c r="B590" s="35"/>
      <c r="C590" s="35"/>
      <c r="D590" s="35"/>
      <c r="E590" s="35"/>
      <c r="F590" s="35"/>
      <c r="G590" s="101"/>
      <c r="H590" s="102">
        <f t="shared" si="246"/>
        <v>0</v>
      </c>
      <c r="I590" s="102">
        <f t="shared" si="247"/>
        <v>0</v>
      </c>
      <c r="J590" s="122"/>
      <c r="K590" s="104"/>
      <c r="L590" s="102">
        <f t="shared" si="248"/>
        <v>0</v>
      </c>
      <c r="M590" s="102">
        <f t="shared" si="249"/>
        <v>0</v>
      </c>
      <c r="N590" s="102"/>
      <c r="O590" s="85"/>
      <c r="P590" s="82">
        <f t="shared" si="250"/>
        <v>0</v>
      </c>
      <c r="Q590" s="82">
        <f t="shared" si="251"/>
        <v>0</v>
      </c>
      <c r="R590" s="85"/>
      <c r="S590" s="82">
        <f t="shared" si="252"/>
        <v>0</v>
      </c>
      <c r="T590" s="82">
        <f t="shared" si="253"/>
        <v>0</v>
      </c>
      <c r="U590" s="85"/>
      <c r="V590" s="47">
        <f t="shared" si="254"/>
        <v>0</v>
      </c>
      <c r="W590" s="47">
        <f t="shared" si="255"/>
        <v>0</v>
      </c>
    </row>
    <row r="591" spans="1:25">
      <c r="B591" s="35"/>
      <c r="C591" s="35"/>
      <c r="D591" s="35"/>
      <c r="E591" s="35"/>
      <c r="F591" s="35"/>
      <c r="G591" s="128"/>
      <c r="H591" s="47">
        <f t="shared" si="246"/>
        <v>0</v>
      </c>
      <c r="I591" s="47">
        <f t="shared" si="247"/>
        <v>0</v>
      </c>
      <c r="L591" s="47">
        <f t="shared" si="248"/>
        <v>0</v>
      </c>
      <c r="M591" s="47">
        <f t="shared" si="249"/>
        <v>0</v>
      </c>
      <c r="O591" s="85"/>
      <c r="P591" s="82">
        <f t="shared" si="250"/>
        <v>0</v>
      </c>
      <c r="Q591" s="82">
        <f t="shared" si="251"/>
        <v>0</v>
      </c>
      <c r="R591" s="85"/>
      <c r="S591" s="82">
        <f t="shared" si="252"/>
        <v>0</v>
      </c>
      <c r="T591" s="82">
        <f t="shared" si="253"/>
        <v>0</v>
      </c>
      <c r="U591" s="85"/>
      <c r="V591" s="47">
        <f t="shared" si="254"/>
        <v>0</v>
      </c>
      <c r="W591" s="47">
        <f t="shared" si="255"/>
        <v>0</v>
      </c>
    </row>
    <row r="592" spans="1:25">
      <c r="B592" s="78" t="s">
        <v>1258</v>
      </c>
      <c r="C592" s="48"/>
      <c r="D592" s="114"/>
      <c r="E592" s="35"/>
      <c r="F592" s="35"/>
      <c r="G592" s="88"/>
      <c r="H592" s="47">
        <f t="shared" si="246"/>
        <v>0</v>
      </c>
      <c r="I592" s="47">
        <f t="shared" si="247"/>
        <v>0</v>
      </c>
      <c r="J592" s="99"/>
      <c r="K592" s="100"/>
      <c r="L592" s="47">
        <f t="shared" si="248"/>
        <v>0</v>
      </c>
      <c r="M592" s="47">
        <f t="shared" si="249"/>
        <v>0</v>
      </c>
      <c r="O592" s="88"/>
      <c r="P592" s="82">
        <f t="shared" si="250"/>
        <v>0</v>
      </c>
      <c r="Q592" s="82">
        <f t="shared" si="251"/>
        <v>0</v>
      </c>
      <c r="R592" s="88"/>
      <c r="S592" s="82">
        <f t="shared" si="252"/>
        <v>0</v>
      </c>
      <c r="T592" s="82">
        <f t="shared" si="253"/>
        <v>0</v>
      </c>
      <c r="U592" s="88"/>
    </row>
    <row r="593" spans="2:25">
      <c r="B593" s="35" t="s">
        <v>1259</v>
      </c>
      <c r="C593" s="48"/>
      <c r="D593" s="114"/>
      <c r="E593" s="35"/>
      <c r="F593" s="35"/>
      <c r="G593" s="88"/>
      <c r="H593" s="47">
        <f t="shared" si="246"/>
        <v>0</v>
      </c>
      <c r="I593" s="47">
        <f t="shared" si="247"/>
        <v>0</v>
      </c>
      <c r="J593" s="99"/>
      <c r="K593" s="100"/>
      <c r="L593" s="47">
        <f t="shared" si="248"/>
        <v>0</v>
      </c>
      <c r="M593" s="47">
        <f t="shared" si="249"/>
        <v>0</v>
      </c>
      <c r="O593" s="88"/>
      <c r="P593" s="82">
        <f t="shared" si="250"/>
        <v>0</v>
      </c>
      <c r="Q593" s="82">
        <f t="shared" si="251"/>
        <v>0</v>
      </c>
      <c r="R593" s="88"/>
      <c r="S593" s="82">
        <f t="shared" si="252"/>
        <v>0</v>
      </c>
      <c r="T593" s="82">
        <f t="shared" si="253"/>
        <v>0</v>
      </c>
      <c r="U593" s="88"/>
    </row>
    <row r="594" spans="2:25">
      <c r="B594" s="48" t="s">
        <v>1260</v>
      </c>
      <c r="C594" s="48"/>
      <c r="D594" s="35" t="s">
        <v>1261</v>
      </c>
      <c r="E594" s="35" t="s">
        <v>735</v>
      </c>
      <c r="F594" s="35"/>
      <c r="G594" s="88">
        <f>1943.4+2528</f>
        <v>4471.3999999999996</v>
      </c>
      <c r="H594" s="47">
        <f t="shared" si="246"/>
        <v>4471.3999999999996</v>
      </c>
      <c r="I594" s="47">
        <f t="shared" si="247"/>
        <v>0</v>
      </c>
      <c r="J594" s="88">
        <v>4493.3999999999996</v>
      </c>
      <c r="K594" s="89">
        <f>1978.4+2536</f>
        <v>4514.3999999999996</v>
      </c>
      <c r="L594" s="47">
        <f t="shared" si="248"/>
        <v>4514.3999999999996</v>
      </c>
      <c r="M594" s="47">
        <f t="shared" si="249"/>
        <v>0</v>
      </c>
      <c r="O594" s="119">
        <f>IF(J594&gt;0,J594-G594,0)</f>
        <v>22</v>
      </c>
      <c r="P594" s="82">
        <f t="shared" si="250"/>
        <v>22</v>
      </c>
      <c r="Q594" s="82">
        <f t="shared" si="251"/>
        <v>0</v>
      </c>
      <c r="R594" s="119">
        <f>IF(K594&gt;0,K594-J594,0)</f>
        <v>21</v>
      </c>
      <c r="S594" s="82">
        <f t="shared" si="252"/>
        <v>21</v>
      </c>
      <c r="T594" s="82">
        <f t="shared" si="253"/>
        <v>0</v>
      </c>
      <c r="U594" s="85">
        <f>IF(K594&gt;0,O594+R594,O594)</f>
        <v>43</v>
      </c>
    </row>
    <row r="595" spans="2:25">
      <c r="B595" s="48" t="s">
        <v>1260</v>
      </c>
      <c r="C595" s="48"/>
      <c r="D595" s="35" t="s">
        <v>1261</v>
      </c>
      <c r="E595" s="35"/>
      <c r="F595" s="35" t="s">
        <v>736</v>
      </c>
      <c r="G595" s="88">
        <f>1907.9+2374</f>
        <v>4281.8999999999996</v>
      </c>
      <c r="H595" s="47">
        <f t="shared" si="246"/>
        <v>0</v>
      </c>
      <c r="I595" s="47">
        <f t="shared" si="247"/>
        <v>4281.8999999999996</v>
      </c>
      <c r="J595" s="88">
        <v>4303.8999999999996</v>
      </c>
      <c r="K595" s="89">
        <f>1942.9+2382</f>
        <v>4324.8999999999996</v>
      </c>
      <c r="L595" s="47">
        <f t="shared" si="248"/>
        <v>0</v>
      </c>
      <c r="M595" s="47">
        <f t="shared" si="249"/>
        <v>4324.8999999999996</v>
      </c>
      <c r="O595" s="119">
        <f>IF(J595&gt;0,J595-G595,0)</f>
        <v>22</v>
      </c>
      <c r="P595" s="82">
        <f t="shared" si="250"/>
        <v>0</v>
      </c>
      <c r="Q595" s="82">
        <f t="shared" si="251"/>
        <v>22</v>
      </c>
      <c r="R595" s="119">
        <f>IF(K595&gt;0,K595-J595,0)</f>
        <v>21</v>
      </c>
      <c r="S595" s="82">
        <f t="shared" si="252"/>
        <v>0</v>
      </c>
      <c r="T595" s="82">
        <f t="shared" si="253"/>
        <v>21</v>
      </c>
      <c r="U595" s="85">
        <f>IF(K595&gt;0,O595+R595,O595)</f>
        <v>43</v>
      </c>
    </row>
    <row r="596" spans="2:25">
      <c r="B596" s="48">
        <v>262</v>
      </c>
      <c r="C596" s="48"/>
      <c r="D596" s="35" t="s">
        <v>1262</v>
      </c>
      <c r="E596" s="35"/>
      <c r="F596" s="35"/>
      <c r="G596" s="88">
        <v>475</v>
      </c>
      <c r="H596" s="47">
        <f t="shared" si="246"/>
        <v>0</v>
      </c>
      <c r="I596" s="47">
        <f t="shared" si="247"/>
        <v>0</v>
      </c>
      <c r="J596" s="88">
        <v>448</v>
      </c>
      <c r="K596" s="89">
        <v>431</v>
      </c>
      <c r="L596" s="47">
        <f t="shared" si="248"/>
        <v>0</v>
      </c>
      <c r="M596" s="47">
        <f t="shared" si="249"/>
        <v>0</v>
      </c>
      <c r="O596" s="119">
        <f>IF(J596&gt;0,J596-G596,0)</f>
        <v>-27</v>
      </c>
      <c r="P596" s="82">
        <f t="shared" si="250"/>
        <v>0</v>
      </c>
      <c r="Q596" s="82">
        <f t="shared" si="251"/>
        <v>0</v>
      </c>
      <c r="R596" s="119">
        <f>IF(K596&gt;0,K596-J596,0)</f>
        <v>-17</v>
      </c>
      <c r="S596" s="82">
        <f t="shared" si="252"/>
        <v>0</v>
      </c>
      <c r="T596" s="82">
        <f t="shared" si="253"/>
        <v>0</v>
      </c>
      <c r="U596" s="85">
        <f>IF(K596&gt;0,O596+R596,O596)</f>
        <v>-44</v>
      </c>
    </row>
    <row r="597" spans="2:25">
      <c r="B597" s="48">
        <v>262</v>
      </c>
      <c r="C597" s="48"/>
      <c r="D597" s="35" t="s">
        <v>1263</v>
      </c>
      <c r="E597" s="35"/>
      <c r="F597" s="35"/>
      <c r="G597" s="88">
        <v>475</v>
      </c>
      <c r="H597" s="47">
        <f t="shared" si="246"/>
        <v>0</v>
      </c>
      <c r="I597" s="47">
        <f t="shared" si="247"/>
        <v>0</v>
      </c>
      <c r="J597" s="88">
        <v>448</v>
      </c>
      <c r="K597" s="89">
        <v>431</v>
      </c>
      <c r="L597" s="47">
        <f t="shared" si="248"/>
        <v>0</v>
      </c>
      <c r="M597" s="47">
        <f t="shared" si="249"/>
        <v>0</v>
      </c>
      <c r="O597" s="119">
        <f>IF(J597&gt;0,J597-G597,0)</f>
        <v>-27</v>
      </c>
      <c r="P597" s="82">
        <f t="shared" si="250"/>
        <v>0</v>
      </c>
      <c r="Q597" s="82">
        <f t="shared" si="251"/>
        <v>0</v>
      </c>
      <c r="R597" s="119">
        <f>IF(K597&gt;0,K597-J597,0)</f>
        <v>-17</v>
      </c>
      <c r="S597" s="82">
        <f t="shared" si="252"/>
        <v>0</v>
      </c>
      <c r="T597" s="82">
        <f t="shared" si="253"/>
        <v>0</v>
      </c>
      <c r="U597" s="85">
        <f>IF(K597&gt;0,O597+R597,O597)</f>
        <v>-44</v>
      </c>
    </row>
    <row r="598" spans="2:25">
      <c r="B598" s="48" t="s">
        <v>1264</v>
      </c>
      <c r="C598" s="48"/>
      <c r="D598" s="35" t="s">
        <v>1265</v>
      </c>
      <c r="E598" s="35"/>
      <c r="F598" s="35" t="s">
        <v>736</v>
      </c>
      <c r="G598" s="92">
        <f>639+1</f>
        <v>640</v>
      </c>
      <c r="H598" s="133">
        <f t="shared" si="246"/>
        <v>0</v>
      </c>
      <c r="I598" s="133">
        <f t="shared" si="247"/>
        <v>640</v>
      </c>
      <c r="J598" s="92">
        <v>647</v>
      </c>
      <c r="K598" s="93">
        <f>656+1</f>
        <v>657</v>
      </c>
      <c r="L598" s="133">
        <f t="shared" si="248"/>
        <v>0</v>
      </c>
      <c r="M598" s="133">
        <f t="shared" si="249"/>
        <v>657</v>
      </c>
      <c r="N598" s="133"/>
      <c r="O598" s="95">
        <f>IF(J598&gt;0,J598-G598,0)-0</f>
        <v>7</v>
      </c>
      <c r="P598" s="134">
        <f t="shared" si="250"/>
        <v>0</v>
      </c>
      <c r="Q598" s="134">
        <f t="shared" si="251"/>
        <v>7</v>
      </c>
      <c r="R598" s="95">
        <f>IF(K598&gt;0,K598-J598,0)</f>
        <v>10</v>
      </c>
      <c r="S598" s="134">
        <f t="shared" si="252"/>
        <v>0</v>
      </c>
      <c r="T598" s="134">
        <f t="shared" si="253"/>
        <v>10</v>
      </c>
      <c r="U598" s="94">
        <f>IF(K598&gt;0,O598+R598,O598)</f>
        <v>17</v>
      </c>
    </row>
    <row r="599" spans="2:25">
      <c r="B599" s="48"/>
      <c r="C599" s="48"/>
      <c r="D599" s="47" t="s">
        <v>1266</v>
      </c>
      <c r="E599" s="35"/>
      <c r="F599" s="35"/>
      <c r="G599" s="88">
        <f>G594</f>
        <v>4471.3999999999996</v>
      </c>
      <c r="J599" s="88">
        <f>J594</f>
        <v>4493.3999999999996</v>
      </c>
      <c r="K599" s="89">
        <f>K594</f>
        <v>4514.3999999999996</v>
      </c>
      <c r="O599" s="88">
        <f>O594</f>
        <v>22</v>
      </c>
      <c r="R599" s="88">
        <f>R594</f>
        <v>21</v>
      </c>
      <c r="U599" s="88">
        <f>U594</f>
        <v>43</v>
      </c>
      <c r="Y599" s="82"/>
    </row>
    <row r="600" spans="2:25">
      <c r="B600" s="48"/>
      <c r="C600" s="48"/>
      <c r="D600" s="47" t="s">
        <v>1267</v>
      </c>
      <c r="E600" s="35"/>
      <c r="F600" s="35"/>
      <c r="G600" s="88">
        <f>G595+G598</f>
        <v>4921.8999999999996</v>
      </c>
      <c r="J600" s="88">
        <f>J595+J598</f>
        <v>4950.8999999999996</v>
      </c>
      <c r="K600" s="89">
        <f>K595+K598</f>
        <v>4981.8999999999996</v>
      </c>
      <c r="O600" s="88">
        <f>O595+O598</f>
        <v>29</v>
      </c>
      <c r="R600" s="88">
        <f>R595+R598</f>
        <v>31</v>
      </c>
      <c r="U600" s="88">
        <f>U595+U598</f>
        <v>60</v>
      </c>
      <c r="Y600" s="82"/>
    </row>
    <row r="601" spans="2:25">
      <c r="B601" s="48"/>
      <c r="C601" s="48"/>
      <c r="D601" s="47" t="s">
        <v>1268</v>
      </c>
      <c r="E601" s="35"/>
      <c r="F601" s="35"/>
      <c r="G601" s="88">
        <f>G596</f>
        <v>475</v>
      </c>
      <c r="J601" s="88">
        <f>J596</f>
        <v>448</v>
      </c>
      <c r="K601" s="89">
        <f>K596</f>
        <v>431</v>
      </c>
      <c r="O601" s="88">
        <f>O596</f>
        <v>-27</v>
      </c>
      <c r="R601" s="88">
        <f>R596</f>
        <v>-17</v>
      </c>
      <c r="U601" s="88">
        <f>U596</f>
        <v>-44</v>
      </c>
      <c r="Y601" s="82"/>
    </row>
    <row r="602" spans="2:25">
      <c r="B602" s="48"/>
      <c r="C602" s="48"/>
      <c r="D602" s="47" t="s">
        <v>1269</v>
      </c>
      <c r="E602" s="35"/>
      <c r="F602" s="35"/>
      <c r="G602" s="92">
        <f>G597</f>
        <v>475</v>
      </c>
      <c r="H602" s="133"/>
      <c r="I602" s="133"/>
      <c r="J602" s="92">
        <f>J597</f>
        <v>448</v>
      </c>
      <c r="K602" s="93">
        <f>K597</f>
        <v>431</v>
      </c>
      <c r="L602" s="133"/>
      <c r="M602" s="133"/>
      <c r="N602" s="133"/>
      <c r="O602" s="92">
        <f>O597</f>
        <v>-27</v>
      </c>
      <c r="P602" s="134"/>
      <c r="Q602" s="134"/>
      <c r="R602" s="92">
        <f>R597</f>
        <v>-17</v>
      </c>
      <c r="S602" s="134"/>
      <c r="T602" s="134"/>
      <c r="U602" s="92">
        <f>U597</f>
        <v>-44</v>
      </c>
    </row>
    <row r="603" spans="2:25">
      <c r="B603" s="48"/>
      <c r="C603" s="48"/>
      <c r="D603" s="47" t="s">
        <v>1270</v>
      </c>
      <c r="E603" s="35"/>
      <c r="F603" s="35"/>
      <c r="G603" s="92">
        <f>G599+G600+G601+G602</f>
        <v>10343.299999999999</v>
      </c>
      <c r="H603" s="133"/>
      <c r="I603" s="133"/>
      <c r="J603" s="92">
        <f>J599+J600+J601+J602</f>
        <v>10340.299999999999</v>
      </c>
      <c r="K603" s="93">
        <f>K599+K600+K601+K602</f>
        <v>10358.299999999999</v>
      </c>
      <c r="L603" s="133"/>
      <c r="M603" s="133"/>
      <c r="N603" s="133"/>
      <c r="O603" s="92">
        <f>O599+O600+O601+O602</f>
        <v>-3</v>
      </c>
      <c r="P603" s="134"/>
      <c r="Q603" s="134"/>
      <c r="R603" s="92">
        <f>R599+R600+R601+R602</f>
        <v>18</v>
      </c>
      <c r="S603" s="134"/>
      <c r="T603" s="134"/>
      <c r="U603" s="92">
        <f>U599+U600+U601+U602</f>
        <v>15</v>
      </c>
    </row>
    <row r="604" spans="2:25">
      <c r="B604" s="48"/>
      <c r="C604" s="48"/>
      <c r="D604" s="35"/>
      <c r="E604" s="35"/>
      <c r="F604" s="35"/>
      <c r="G604" s="88"/>
      <c r="J604" s="88"/>
      <c r="K604" s="89"/>
      <c r="O604" s="119"/>
      <c r="R604" s="119"/>
      <c r="U604" s="85"/>
    </row>
    <row r="605" spans="2:25">
      <c r="B605" s="35" t="s">
        <v>1271</v>
      </c>
      <c r="C605" s="48"/>
      <c r="D605" s="114"/>
      <c r="E605" s="35"/>
      <c r="F605" s="35"/>
      <c r="G605" s="88"/>
      <c r="J605" s="99"/>
      <c r="K605" s="100"/>
      <c r="L605" s="47">
        <f t="shared" ref="L605:L639" si="256">IF($E605="",0,K605)</f>
        <v>0</v>
      </c>
      <c r="M605" s="47">
        <f t="shared" ref="M605:M639" si="257">IF($F605="",0,K605)</f>
        <v>0</v>
      </c>
      <c r="N605" s="82"/>
      <c r="O605" s="88"/>
      <c r="P605" s="82">
        <f t="shared" ref="P605:P639" si="258">IF($E605="",0,O605)</f>
        <v>0</v>
      </c>
      <c r="Q605" s="82">
        <f t="shared" ref="Q605:Q639" si="259">IF($F605="",0,O605)</f>
        <v>0</v>
      </c>
      <c r="R605" s="88"/>
      <c r="S605" s="82">
        <f t="shared" ref="S605:S639" si="260">IF($E605="",0,R605)</f>
        <v>0</v>
      </c>
      <c r="T605" s="82">
        <f t="shared" ref="T605:T639" si="261">IF($F605="",0,R605)</f>
        <v>0</v>
      </c>
      <c r="U605" s="88"/>
    </row>
    <row r="606" spans="2:25">
      <c r="B606" s="48">
        <v>1268</v>
      </c>
      <c r="C606" s="48"/>
      <c r="D606" s="35" t="s">
        <v>1272</v>
      </c>
      <c r="E606" s="35" t="s">
        <v>735</v>
      </c>
      <c r="F606" s="35"/>
      <c r="G606" s="88">
        <v>16</v>
      </c>
      <c r="H606" s="47">
        <f t="shared" ref="H606:H639" si="262">IF($E606="",0,$G606)</f>
        <v>16</v>
      </c>
      <c r="I606" s="47">
        <f t="shared" ref="I606:I639" si="263">IF($F606="",0,$G606)</f>
        <v>0</v>
      </c>
      <c r="J606" s="88">
        <v>16</v>
      </c>
      <c r="K606" s="89">
        <v>16</v>
      </c>
      <c r="L606" s="47">
        <f t="shared" si="256"/>
        <v>16</v>
      </c>
      <c r="M606" s="47">
        <f t="shared" si="257"/>
        <v>0</v>
      </c>
      <c r="O606" s="119">
        <f t="shared" ref="O606:O639" si="264">IF(J606&gt;0,J606-G606,0)</f>
        <v>0</v>
      </c>
      <c r="P606" s="82">
        <f t="shared" si="258"/>
        <v>0</v>
      </c>
      <c r="Q606" s="82">
        <f t="shared" si="259"/>
        <v>0</v>
      </c>
      <c r="R606" s="119">
        <f t="shared" ref="R606:R639" si="265">IF(K606&gt;0,K606-J606,0)</f>
        <v>0</v>
      </c>
      <c r="S606" s="82">
        <f t="shared" si="260"/>
        <v>0</v>
      </c>
      <c r="T606" s="82">
        <f t="shared" si="261"/>
        <v>0</v>
      </c>
      <c r="U606" s="85">
        <f t="shared" ref="U606:U639" si="266">IF(K606&gt;0,O606+R606,O606)</f>
        <v>0</v>
      </c>
    </row>
    <row r="607" spans="2:25">
      <c r="B607" s="48">
        <v>1269</v>
      </c>
      <c r="C607" s="48"/>
      <c r="D607" s="35" t="s">
        <v>1273</v>
      </c>
      <c r="E607" s="35" t="s">
        <v>735</v>
      </c>
      <c r="F607" s="35"/>
      <c r="G607" s="88">
        <v>149</v>
      </c>
      <c r="H607" s="47">
        <f t="shared" si="262"/>
        <v>149</v>
      </c>
      <c r="I607" s="47">
        <f t="shared" si="263"/>
        <v>0</v>
      </c>
      <c r="J607" s="88">
        <v>150</v>
      </c>
      <c r="K607" s="89">
        <v>152</v>
      </c>
      <c r="L607" s="47">
        <f t="shared" si="256"/>
        <v>152</v>
      </c>
      <c r="M607" s="47">
        <f t="shared" si="257"/>
        <v>0</v>
      </c>
      <c r="O607" s="119">
        <f t="shared" si="264"/>
        <v>1</v>
      </c>
      <c r="P607" s="82">
        <f t="shared" si="258"/>
        <v>1</v>
      </c>
      <c r="Q607" s="82">
        <f t="shared" si="259"/>
        <v>0</v>
      </c>
      <c r="R607" s="119">
        <f t="shared" si="265"/>
        <v>2</v>
      </c>
      <c r="S607" s="82">
        <f t="shared" si="260"/>
        <v>2</v>
      </c>
      <c r="T607" s="82">
        <f t="shared" si="261"/>
        <v>0</v>
      </c>
      <c r="U607" s="85">
        <f t="shared" si="266"/>
        <v>3</v>
      </c>
    </row>
    <row r="608" spans="2:25">
      <c r="B608" s="48">
        <v>1270</v>
      </c>
      <c r="C608" s="48"/>
      <c r="D608" s="35" t="s">
        <v>1274</v>
      </c>
      <c r="E608" s="35" t="s">
        <v>735</v>
      </c>
      <c r="F608" s="35"/>
      <c r="G608" s="88">
        <v>53</v>
      </c>
      <c r="H608" s="47">
        <f t="shared" si="262"/>
        <v>53</v>
      </c>
      <c r="I608" s="47">
        <f t="shared" si="263"/>
        <v>0</v>
      </c>
      <c r="J608" s="88">
        <v>53</v>
      </c>
      <c r="K608" s="89">
        <v>53</v>
      </c>
      <c r="L608" s="47">
        <f t="shared" si="256"/>
        <v>53</v>
      </c>
      <c r="M608" s="47">
        <f t="shared" si="257"/>
        <v>0</v>
      </c>
      <c r="O608" s="119">
        <f t="shared" si="264"/>
        <v>0</v>
      </c>
      <c r="P608" s="82">
        <f t="shared" si="258"/>
        <v>0</v>
      </c>
      <c r="Q608" s="82">
        <f t="shared" si="259"/>
        <v>0</v>
      </c>
      <c r="R608" s="119">
        <f t="shared" si="265"/>
        <v>0</v>
      </c>
      <c r="S608" s="82">
        <f t="shared" si="260"/>
        <v>0</v>
      </c>
      <c r="T608" s="82">
        <f t="shared" si="261"/>
        <v>0</v>
      </c>
      <c r="U608" s="85">
        <f t="shared" si="266"/>
        <v>0</v>
      </c>
    </row>
    <row r="609" spans="2:21">
      <c r="B609" s="48">
        <v>1271</v>
      </c>
      <c r="C609" s="48"/>
      <c r="D609" s="35" t="s">
        <v>1275</v>
      </c>
      <c r="E609" s="35" t="s">
        <v>735</v>
      </c>
      <c r="F609" s="35"/>
      <c r="G609" s="88">
        <v>153</v>
      </c>
      <c r="H609" s="47">
        <f t="shared" si="262"/>
        <v>153</v>
      </c>
      <c r="I609" s="47">
        <f t="shared" si="263"/>
        <v>0</v>
      </c>
      <c r="J609" s="88">
        <v>156</v>
      </c>
      <c r="K609" s="89">
        <v>156</v>
      </c>
      <c r="L609" s="47">
        <f t="shared" si="256"/>
        <v>156</v>
      </c>
      <c r="M609" s="47">
        <f t="shared" si="257"/>
        <v>0</v>
      </c>
      <c r="O609" s="119">
        <f t="shared" si="264"/>
        <v>3</v>
      </c>
      <c r="P609" s="82">
        <f t="shared" si="258"/>
        <v>3</v>
      </c>
      <c r="Q609" s="82">
        <f t="shared" si="259"/>
        <v>0</v>
      </c>
      <c r="R609" s="119">
        <f t="shared" si="265"/>
        <v>0</v>
      </c>
      <c r="S609" s="82">
        <f t="shared" si="260"/>
        <v>0</v>
      </c>
      <c r="T609" s="82">
        <f t="shared" si="261"/>
        <v>0</v>
      </c>
      <c r="U609" s="85">
        <f t="shared" si="266"/>
        <v>3</v>
      </c>
    </row>
    <row r="610" spans="2:21">
      <c r="B610" s="48">
        <v>1272</v>
      </c>
      <c r="C610" s="48"/>
      <c r="D610" s="35" t="s">
        <v>1276</v>
      </c>
      <c r="E610" s="35" t="s">
        <v>735</v>
      </c>
      <c r="F610" s="35"/>
      <c r="G610" s="88">
        <v>72</v>
      </c>
      <c r="H610" s="47">
        <f t="shared" si="262"/>
        <v>72</v>
      </c>
      <c r="I610" s="47">
        <f t="shared" si="263"/>
        <v>0</v>
      </c>
      <c r="J610" s="88">
        <v>72</v>
      </c>
      <c r="K610" s="89">
        <v>70</v>
      </c>
      <c r="L610" s="47">
        <f t="shared" si="256"/>
        <v>70</v>
      </c>
      <c r="M610" s="47">
        <f t="shared" si="257"/>
        <v>0</v>
      </c>
      <c r="O610" s="119">
        <f t="shared" si="264"/>
        <v>0</v>
      </c>
      <c r="P610" s="82">
        <f t="shared" si="258"/>
        <v>0</v>
      </c>
      <c r="Q610" s="82">
        <f t="shared" si="259"/>
        <v>0</v>
      </c>
      <c r="R610" s="119">
        <f t="shared" si="265"/>
        <v>-2</v>
      </c>
      <c r="S610" s="82">
        <f t="shared" si="260"/>
        <v>-2</v>
      </c>
      <c r="T610" s="82">
        <f t="shared" si="261"/>
        <v>0</v>
      </c>
      <c r="U610" s="85">
        <f t="shared" si="266"/>
        <v>-2</v>
      </c>
    </row>
    <row r="611" spans="2:21">
      <c r="B611" s="48">
        <v>1273</v>
      </c>
      <c r="C611" s="48"/>
      <c r="D611" s="35" t="s">
        <v>1277</v>
      </c>
      <c r="E611" s="35" t="s">
        <v>735</v>
      </c>
      <c r="F611" s="35"/>
      <c r="G611" s="88">
        <v>31</v>
      </c>
      <c r="H611" s="47">
        <f t="shared" si="262"/>
        <v>31</v>
      </c>
      <c r="I611" s="47">
        <f t="shared" si="263"/>
        <v>0</v>
      </c>
      <c r="J611" s="88">
        <v>31</v>
      </c>
      <c r="K611" s="89">
        <v>32</v>
      </c>
      <c r="L611" s="47">
        <f t="shared" si="256"/>
        <v>32</v>
      </c>
      <c r="M611" s="47">
        <f t="shared" si="257"/>
        <v>0</v>
      </c>
      <c r="O611" s="119">
        <f t="shared" si="264"/>
        <v>0</v>
      </c>
      <c r="P611" s="82">
        <f t="shared" si="258"/>
        <v>0</v>
      </c>
      <c r="Q611" s="82">
        <f t="shared" si="259"/>
        <v>0</v>
      </c>
      <c r="R611" s="119">
        <f t="shared" si="265"/>
        <v>1</v>
      </c>
      <c r="S611" s="82">
        <f t="shared" si="260"/>
        <v>1</v>
      </c>
      <c r="T611" s="82">
        <f t="shared" si="261"/>
        <v>0</v>
      </c>
      <c r="U611" s="85">
        <f t="shared" si="266"/>
        <v>1</v>
      </c>
    </row>
    <row r="612" spans="2:21">
      <c r="B612" s="48">
        <v>1274</v>
      </c>
      <c r="C612" s="48"/>
      <c r="D612" s="35" t="s">
        <v>1278</v>
      </c>
      <c r="E612" s="35" t="s">
        <v>735</v>
      </c>
      <c r="F612" s="35"/>
      <c r="G612" s="88">
        <v>29</v>
      </c>
      <c r="H612" s="47">
        <f t="shared" si="262"/>
        <v>29</v>
      </c>
      <c r="I612" s="47">
        <f t="shared" si="263"/>
        <v>0</v>
      </c>
      <c r="J612" s="88">
        <v>29</v>
      </c>
      <c r="K612" s="89">
        <v>29</v>
      </c>
      <c r="L612" s="47">
        <f t="shared" si="256"/>
        <v>29</v>
      </c>
      <c r="M612" s="47">
        <f t="shared" si="257"/>
        <v>0</v>
      </c>
      <c r="O612" s="119">
        <f t="shared" si="264"/>
        <v>0</v>
      </c>
      <c r="P612" s="82">
        <f t="shared" si="258"/>
        <v>0</v>
      </c>
      <c r="Q612" s="82">
        <f t="shared" si="259"/>
        <v>0</v>
      </c>
      <c r="R612" s="119">
        <f t="shared" si="265"/>
        <v>0</v>
      </c>
      <c r="S612" s="82">
        <f t="shared" si="260"/>
        <v>0</v>
      </c>
      <c r="T612" s="82">
        <f t="shared" si="261"/>
        <v>0</v>
      </c>
      <c r="U612" s="85">
        <f t="shared" si="266"/>
        <v>0</v>
      </c>
    </row>
    <row r="613" spans="2:21">
      <c r="B613" s="48">
        <v>1275</v>
      </c>
      <c r="C613" s="48"/>
      <c r="D613" s="35" t="s">
        <v>1279</v>
      </c>
      <c r="E613" s="35" t="s">
        <v>735</v>
      </c>
      <c r="F613" s="35"/>
      <c r="G613" s="88">
        <v>111</v>
      </c>
      <c r="H613" s="47">
        <f t="shared" si="262"/>
        <v>111</v>
      </c>
      <c r="I613" s="47">
        <f t="shared" si="263"/>
        <v>0</v>
      </c>
      <c r="J613" s="88">
        <v>112</v>
      </c>
      <c r="K613" s="89">
        <v>112</v>
      </c>
      <c r="L613" s="47">
        <f t="shared" si="256"/>
        <v>112</v>
      </c>
      <c r="M613" s="47">
        <f t="shared" si="257"/>
        <v>0</v>
      </c>
      <c r="O613" s="119">
        <f t="shared" si="264"/>
        <v>1</v>
      </c>
      <c r="P613" s="82">
        <f t="shared" si="258"/>
        <v>1</v>
      </c>
      <c r="Q613" s="82">
        <f t="shared" si="259"/>
        <v>0</v>
      </c>
      <c r="R613" s="119">
        <f t="shared" si="265"/>
        <v>0</v>
      </c>
      <c r="S613" s="82">
        <f t="shared" si="260"/>
        <v>0</v>
      </c>
      <c r="T613" s="82">
        <f t="shared" si="261"/>
        <v>0</v>
      </c>
      <c r="U613" s="85">
        <f t="shared" si="266"/>
        <v>1</v>
      </c>
    </row>
    <row r="614" spans="2:21">
      <c r="B614" s="48">
        <v>1276</v>
      </c>
      <c r="C614" s="48"/>
      <c r="D614" s="35" t="s">
        <v>1280</v>
      </c>
      <c r="E614" s="35" t="s">
        <v>735</v>
      </c>
      <c r="F614" s="35"/>
      <c r="G614" s="88">
        <v>7</v>
      </c>
      <c r="H614" s="47">
        <f t="shared" si="262"/>
        <v>7</v>
      </c>
      <c r="I614" s="47">
        <f t="shared" si="263"/>
        <v>0</v>
      </c>
      <c r="J614" s="88">
        <v>7</v>
      </c>
      <c r="K614" s="89">
        <v>7</v>
      </c>
      <c r="L614" s="47">
        <f t="shared" si="256"/>
        <v>7</v>
      </c>
      <c r="M614" s="47">
        <f t="shared" si="257"/>
        <v>0</v>
      </c>
      <c r="O614" s="119">
        <f t="shared" si="264"/>
        <v>0</v>
      </c>
      <c r="P614" s="82">
        <f t="shared" si="258"/>
        <v>0</v>
      </c>
      <c r="Q614" s="82">
        <f t="shared" si="259"/>
        <v>0</v>
      </c>
      <c r="R614" s="119">
        <f t="shared" si="265"/>
        <v>0</v>
      </c>
      <c r="S614" s="82">
        <f t="shared" si="260"/>
        <v>0</v>
      </c>
      <c r="T614" s="82">
        <f t="shared" si="261"/>
        <v>0</v>
      </c>
      <c r="U614" s="85">
        <f t="shared" si="266"/>
        <v>0</v>
      </c>
    </row>
    <row r="615" spans="2:21">
      <c r="B615" s="48">
        <v>1277</v>
      </c>
      <c r="C615" s="48"/>
      <c r="D615" s="35" t="s">
        <v>1281</v>
      </c>
      <c r="E615" s="35" t="s">
        <v>735</v>
      </c>
      <c r="F615" s="35"/>
      <c r="G615" s="88">
        <v>172</v>
      </c>
      <c r="H615" s="47">
        <f t="shared" si="262"/>
        <v>172</v>
      </c>
      <c r="I615" s="47">
        <f t="shared" si="263"/>
        <v>0</v>
      </c>
      <c r="J615" s="88">
        <v>170</v>
      </c>
      <c r="K615" s="89">
        <v>170</v>
      </c>
      <c r="L615" s="47">
        <f t="shared" si="256"/>
        <v>170</v>
      </c>
      <c r="M615" s="47">
        <f t="shared" si="257"/>
        <v>0</v>
      </c>
      <c r="O615" s="119">
        <f t="shared" si="264"/>
        <v>-2</v>
      </c>
      <c r="P615" s="82">
        <f t="shared" si="258"/>
        <v>-2</v>
      </c>
      <c r="Q615" s="82">
        <f t="shared" si="259"/>
        <v>0</v>
      </c>
      <c r="R615" s="119">
        <f t="shared" si="265"/>
        <v>0</v>
      </c>
      <c r="S615" s="82">
        <f t="shared" si="260"/>
        <v>0</v>
      </c>
      <c r="T615" s="82">
        <f t="shared" si="261"/>
        <v>0</v>
      </c>
      <c r="U615" s="85">
        <f t="shared" si="266"/>
        <v>-2</v>
      </c>
    </row>
    <row r="616" spans="2:21">
      <c r="B616" s="48">
        <v>1278</v>
      </c>
      <c r="C616" s="48"/>
      <c r="D616" s="35" t="s">
        <v>1282</v>
      </c>
      <c r="E616" s="35" t="s">
        <v>735</v>
      </c>
      <c r="F616" s="35"/>
      <c r="G616" s="88">
        <v>21</v>
      </c>
      <c r="H616" s="47">
        <f t="shared" si="262"/>
        <v>21</v>
      </c>
      <c r="I616" s="47">
        <f t="shared" si="263"/>
        <v>0</v>
      </c>
      <c r="J616" s="88">
        <v>21</v>
      </c>
      <c r="K616" s="89">
        <v>21</v>
      </c>
      <c r="L616" s="47">
        <f t="shared" si="256"/>
        <v>21</v>
      </c>
      <c r="M616" s="47">
        <f t="shared" si="257"/>
        <v>0</v>
      </c>
      <c r="O616" s="119">
        <f t="shared" si="264"/>
        <v>0</v>
      </c>
      <c r="P616" s="82">
        <f t="shared" si="258"/>
        <v>0</v>
      </c>
      <c r="Q616" s="82">
        <f t="shared" si="259"/>
        <v>0</v>
      </c>
      <c r="R616" s="119">
        <f t="shared" si="265"/>
        <v>0</v>
      </c>
      <c r="S616" s="82">
        <f t="shared" si="260"/>
        <v>0</v>
      </c>
      <c r="T616" s="82">
        <f t="shared" si="261"/>
        <v>0</v>
      </c>
      <c r="U616" s="85">
        <f t="shared" si="266"/>
        <v>0</v>
      </c>
    </row>
    <row r="617" spans="2:21">
      <c r="B617" s="48">
        <v>1279</v>
      </c>
      <c r="C617" s="48"/>
      <c r="D617" s="35" t="s">
        <v>1283</v>
      </c>
      <c r="E617" s="35" t="s">
        <v>735</v>
      </c>
      <c r="F617" s="35"/>
      <c r="G617" s="88">
        <v>57</v>
      </c>
      <c r="H617" s="47">
        <f t="shared" si="262"/>
        <v>57</v>
      </c>
      <c r="I617" s="47">
        <f t="shared" si="263"/>
        <v>0</v>
      </c>
      <c r="J617" s="88">
        <v>57</v>
      </c>
      <c r="K617" s="89">
        <v>57</v>
      </c>
      <c r="L617" s="47">
        <f t="shared" si="256"/>
        <v>57</v>
      </c>
      <c r="M617" s="47">
        <f t="shared" si="257"/>
        <v>0</v>
      </c>
      <c r="O617" s="119">
        <f t="shared" si="264"/>
        <v>0</v>
      </c>
      <c r="P617" s="82">
        <f t="shared" si="258"/>
        <v>0</v>
      </c>
      <c r="Q617" s="82">
        <f t="shared" si="259"/>
        <v>0</v>
      </c>
      <c r="R617" s="119">
        <f t="shared" si="265"/>
        <v>0</v>
      </c>
      <c r="S617" s="82">
        <f t="shared" si="260"/>
        <v>0</v>
      </c>
      <c r="T617" s="82">
        <f t="shared" si="261"/>
        <v>0</v>
      </c>
      <c r="U617" s="85">
        <f t="shared" si="266"/>
        <v>0</v>
      </c>
    </row>
    <row r="618" spans="2:21">
      <c r="B618" s="48">
        <v>1280</v>
      </c>
      <c r="C618" s="48"/>
      <c r="D618" s="35" t="s">
        <v>1284</v>
      </c>
      <c r="E618" s="35" t="s">
        <v>735</v>
      </c>
      <c r="F618" s="35"/>
      <c r="G618" s="88">
        <v>256</v>
      </c>
      <c r="H618" s="47">
        <f t="shared" si="262"/>
        <v>256</v>
      </c>
      <c r="I618" s="47">
        <f t="shared" si="263"/>
        <v>0</v>
      </c>
      <c r="J618" s="88">
        <v>262</v>
      </c>
      <c r="K618" s="89">
        <v>263</v>
      </c>
      <c r="L618" s="47">
        <f t="shared" si="256"/>
        <v>263</v>
      </c>
      <c r="M618" s="47">
        <f t="shared" si="257"/>
        <v>0</v>
      </c>
      <c r="O618" s="119">
        <f t="shared" si="264"/>
        <v>6</v>
      </c>
      <c r="P618" s="82">
        <f t="shared" si="258"/>
        <v>6</v>
      </c>
      <c r="Q618" s="82">
        <f t="shared" si="259"/>
        <v>0</v>
      </c>
      <c r="R618" s="119">
        <f t="shared" si="265"/>
        <v>1</v>
      </c>
      <c r="S618" s="82">
        <f t="shared" si="260"/>
        <v>1</v>
      </c>
      <c r="T618" s="82">
        <f t="shared" si="261"/>
        <v>0</v>
      </c>
      <c r="U618" s="85">
        <f t="shared" si="266"/>
        <v>7</v>
      </c>
    </row>
    <row r="619" spans="2:21">
      <c r="B619" s="48">
        <v>1281</v>
      </c>
      <c r="C619" s="48"/>
      <c r="D619" s="35" t="s">
        <v>1285</v>
      </c>
      <c r="E619" s="35" t="s">
        <v>735</v>
      </c>
      <c r="F619" s="35"/>
      <c r="G619" s="88">
        <v>38</v>
      </c>
      <c r="H619" s="47">
        <f t="shared" si="262"/>
        <v>38</v>
      </c>
      <c r="I619" s="47">
        <f t="shared" si="263"/>
        <v>0</v>
      </c>
      <c r="J619" s="88">
        <v>37</v>
      </c>
      <c r="K619" s="89">
        <v>37</v>
      </c>
      <c r="L619" s="47">
        <f t="shared" si="256"/>
        <v>37</v>
      </c>
      <c r="M619" s="47">
        <f t="shared" si="257"/>
        <v>0</v>
      </c>
      <c r="O619" s="119">
        <f t="shared" si="264"/>
        <v>-1</v>
      </c>
      <c r="P619" s="82">
        <f t="shared" si="258"/>
        <v>-1</v>
      </c>
      <c r="Q619" s="82">
        <f t="shared" si="259"/>
        <v>0</v>
      </c>
      <c r="R619" s="119">
        <f t="shared" si="265"/>
        <v>0</v>
      </c>
      <c r="S619" s="82">
        <f t="shared" si="260"/>
        <v>0</v>
      </c>
      <c r="T619" s="82">
        <f t="shared" si="261"/>
        <v>0</v>
      </c>
      <c r="U619" s="85">
        <f t="shared" si="266"/>
        <v>-1</v>
      </c>
    </row>
    <row r="620" spans="2:21">
      <c r="B620" s="48">
        <v>1282</v>
      </c>
      <c r="C620" s="48"/>
      <c r="D620" s="35" t="s">
        <v>1286</v>
      </c>
      <c r="E620" s="35" t="s">
        <v>735</v>
      </c>
      <c r="F620" s="35"/>
      <c r="G620" s="88">
        <v>192</v>
      </c>
      <c r="H620" s="47">
        <f t="shared" si="262"/>
        <v>192</v>
      </c>
      <c r="I620" s="47">
        <f t="shared" si="263"/>
        <v>0</v>
      </c>
      <c r="J620" s="88">
        <v>192</v>
      </c>
      <c r="K620" s="89">
        <v>192</v>
      </c>
      <c r="L620" s="47">
        <f t="shared" si="256"/>
        <v>192</v>
      </c>
      <c r="M620" s="47">
        <f t="shared" si="257"/>
        <v>0</v>
      </c>
      <c r="O620" s="119">
        <f t="shared" si="264"/>
        <v>0</v>
      </c>
      <c r="P620" s="82">
        <f t="shared" si="258"/>
        <v>0</v>
      </c>
      <c r="Q620" s="82">
        <f t="shared" si="259"/>
        <v>0</v>
      </c>
      <c r="R620" s="119">
        <f t="shared" si="265"/>
        <v>0</v>
      </c>
      <c r="S620" s="82">
        <f t="shared" si="260"/>
        <v>0</v>
      </c>
      <c r="T620" s="82">
        <f t="shared" si="261"/>
        <v>0</v>
      </c>
      <c r="U620" s="85">
        <f t="shared" si="266"/>
        <v>0</v>
      </c>
    </row>
    <row r="621" spans="2:21">
      <c r="B621" s="48">
        <v>1282</v>
      </c>
      <c r="C621" s="48"/>
      <c r="D621" s="35" t="s">
        <v>1286</v>
      </c>
      <c r="E621" s="35"/>
      <c r="F621" s="35" t="s">
        <v>736</v>
      </c>
      <c r="G621" s="88">
        <v>190</v>
      </c>
      <c r="H621" s="47">
        <f t="shared" si="262"/>
        <v>0</v>
      </c>
      <c r="I621" s="47">
        <f t="shared" si="263"/>
        <v>190</v>
      </c>
      <c r="J621" s="88">
        <v>190</v>
      </c>
      <c r="K621" s="89">
        <v>190</v>
      </c>
      <c r="L621" s="47">
        <f t="shared" si="256"/>
        <v>0</v>
      </c>
      <c r="M621" s="47">
        <f t="shared" si="257"/>
        <v>190</v>
      </c>
      <c r="O621" s="119">
        <f t="shared" si="264"/>
        <v>0</v>
      </c>
      <c r="P621" s="82">
        <f t="shared" si="258"/>
        <v>0</v>
      </c>
      <c r="Q621" s="82">
        <f t="shared" si="259"/>
        <v>0</v>
      </c>
      <c r="R621" s="119">
        <f t="shared" si="265"/>
        <v>0</v>
      </c>
      <c r="S621" s="82">
        <f t="shared" si="260"/>
        <v>0</v>
      </c>
      <c r="T621" s="82">
        <f t="shared" si="261"/>
        <v>0</v>
      </c>
      <c r="U621" s="85">
        <f t="shared" si="266"/>
        <v>0</v>
      </c>
    </row>
    <row r="622" spans="2:21">
      <c r="B622" s="48">
        <v>1283</v>
      </c>
      <c r="C622" s="48"/>
      <c r="D622" s="35" t="s">
        <v>1287</v>
      </c>
      <c r="E622" s="35" t="s">
        <v>735</v>
      </c>
      <c r="F622" s="35"/>
      <c r="G622" s="88">
        <v>43</v>
      </c>
      <c r="H622" s="47">
        <f t="shared" si="262"/>
        <v>43</v>
      </c>
      <c r="I622" s="47">
        <f t="shared" si="263"/>
        <v>0</v>
      </c>
      <c r="J622" s="88">
        <v>43</v>
      </c>
      <c r="K622" s="89">
        <v>43</v>
      </c>
      <c r="L622" s="47">
        <f t="shared" si="256"/>
        <v>43</v>
      </c>
      <c r="M622" s="47">
        <f t="shared" si="257"/>
        <v>0</v>
      </c>
      <c r="O622" s="119">
        <f t="shared" si="264"/>
        <v>0</v>
      </c>
      <c r="P622" s="82">
        <f t="shared" si="258"/>
        <v>0</v>
      </c>
      <c r="Q622" s="82">
        <f t="shared" si="259"/>
        <v>0</v>
      </c>
      <c r="R622" s="119">
        <f t="shared" si="265"/>
        <v>0</v>
      </c>
      <c r="S622" s="82">
        <f t="shared" si="260"/>
        <v>0</v>
      </c>
      <c r="T622" s="82">
        <f t="shared" si="261"/>
        <v>0</v>
      </c>
      <c r="U622" s="85">
        <f t="shared" si="266"/>
        <v>0</v>
      </c>
    </row>
    <row r="623" spans="2:21">
      <c r="B623" s="48">
        <v>1284</v>
      </c>
      <c r="C623" s="48"/>
      <c r="D623" s="35" t="s">
        <v>1288</v>
      </c>
      <c r="E623" s="35" t="s">
        <v>735</v>
      </c>
      <c r="F623" s="35"/>
      <c r="G623" s="88">
        <v>24</v>
      </c>
      <c r="H623" s="47">
        <f t="shared" si="262"/>
        <v>24</v>
      </c>
      <c r="I623" s="47">
        <f t="shared" si="263"/>
        <v>0</v>
      </c>
      <c r="J623" s="88">
        <v>24</v>
      </c>
      <c r="K623" s="89">
        <v>24</v>
      </c>
      <c r="L623" s="47">
        <f t="shared" si="256"/>
        <v>24</v>
      </c>
      <c r="M623" s="47">
        <f t="shared" si="257"/>
        <v>0</v>
      </c>
      <c r="O623" s="119">
        <f t="shared" si="264"/>
        <v>0</v>
      </c>
      <c r="P623" s="82">
        <f t="shared" si="258"/>
        <v>0</v>
      </c>
      <c r="Q623" s="82">
        <f t="shared" si="259"/>
        <v>0</v>
      </c>
      <c r="R623" s="119">
        <f t="shared" si="265"/>
        <v>0</v>
      </c>
      <c r="S623" s="82">
        <f t="shared" si="260"/>
        <v>0</v>
      </c>
      <c r="T623" s="82">
        <f t="shared" si="261"/>
        <v>0</v>
      </c>
      <c r="U623" s="85">
        <f t="shared" si="266"/>
        <v>0</v>
      </c>
    </row>
    <row r="624" spans="2:21">
      <c r="B624" s="48">
        <v>1285</v>
      </c>
      <c r="C624" s="48"/>
      <c r="D624" s="35" t="s">
        <v>1289</v>
      </c>
      <c r="E624" s="35" t="s">
        <v>735</v>
      </c>
      <c r="F624" s="35"/>
      <c r="G624" s="88">
        <v>36</v>
      </c>
      <c r="H624" s="47">
        <f t="shared" si="262"/>
        <v>36</v>
      </c>
      <c r="I624" s="47">
        <f t="shared" si="263"/>
        <v>0</v>
      </c>
      <c r="J624" s="88">
        <v>38</v>
      </c>
      <c r="K624" s="89">
        <v>38</v>
      </c>
      <c r="L624" s="47">
        <f t="shared" si="256"/>
        <v>38</v>
      </c>
      <c r="M624" s="47">
        <f t="shared" si="257"/>
        <v>0</v>
      </c>
      <c r="O624" s="119">
        <f t="shared" si="264"/>
        <v>2</v>
      </c>
      <c r="P624" s="82">
        <f t="shared" si="258"/>
        <v>2</v>
      </c>
      <c r="Q624" s="82">
        <f t="shared" si="259"/>
        <v>0</v>
      </c>
      <c r="R624" s="119">
        <f t="shared" si="265"/>
        <v>0</v>
      </c>
      <c r="S624" s="82">
        <f t="shared" si="260"/>
        <v>0</v>
      </c>
      <c r="T624" s="82">
        <f t="shared" si="261"/>
        <v>0</v>
      </c>
      <c r="U624" s="85">
        <f t="shared" si="266"/>
        <v>2</v>
      </c>
    </row>
    <row r="625" spans="2:25">
      <c r="B625" s="48">
        <v>1286</v>
      </c>
      <c r="C625" s="48"/>
      <c r="D625" s="35" t="s">
        <v>1290</v>
      </c>
      <c r="E625" s="35" t="s">
        <v>735</v>
      </c>
      <c r="F625" s="35"/>
      <c r="G625" s="88">
        <v>20</v>
      </c>
      <c r="H625" s="47">
        <f t="shared" si="262"/>
        <v>20</v>
      </c>
      <c r="I625" s="47">
        <f t="shared" si="263"/>
        <v>0</v>
      </c>
      <c r="J625" s="88">
        <v>20</v>
      </c>
      <c r="K625" s="89">
        <v>20</v>
      </c>
      <c r="L625" s="47">
        <f t="shared" si="256"/>
        <v>20</v>
      </c>
      <c r="M625" s="47">
        <f t="shared" si="257"/>
        <v>0</v>
      </c>
      <c r="O625" s="119">
        <f t="shared" si="264"/>
        <v>0</v>
      </c>
      <c r="P625" s="82">
        <f t="shared" si="258"/>
        <v>0</v>
      </c>
      <c r="Q625" s="82">
        <f t="shared" si="259"/>
        <v>0</v>
      </c>
      <c r="R625" s="119">
        <f t="shared" si="265"/>
        <v>0</v>
      </c>
      <c r="S625" s="82">
        <f t="shared" si="260"/>
        <v>0</v>
      </c>
      <c r="T625" s="82">
        <f t="shared" si="261"/>
        <v>0</v>
      </c>
      <c r="U625" s="85">
        <f t="shared" si="266"/>
        <v>0</v>
      </c>
    </row>
    <row r="626" spans="2:25">
      <c r="B626" s="48">
        <v>1287</v>
      </c>
      <c r="C626" s="48"/>
      <c r="D626" s="35" t="s">
        <v>1291</v>
      </c>
      <c r="E626" s="35" t="s">
        <v>735</v>
      </c>
      <c r="F626" s="35"/>
      <c r="G626" s="88">
        <v>118</v>
      </c>
      <c r="H626" s="47">
        <f t="shared" si="262"/>
        <v>118</v>
      </c>
      <c r="I626" s="47">
        <f t="shared" si="263"/>
        <v>0</v>
      </c>
      <c r="J626" s="88">
        <v>118</v>
      </c>
      <c r="K626" s="89">
        <v>118</v>
      </c>
      <c r="L626" s="47">
        <f t="shared" si="256"/>
        <v>118</v>
      </c>
      <c r="M626" s="47">
        <f t="shared" si="257"/>
        <v>0</v>
      </c>
      <c r="O626" s="119">
        <f t="shared" si="264"/>
        <v>0</v>
      </c>
      <c r="P626" s="82">
        <f t="shared" si="258"/>
        <v>0</v>
      </c>
      <c r="Q626" s="82">
        <f t="shared" si="259"/>
        <v>0</v>
      </c>
      <c r="R626" s="119">
        <f t="shared" si="265"/>
        <v>0</v>
      </c>
      <c r="S626" s="82">
        <f t="shared" si="260"/>
        <v>0</v>
      </c>
      <c r="T626" s="82">
        <f t="shared" si="261"/>
        <v>0</v>
      </c>
      <c r="U626" s="85">
        <f t="shared" si="266"/>
        <v>0</v>
      </c>
    </row>
    <row r="627" spans="2:25">
      <c r="B627" s="48">
        <v>1287</v>
      </c>
      <c r="C627" s="48"/>
      <c r="D627" s="35" t="s">
        <v>1291</v>
      </c>
      <c r="E627" s="35"/>
      <c r="F627" s="35" t="s">
        <v>736</v>
      </c>
      <c r="G627" s="88">
        <v>118</v>
      </c>
      <c r="H627" s="47">
        <f t="shared" si="262"/>
        <v>0</v>
      </c>
      <c r="I627" s="47">
        <f t="shared" si="263"/>
        <v>118</v>
      </c>
      <c r="J627" s="88">
        <v>118</v>
      </c>
      <c r="K627" s="89">
        <v>118</v>
      </c>
      <c r="L627" s="47">
        <f t="shared" si="256"/>
        <v>0</v>
      </c>
      <c r="M627" s="47">
        <f t="shared" si="257"/>
        <v>118</v>
      </c>
      <c r="O627" s="119">
        <f t="shared" si="264"/>
        <v>0</v>
      </c>
      <c r="P627" s="82">
        <f t="shared" si="258"/>
        <v>0</v>
      </c>
      <c r="Q627" s="82">
        <f t="shared" si="259"/>
        <v>0</v>
      </c>
      <c r="R627" s="119">
        <f t="shared" si="265"/>
        <v>0</v>
      </c>
      <c r="S627" s="82">
        <f t="shared" si="260"/>
        <v>0</v>
      </c>
      <c r="T627" s="82">
        <f t="shared" si="261"/>
        <v>0</v>
      </c>
      <c r="U627" s="85">
        <f t="shared" si="266"/>
        <v>0</v>
      </c>
    </row>
    <row r="628" spans="2:25">
      <c r="B628" s="48">
        <v>1288</v>
      </c>
      <c r="C628" s="48"/>
      <c r="D628" s="35" t="s">
        <v>1292</v>
      </c>
      <c r="E628" s="35" t="s">
        <v>735</v>
      </c>
      <c r="F628" s="35"/>
      <c r="G628" s="88">
        <v>19</v>
      </c>
      <c r="H628" s="47">
        <f t="shared" si="262"/>
        <v>19</v>
      </c>
      <c r="I628" s="47">
        <f t="shared" si="263"/>
        <v>0</v>
      </c>
      <c r="J628" s="88">
        <v>19</v>
      </c>
      <c r="K628" s="89">
        <v>19</v>
      </c>
      <c r="L628" s="47">
        <f t="shared" si="256"/>
        <v>19</v>
      </c>
      <c r="M628" s="47">
        <f t="shared" si="257"/>
        <v>0</v>
      </c>
      <c r="O628" s="119">
        <f t="shared" si="264"/>
        <v>0</v>
      </c>
      <c r="P628" s="82">
        <f t="shared" si="258"/>
        <v>0</v>
      </c>
      <c r="Q628" s="82">
        <f t="shared" si="259"/>
        <v>0</v>
      </c>
      <c r="R628" s="119">
        <f t="shared" si="265"/>
        <v>0</v>
      </c>
      <c r="S628" s="82">
        <f t="shared" si="260"/>
        <v>0</v>
      </c>
      <c r="T628" s="82">
        <f t="shared" si="261"/>
        <v>0</v>
      </c>
      <c r="U628" s="85">
        <f t="shared" si="266"/>
        <v>0</v>
      </c>
    </row>
    <row r="629" spans="2:25">
      <c r="B629" s="48">
        <v>1289</v>
      </c>
      <c r="C629" s="48"/>
      <c r="D629" s="35" t="s">
        <v>1293</v>
      </c>
      <c r="E629" s="35" t="s">
        <v>735</v>
      </c>
      <c r="F629" s="35"/>
      <c r="G629" s="88">
        <v>41</v>
      </c>
      <c r="H629" s="47">
        <f t="shared" si="262"/>
        <v>41</v>
      </c>
      <c r="I629" s="47">
        <f t="shared" si="263"/>
        <v>0</v>
      </c>
      <c r="J629" s="88">
        <v>41</v>
      </c>
      <c r="K629" s="89">
        <v>41</v>
      </c>
      <c r="L629" s="47">
        <f t="shared" si="256"/>
        <v>41</v>
      </c>
      <c r="M629" s="47">
        <f t="shared" si="257"/>
        <v>0</v>
      </c>
      <c r="O629" s="119">
        <f t="shared" si="264"/>
        <v>0</v>
      </c>
      <c r="P629" s="82">
        <f t="shared" si="258"/>
        <v>0</v>
      </c>
      <c r="Q629" s="82">
        <f t="shared" si="259"/>
        <v>0</v>
      </c>
      <c r="R629" s="119">
        <f t="shared" si="265"/>
        <v>0</v>
      </c>
      <c r="S629" s="82">
        <f t="shared" si="260"/>
        <v>0</v>
      </c>
      <c r="T629" s="82">
        <f t="shared" si="261"/>
        <v>0</v>
      </c>
      <c r="U629" s="85">
        <f t="shared" si="266"/>
        <v>0</v>
      </c>
    </row>
    <row r="630" spans="2:25">
      <c r="B630" s="48">
        <v>1290</v>
      </c>
      <c r="C630" s="48"/>
      <c r="D630" s="35" t="s">
        <v>1294</v>
      </c>
      <c r="E630" s="35" t="s">
        <v>735</v>
      </c>
      <c r="F630" s="35"/>
      <c r="G630" s="88">
        <v>38</v>
      </c>
      <c r="H630" s="47">
        <f t="shared" si="262"/>
        <v>38</v>
      </c>
      <c r="I630" s="47">
        <f t="shared" si="263"/>
        <v>0</v>
      </c>
      <c r="J630" s="88">
        <v>38</v>
      </c>
      <c r="K630" s="89">
        <v>38</v>
      </c>
      <c r="L630" s="47">
        <f t="shared" si="256"/>
        <v>38</v>
      </c>
      <c r="M630" s="47">
        <f t="shared" si="257"/>
        <v>0</v>
      </c>
      <c r="O630" s="119">
        <f t="shared" si="264"/>
        <v>0</v>
      </c>
      <c r="P630" s="82">
        <f t="shared" si="258"/>
        <v>0</v>
      </c>
      <c r="Q630" s="82">
        <f t="shared" si="259"/>
        <v>0</v>
      </c>
      <c r="R630" s="119">
        <f t="shared" si="265"/>
        <v>0</v>
      </c>
      <c r="S630" s="82">
        <f t="shared" si="260"/>
        <v>0</v>
      </c>
      <c r="T630" s="82">
        <f t="shared" si="261"/>
        <v>0</v>
      </c>
      <c r="U630" s="85">
        <f t="shared" si="266"/>
        <v>0</v>
      </c>
    </row>
    <row r="631" spans="2:25">
      <c r="B631" s="48">
        <v>1291</v>
      </c>
      <c r="C631" s="48"/>
      <c r="D631" s="35" t="s">
        <v>1295</v>
      </c>
      <c r="E631" s="35" t="s">
        <v>735</v>
      </c>
      <c r="F631" s="35"/>
      <c r="G631" s="88">
        <v>17</v>
      </c>
      <c r="H631" s="47">
        <f t="shared" si="262"/>
        <v>17</v>
      </c>
      <c r="I631" s="47">
        <f t="shared" si="263"/>
        <v>0</v>
      </c>
      <c r="J631" s="88">
        <v>17</v>
      </c>
      <c r="K631" s="89">
        <v>17</v>
      </c>
      <c r="L631" s="47">
        <f t="shared" si="256"/>
        <v>17</v>
      </c>
      <c r="M631" s="47">
        <f t="shared" si="257"/>
        <v>0</v>
      </c>
      <c r="O631" s="119">
        <f t="shared" si="264"/>
        <v>0</v>
      </c>
      <c r="P631" s="82">
        <f t="shared" si="258"/>
        <v>0</v>
      </c>
      <c r="Q631" s="82">
        <f t="shared" si="259"/>
        <v>0</v>
      </c>
      <c r="R631" s="119">
        <f t="shared" si="265"/>
        <v>0</v>
      </c>
      <c r="S631" s="82">
        <f t="shared" si="260"/>
        <v>0</v>
      </c>
      <c r="T631" s="82">
        <f t="shared" si="261"/>
        <v>0</v>
      </c>
      <c r="U631" s="85">
        <f t="shared" si="266"/>
        <v>0</v>
      </c>
    </row>
    <row r="632" spans="2:25">
      <c r="B632" s="48">
        <v>1292</v>
      </c>
      <c r="C632" s="48"/>
      <c r="D632" s="35" t="s">
        <v>1296</v>
      </c>
      <c r="E632" s="35" t="s">
        <v>735</v>
      </c>
      <c r="F632" s="35"/>
      <c r="G632" s="88">
        <v>1</v>
      </c>
      <c r="H632" s="47">
        <f t="shared" si="262"/>
        <v>1</v>
      </c>
      <c r="I632" s="47">
        <f t="shared" si="263"/>
        <v>0</v>
      </c>
      <c r="J632" s="88">
        <v>1</v>
      </c>
      <c r="K632" s="89">
        <v>1</v>
      </c>
      <c r="L632" s="47">
        <f t="shared" si="256"/>
        <v>1</v>
      </c>
      <c r="M632" s="47">
        <f t="shared" si="257"/>
        <v>0</v>
      </c>
      <c r="O632" s="119">
        <f t="shared" si="264"/>
        <v>0</v>
      </c>
      <c r="P632" s="82">
        <f t="shared" si="258"/>
        <v>0</v>
      </c>
      <c r="Q632" s="82">
        <f t="shared" si="259"/>
        <v>0</v>
      </c>
      <c r="R632" s="119">
        <f t="shared" si="265"/>
        <v>0</v>
      </c>
      <c r="S632" s="82">
        <f t="shared" si="260"/>
        <v>0</v>
      </c>
      <c r="T632" s="82">
        <f t="shared" si="261"/>
        <v>0</v>
      </c>
      <c r="U632" s="85">
        <f t="shared" si="266"/>
        <v>0</v>
      </c>
    </row>
    <row r="633" spans="2:25">
      <c r="B633" s="48">
        <v>1293</v>
      </c>
      <c r="C633" s="48"/>
      <c r="D633" s="35" t="s">
        <v>1297</v>
      </c>
      <c r="E633" s="35" t="s">
        <v>735</v>
      </c>
      <c r="F633" s="35"/>
      <c r="G633" s="88">
        <v>82</v>
      </c>
      <c r="H633" s="47">
        <f t="shared" si="262"/>
        <v>82</v>
      </c>
      <c r="I633" s="47">
        <f t="shared" si="263"/>
        <v>0</v>
      </c>
      <c r="J633" s="88">
        <v>84</v>
      </c>
      <c r="K633" s="89">
        <v>84</v>
      </c>
      <c r="L633" s="47">
        <f t="shared" si="256"/>
        <v>84</v>
      </c>
      <c r="M633" s="47">
        <f t="shared" si="257"/>
        <v>0</v>
      </c>
      <c r="O633" s="119">
        <f t="shared" si="264"/>
        <v>2</v>
      </c>
      <c r="P633" s="82">
        <f t="shared" si="258"/>
        <v>2</v>
      </c>
      <c r="Q633" s="82">
        <f t="shared" si="259"/>
        <v>0</v>
      </c>
      <c r="R633" s="119">
        <f t="shared" si="265"/>
        <v>0</v>
      </c>
      <c r="S633" s="82">
        <f t="shared" si="260"/>
        <v>0</v>
      </c>
      <c r="T633" s="82">
        <f t="shared" si="261"/>
        <v>0</v>
      </c>
      <c r="U633" s="85">
        <f t="shared" si="266"/>
        <v>2</v>
      </c>
    </row>
    <row r="634" spans="2:25">
      <c r="B634" s="48">
        <v>1294</v>
      </c>
      <c r="C634" s="48"/>
      <c r="D634" s="35" t="s">
        <v>1298</v>
      </c>
      <c r="E634" s="35" t="s">
        <v>735</v>
      </c>
      <c r="F634" s="35"/>
      <c r="G634" s="88">
        <v>43</v>
      </c>
      <c r="H634" s="47">
        <f t="shared" si="262"/>
        <v>43</v>
      </c>
      <c r="I634" s="47">
        <f t="shared" si="263"/>
        <v>0</v>
      </c>
      <c r="J634" s="88">
        <v>43</v>
      </c>
      <c r="K634" s="89">
        <v>43</v>
      </c>
      <c r="L634" s="47">
        <f t="shared" si="256"/>
        <v>43</v>
      </c>
      <c r="M634" s="47">
        <f t="shared" si="257"/>
        <v>0</v>
      </c>
      <c r="O634" s="119">
        <f t="shared" si="264"/>
        <v>0</v>
      </c>
      <c r="P634" s="82">
        <f t="shared" si="258"/>
        <v>0</v>
      </c>
      <c r="Q634" s="82">
        <f t="shared" si="259"/>
        <v>0</v>
      </c>
      <c r="R634" s="119">
        <f t="shared" si="265"/>
        <v>0</v>
      </c>
      <c r="S634" s="82">
        <f t="shared" si="260"/>
        <v>0</v>
      </c>
      <c r="T634" s="82">
        <f t="shared" si="261"/>
        <v>0</v>
      </c>
      <c r="U634" s="85">
        <f t="shared" si="266"/>
        <v>0</v>
      </c>
    </row>
    <row r="635" spans="2:25">
      <c r="B635" s="48">
        <v>1295</v>
      </c>
      <c r="C635" s="48"/>
      <c r="D635" s="35" t="s">
        <v>1299</v>
      </c>
      <c r="E635" s="35" t="s">
        <v>735</v>
      </c>
      <c r="F635" s="35"/>
      <c r="G635" s="88">
        <v>61</v>
      </c>
      <c r="H635" s="47">
        <f t="shared" si="262"/>
        <v>61</v>
      </c>
      <c r="I635" s="47">
        <f t="shared" si="263"/>
        <v>0</v>
      </c>
      <c r="J635" s="88">
        <v>61</v>
      </c>
      <c r="K635" s="89">
        <v>61</v>
      </c>
      <c r="L635" s="47">
        <f t="shared" si="256"/>
        <v>61</v>
      </c>
      <c r="M635" s="47">
        <f t="shared" si="257"/>
        <v>0</v>
      </c>
      <c r="O635" s="119">
        <f t="shared" si="264"/>
        <v>0</v>
      </c>
      <c r="P635" s="82">
        <f t="shared" si="258"/>
        <v>0</v>
      </c>
      <c r="Q635" s="82">
        <f t="shared" si="259"/>
        <v>0</v>
      </c>
      <c r="R635" s="119">
        <f t="shared" si="265"/>
        <v>0</v>
      </c>
      <c r="S635" s="82">
        <f t="shared" si="260"/>
        <v>0</v>
      </c>
      <c r="T635" s="82">
        <f t="shared" si="261"/>
        <v>0</v>
      </c>
      <c r="U635" s="85">
        <f t="shared" si="266"/>
        <v>0</v>
      </c>
    </row>
    <row r="636" spans="2:25">
      <c r="B636" s="48">
        <v>1296</v>
      </c>
      <c r="C636" s="48"/>
      <c r="D636" s="35" t="s">
        <v>1300</v>
      </c>
      <c r="E636" s="35" t="s">
        <v>735</v>
      </c>
      <c r="F636" s="35"/>
      <c r="G636" s="88">
        <v>22</v>
      </c>
      <c r="H636" s="47">
        <f t="shared" si="262"/>
        <v>22</v>
      </c>
      <c r="I636" s="47">
        <f t="shared" si="263"/>
        <v>0</v>
      </c>
      <c r="J636" s="88">
        <v>28</v>
      </c>
      <c r="K636" s="89">
        <v>32</v>
      </c>
      <c r="L636" s="47">
        <f t="shared" si="256"/>
        <v>32</v>
      </c>
      <c r="M636" s="47">
        <f t="shared" si="257"/>
        <v>0</v>
      </c>
      <c r="O636" s="119">
        <f t="shared" si="264"/>
        <v>6</v>
      </c>
      <c r="P636" s="82">
        <f t="shared" si="258"/>
        <v>6</v>
      </c>
      <c r="Q636" s="82">
        <f t="shared" si="259"/>
        <v>0</v>
      </c>
      <c r="R636" s="119">
        <f t="shared" si="265"/>
        <v>4</v>
      </c>
      <c r="S636" s="82">
        <f t="shared" si="260"/>
        <v>4</v>
      </c>
      <c r="T636" s="82">
        <f t="shared" si="261"/>
        <v>0</v>
      </c>
      <c r="U636" s="85">
        <f t="shared" si="266"/>
        <v>10</v>
      </c>
    </row>
    <row r="637" spans="2:25">
      <c r="B637" s="48">
        <v>1297</v>
      </c>
      <c r="C637" s="48"/>
      <c r="D637" s="35" t="s">
        <v>1301</v>
      </c>
      <c r="E637" s="35" t="s">
        <v>735</v>
      </c>
      <c r="F637" s="35"/>
      <c r="G637" s="88">
        <v>20</v>
      </c>
      <c r="H637" s="47">
        <f t="shared" si="262"/>
        <v>20</v>
      </c>
      <c r="I637" s="47">
        <f t="shared" si="263"/>
        <v>0</v>
      </c>
      <c r="J637" s="88">
        <v>20</v>
      </c>
      <c r="K637" s="89">
        <v>20</v>
      </c>
      <c r="L637" s="47">
        <f t="shared" si="256"/>
        <v>20</v>
      </c>
      <c r="M637" s="47">
        <f t="shared" si="257"/>
        <v>0</v>
      </c>
      <c r="O637" s="119">
        <f t="shared" si="264"/>
        <v>0</v>
      </c>
      <c r="P637" s="82">
        <f t="shared" si="258"/>
        <v>0</v>
      </c>
      <c r="Q637" s="82">
        <f t="shared" si="259"/>
        <v>0</v>
      </c>
      <c r="R637" s="119">
        <f t="shared" si="265"/>
        <v>0</v>
      </c>
      <c r="S637" s="82">
        <f t="shared" si="260"/>
        <v>0</v>
      </c>
      <c r="T637" s="82">
        <f t="shared" si="261"/>
        <v>0</v>
      </c>
      <c r="U637" s="85">
        <f t="shared" si="266"/>
        <v>0</v>
      </c>
    </row>
    <row r="638" spans="2:25">
      <c r="B638" s="48">
        <v>1298</v>
      </c>
      <c r="C638" s="48"/>
      <c r="D638" s="35" t="s">
        <v>1302</v>
      </c>
      <c r="E638" s="35" t="s">
        <v>735</v>
      </c>
      <c r="F638" s="35"/>
      <c r="G638" s="88">
        <v>23</v>
      </c>
      <c r="H638" s="47">
        <f t="shared" si="262"/>
        <v>23</v>
      </c>
      <c r="I638" s="47">
        <f t="shared" si="263"/>
        <v>0</v>
      </c>
      <c r="J638" s="88">
        <v>23</v>
      </c>
      <c r="K638" s="89">
        <v>23</v>
      </c>
      <c r="L638" s="47">
        <f t="shared" si="256"/>
        <v>23</v>
      </c>
      <c r="M638" s="47">
        <f t="shared" si="257"/>
        <v>0</v>
      </c>
      <c r="O638" s="119">
        <f t="shared" si="264"/>
        <v>0</v>
      </c>
      <c r="P638" s="82">
        <f t="shared" si="258"/>
        <v>0</v>
      </c>
      <c r="Q638" s="82">
        <f t="shared" si="259"/>
        <v>0</v>
      </c>
      <c r="R638" s="119">
        <f t="shared" si="265"/>
        <v>0</v>
      </c>
      <c r="S638" s="82">
        <f t="shared" si="260"/>
        <v>0</v>
      </c>
      <c r="T638" s="82">
        <f t="shared" si="261"/>
        <v>0</v>
      </c>
      <c r="U638" s="85">
        <f t="shared" si="266"/>
        <v>0</v>
      </c>
    </row>
    <row r="639" spans="2:25">
      <c r="B639" s="48">
        <v>1299</v>
      </c>
      <c r="C639" s="48"/>
      <c r="D639" s="35" t="s">
        <v>1303</v>
      </c>
      <c r="E639" s="35" t="s">
        <v>735</v>
      </c>
      <c r="F639" s="35"/>
      <c r="G639" s="92">
        <v>19</v>
      </c>
      <c r="H639" s="133">
        <f t="shared" si="262"/>
        <v>19</v>
      </c>
      <c r="I639" s="133">
        <f t="shared" si="263"/>
        <v>0</v>
      </c>
      <c r="J639" s="92">
        <v>19</v>
      </c>
      <c r="K639" s="93">
        <v>19</v>
      </c>
      <c r="L639" s="133">
        <f t="shared" si="256"/>
        <v>19</v>
      </c>
      <c r="M639" s="133">
        <f t="shared" si="257"/>
        <v>0</v>
      </c>
      <c r="N639" s="133"/>
      <c r="O639" s="95">
        <f t="shared" si="264"/>
        <v>0</v>
      </c>
      <c r="P639" s="134">
        <f t="shared" si="258"/>
        <v>0</v>
      </c>
      <c r="Q639" s="134">
        <f t="shared" si="259"/>
        <v>0</v>
      </c>
      <c r="R639" s="95">
        <f t="shared" si="265"/>
        <v>0</v>
      </c>
      <c r="S639" s="134">
        <f t="shared" si="260"/>
        <v>0</v>
      </c>
      <c r="T639" s="134">
        <f t="shared" si="261"/>
        <v>0</v>
      </c>
      <c r="U639" s="94">
        <f t="shared" si="266"/>
        <v>0</v>
      </c>
    </row>
    <row r="640" spans="2:25">
      <c r="B640" s="48"/>
      <c r="C640" s="48"/>
      <c r="D640" s="47" t="s">
        <v>1304</v>
      </c>
      <c r="E640" s="35"/>
      <c r="F640" s="35"/>
      <c r="G640" s="88">
        <f>SUM(G606:G639)-G627-G621</f>
        <v>1984</v>
      </c>
      <c r="J640" s="88">
        <f>SUM(J606:J639)-J627-J621</f>
        <v>2002</v>
      </c>
      <c r="K640" s="89">
        <f>SUM(K606:K639)-K627-K621</f>
        <v>2008</v>
      </c>
      <c r="N640" s="82"/>
      <c r="O640" s="88">
        <f>SUM(O606:O639)-O627-O621</f>
        <v>18</v>
      </c>
      <c r="R640" s="88">
        <f>SUM(R606:R639)-R627-R621</f>
        <v>6</v>
      </c>
      <c r="U640" s="88">
        <f>SUM(U606:U639)-U627-U621</f>
        <v>24</v>
      </c>
      <c r="Y640" s="82"/>
    </row>
    <row r="641" spans="2:25">
      <c r="B641" s="48"/>
      <c r="C641" s="48"/>
      <c r="D641" s="47" t="s">
        <v>1305</v>
      </c>
      <c r="E641" s="35"/>
      <c r="F641" s="35"/>
      <c r="G641" s="92">
        <f>G627+G621</f>
        <v>308</v>
      </c>
      <c r="H641" s="133"/>
      <c r="I641" s="133"/>
      <c r="J641" s="92">
        <f>J627+J621</f>
        <v>308</v>
      </c>
      <c r="K641" s="93">
        <f>K627+K621</f>
        <v>308</v>
      </c>
      <c r="L641" s="133"/>
      <c r="M641" s="133"/>
      <c r="N641" s="133"/>
      <c r="O641" s="92">
        <f>O627+O621</f>
        <v>0</v>
      </c>
      <c r="P641" s="134"/>
      <c r="Q641" s="134"/>
      <c r="R641" s="92">
        <f>R627+R621</f>
        <v>0</v>
      </c>
      <c r="S641" s="134"/>
      <c r="T641" s="134"/>
      <c r="U641" s="92">
        <f>U627+U621</f>
        <v>0</v>
      </c>
      <c r="Y641" s="82"/>
    </row>
    <row r="642" spans="2:25">
      <c r="B642" s="48"/>
      <c r="C642" s="48"/>
      <c r="D642" s="47" t="s">
        <v>1306</v>
      </c>
      <c r="E642" s="35"/>
      <c r="F642" s="35"/>
      <c r="G642" s="92">
        <f>G640+G641</f>
        <v>2292</v>
      </c>
      <c r="H642" s="133"/>
      <c r="I642" s="133"/>
      <c r="J642" s="92">
        <f>J640+J641</f>
        <v>2310</v>
      </c>
      <c r="K642" s="93">
        <f>K640+K641</f>
        <v>2316</v>
      </c>
      <c r="L642" s="133"/>
      <c r="M642" s="133"/>
      <c r="N642" s="133"/>
      <c r="O642" s="92">
        <f>O640+O641</f>
        <v>18</v>
      </c>
      <c r="P642" s="134"/>
      <c r="Q642" s="134"/>
      <c r="R642" s="92">
        <f>R640+R641</f>
        <v>6</v>
      </c>
      <c r="S642" s="134"/>
      <c r="T642" s="134"/>
      <c r="U642" s="92">
        <f>U640+U641</f>
        <v>24</v>
      </c>
    </row>
    <row r="643" spans="2:25">
      <c r="B643" s="48"/>
      <c r="C643" s="48"/>
      <c r="D643" s="35"/>
      <c r="E643" s="35"/>
      <c r="F643" s="35"/>
      <c r="G643" s="92"/>
      <c r="H643" s="133"/>
      <c r="I643" s="133"/>
      <c r="J643" s="97"/>
      <c r="K643" s="93"/>
      <c r="L643" s="133"/>
      <c r="M643" s="133"/>
      <c r="N643" s="133"/>
      <c r="O643" s="95"/>
      <c r="P643" s="134"/>
      <c r="Q643" s="134"/>
      <c r="R643" s="95"/>
      <c r="S643" s="134"/>
      <c r="T643" s="134"/>
      <c r="U643" s="94"/>
    </row>
    <row r="644" spans="2:25">
      <c r="B644" s="48"/>
      <c r="C644" s="48"/>
      <c r="D644" s="60" t="s">
        <v>1307</v>
      </c>
      <c r="E644" s="35"/>
      <c r="F644" s="35"/>
      <c r="G644" s="88">
        <f>G640+G594</f>
        <v>6455.4</v>
      </c>
      <c r="J644" s="88">
        <f>J640+J594</f>
        <v>6495.4</v>
      </c>
      <c r="K644" s="89">
        <f>K640+K594</f>
        <v>6522.4</v>
      </c>
      <c r="O644" s="88">
        <f>O640+O594</f>
        <v>40</v>
      </c>
      <c r="R644" s="88">
        <f>R640+R594</f>
        <v>27</v>
      </c>
      <c r="U644" s="88">
        <f>U640+U594</f>
        <v>67</v>
      </c>
    </row>
    <row r="645" spans="2:25">
      <c r="B645" s="48"/>
      <c r="C645" s="48"/>
      <c r="D645" s="60" t="s">
        <v>1308</v>
      </c>
      <c r="E645" s="35"/>
      <c r="F645" s="35"/>
      <c r="G645" s="88">
        <f>G641+G598+G595</f>
        <v>5229.8999999999996</v>
      </c>
      <c r="J645" s="88">
        <f>J641+J598+J595</f>
        <v>5258.9</v>
      </c>
      <c r="K645" s="89">
        <f>K641+K598+K595</f>
        <v>5289.9</v>
      </c>
      <c r="O645" s="88">
        <f>O641+O598+O595</f>
        <v>29</v>
      </c>
      <c r="R645" s="88">
        <f>R641+R598+R595</f>
        <v>31</v>
      </c>
      <c r="U645" s="88">
        <f>U641+U598+U595</f>
        <v>60</v>
      </c>
    </row>
    <row r="646" spans="2:25">
      <c r="B646" s="48"/>
      <c r="C646" s="48"/>
      <c r="D646" s="60" t="s">
        <v>1309</v>
      </c>
      <c r="E646" s="35"/>
      <c r="F646" s="35"/>
      <c r="G646" s="88">
        <f>G596</f>
        <v>475</v>
      </c>
      <c r="J646" s="88">
        <f>J596</f>
        <v>448</v>
      </c>
      <c r="K646" s="89">
        <f>K596</f>
        <v>431</v>
      </c>
      <c r="O646" s="88">
        <f>O596</f>
        <v>-27</v>
      </c>
      <c r="R646" s="88">
        <f>R596</f>
        <v>-17</v>
      </c>
      <c r="U646" s="88">
        <f>U596</f>
        <v>-44</v>
      </c>
    </row>
    <row r="647" spans="2:25">
      <c r="B647" s="48"/>
      <c r="C647" s="48"/>
      <c r="D647" s="60" t="s">
        <v>1310</v>
      </c>
      <c r="E647" s="35"/>
      <c r="F647" s="35"/>
      <c r="G647" s="92">
        <f>G597</f>
        <v>475</v>
      </c>
      <c r="H647" s="133"/>
      <c r="I647" s="133"/>
      <c r="J647" s="92">
        <f>J597</f>
        <v>448</v>
      </c>
      <c r="K647" s="93">
        <f>K597</f>
        <v>431</v>
      </c>
      <c r="L647" s="133"/>
      <c r="M647" s="133"/>
      <c r="N647" s="133"/>
      <c r="O647" s="92">
        <f>O597</f>
        <v>-27</v>
      </c>
      <c r="P647" s="134"/>
      <c r="Q647" s="134"/>
      <c r="R647" s="92">
        <f>R597</f>
        <v>-17</v>
      </c>
      <c r="S647" s="134"/>
      <c r="T647" s="134"/>
      <c r="U647" s="92">
        <f>U597</f>
        <v>-44</v>
      </c>
    </row>
    <row r="648" spans="2:25">
      <c r="B648" s="48"/>
      <c r="C648" s="48"/>
      <c r="D648" s="60" t="s">
        <v>1311</v>
      </c>
      <c r="E648" s="35"/>
      <c r="F648" s="35"/>
      <c r="G648" s="97">
        <f>G644+G645+G646+G647</f>
        <v>12635.3</v>
      </c>
      <c r="H648" s="47">
        <f t="shared" ref="H648:H656" si="267">IF($E648="",0,$G648)</f>
        <v>0</v>
      </c>
      <c r="I648" s="47">
        <f t="shared" ref="I648:I656" si="268">IF($F648="",0,$G648)</f>
        <v>0</v>
      </c>
      <c r="J648" s="97">
        <f>J644+J645+J646+J647</f>
        <v>12650.3</v>
      </c>
      <c r="K648" s="98">
        <f>K644+K645+K646+K647</f>
        <v>12674.3</v>
      </c>
      <c r="L648" s="47">
        <f t="shared" ref="L648:L656" si="269">IF($E648="",0,K648)</f>
        <v>0</v>
      </c>
      <c r="M648" s="47">
        <f t="shared" ref="M648:M656" si="270">IF($F648="",0,K648)</f>
        <v>0</v>
      </c>
      <c r="O648" s="97">
        <f>O644+O645+O646+O647</f>
        <v>15</v>
      </c>
      <c r="P648" s="82">
        <f t="shared" ref="P648:P656" si="271">IF($E648="",0,O648)</f>
        <v>0</v>
      </c>
      <c r="Q648" s="82">
        <f t="shared" ref="Q648:Q656" si="272">IF($F648="",0,O648)</f>
        <v>0</v>
      </c>
      <c r="R648" s="97">
        <f>R644+R645+R646+R647</f>
        <v>24</v>
      </c>
      <c r="S648" s="82">
        <f t="shared" ref="S648:S656" si="273">IF($E648="",0,R648)</f>
        <v>0</v>
      </c>
      <c r="T648" s="82">
        <f t="shared" ref="T648:T656" si="274">IF($F648="",0,R648)</f>
        <v>0</v>
      </c>
      <c r="U648" s="97">
        <f>U644+U645+U646+U647</f>
        <v>39</v>
      </c>
    </row>
    <row r="649" spans="2:25">
      <c r="B649" s="48"/>
      <c r="C649" s="48"/>
      <c r="D649" s="54"/>
      <c r="E649" s="35"/>
      <c r="F649" s="35"/>
      <c r="G649" s="92"/>
      <c r="H649" s="47">
        <f t="shared" si="267"/>
        <v>0</v>
      </c>
      <c r="I649" s="47">
        <f t="shared" si="268"/>
        <v>0</v>
      </c>
      <c r="J649" s="97"/>
      <c r="K649" s="121"/>
      <c r="L649" s="47">
        <f t="shared" si="269"/>
        <v>0</v>
      </c>
      <c r="M649" s="47">
        <f t="shared" si="270"/>
        <v>0</v>
      </c>
      <c r="O649" s="92"/>
      <c r="P649" s="82">
        <f t="shared" si="271"/>
        <v>0</v>
      </c>
      <c r="Q649" s="82">
        <f t="shared" si="272"/>
        <v>0</v>
      </c>
      <c r="R649" s="92"/>
      <c r="S649" s="82">
        <f t="shared" si="273"/>
        <v>0</v>
      </c>
      <c r="T649" s="82">
        <f t="shared" si="274"/>
        <v>0</v>
      </c>
      <c r="U649" s="92"/>
    </row>
    <row r="650" spans="2:25">
      <c r="B650" s="35" t="s">
        <v>1312</v>
      </c>
      <c r="C650" s="35"/>
      <c r="D650" s="35"/>
      <c r="E650" s="35"/>
      <c r="F650" s="35"/>
      <c r="G650" s="101"/>
      <c r="H650" s="102">
        <f t="shared" si="267"/>
        <v>0</v>
      </c>
      <c r="I650" s="102">
        <f t="shared" si="268"/>
        <v>0</v>
      </c>
      <c r="J650" s="202" t="str">
        <f>IF(K510+K648=0,(((O510+O648)/(G510+G648))),"")</f>
        <v/>
      </c>
      <c r="K650" s="104">
        <f>IF(K648=0,"",(((U648)/(G648))))</f>
        <v>3.0865907418106417E-3</v>
      </c>
      <c r="L650" s="102">
        <f t="shared" si="269"/>
        <v>0</v>
      </c>
      <c r="M650" s="102">
        <f t="shared" si="270"/>
        <v>0</v>
      </c>
      <c r="N650" s="102"/>
      <c r="O650" s="85"/>
      <c r="P650" s="82">
        <f t="shared" si="271"/>
        <v>0</v>
      </c>
      <c r="Q650" s="82">
        <f t="shared" si="272"/>
        <v>0</v>
      </c>
      <c r="S650" s="82">
        <f t="shared" si="273"/>
        <v>0</v>
      </c>
      <c r="T650" s="82">
        <f t="shared" si="274"/>
        <v>0</v>
      </c>
    </row>
    <row r="651" spans="2:25">
      <c r="B651" s="48"/>
      <c r="C651" s="48"/>
      <c r="D651" s="35"/>
      <c r="E651" s="35"/>
      <c r="F651" s="35"/>
      <c r="G651" s="124"/>
      <c r="H651" s="102">
        <f t="shared" si="267"/>
        <v>0</v>
      </c>
      <c r="I651" s="102">
        <f t="shared" si="268"/>
        <v>0</v>
      </c>
      <c r="J651" s="176"/>
      <c r="K651" s="177"/>
      <c r="L651" s="102">
        <f t="shared" si="269"/>
        <v>0</v>
      </c>
      <c r="M651" s="102">
        <f t="shared" si="270"/>
        <v>0</v>
      </c>
      <c r="N651" s="102"/>
      <c r="O651" s="92"/>
      <c r="P651" s="82">
        <f t="shared" si="271"/>
        <v>0</v>
      </c>
      <c r="Q651" s="82">
        <f t="shared" si="272"/>
        <v>0</v>
      </c>
      <c r="R651" s="92"/>
      <c r="S651" s="82">
        <f t="shared" si="273"/>
        <v>0</v>
      </c>
      <c r="T651" s="82">
        <f t="shared" si="274"/>
        <v>0</v>
      </c>
      <c r="U651" s="92"/>
    </row>
    <row r="652" spans="2:25">
      <c r="B652" s="107" t="s">
        <v>1313</v>
      </c>
      <c r="C652" s="107"/>
      <c r="D652" s="107"/>
      <c r="E652" s="107"/>
      <c r="F652" s="107"/>
      <c r="G652" s="125">
        <v>6.0000000000000001E-3</v>
      </c>
      <c r="H652" s="109">
        <f t="shared" si="267"/>
        <v>0</v>
      </c>
      <c r="I652" s="109">
        <f t="shared" si="268"/>
        <v>0</v>
      </c>
      <c r="J652" s="126" t="str">
        <f>IF(K648=0,((O648/G648)/A4*12),"")</f>
        <v/>
      </c>
      <c r="K652" s="111">
        <f>IF(K648=0,"",((U648)/12*12/(G648)))</f>
        <v>3.0865907418106417E-3</v>
      </c>
      <c r="L652" s="109">
        <f t="shared" si="269"/>
        <v>0</v>
      </c>
      <c r="M652" s="109">
        <f t="shared" si="270"/>
        <v>0</v>
      </c>
      <c r="N652" s="109"/>
      <c r="O652" s="184"/>
      <c r="P652" s="113">
        <f t="shared" si="271"/>
        <v>0</v>
      </c>
      <c r="Q652" s="113">
        <f t="shared" si="272"/>
        <v>0</v>
      </c>
      <c r="R652" s="113"/>
      <c r="S652" s="113">
        <f t="shared" si="273"/>
        <v>0</v>
      </c>
      <c r="T652" s="113">
        <f t="shared" si="274"/>
        <v>0</v>
      </c>
      <c r="U652" s="113"/>
    </row>
    <row r="653" spans="2:25">
      <c r="B653" s="48"/>
      <c r="C653" s="35"/>
      <c r="D653" s="35"/>
      <c r="E653" s="35"/>
      <c r="F653" s="35"/>
      <c r="H653" s="47">
        <f t="shared" si="267"/>
        <v>0</v>
      </c>
      <c r="I653" s="47">
        <f t="shared" si="268"/>
        <v>0</v>
      </c>
      <c r="J653" s="181"/>
      <c r="L653" s="47">
        <f t="shared" si="269"/>
        <v>0</v>
      </c>
      <c r="M653" s="47">
        <f t="shared" si="270"/>
        <v>0</v>
      </c>
      <c r="O653" s="85"/>
      <c r="P653" s="82">
        <f t="shared" si="271"/>
        <v>0</v>
      </c>
      <c r="Q653" s="82">
        <f t="shared" si="272"/>
        <v>0</v>
      </c>
      <c r="S653" s="82">
        <f t="shared" si="273"/>
        <v>0</v>
      </c>
      <c r="T653" s="82">
        <f t="shared" si="274"/>
        <v>0</v>
      </c>
    </row>
    <row r="654" spans="2:25">
      <c r="B654" s="78" t="s">
        <v>1314</v>
      </c>
      <c r="C654" s="48"/>
      <c r="D654" s="114"/>
      <c r="E654" s="35"/>
      <c r="F654" s="35"/>
      <c r="G654" s="88"/>
      <c r="H654" s="47">
        <f t="shared" si="267"/>
        <v>0</v>
      </c>
      <c r="I654" s="47">
        <f t="shared" si="268"/>
        <v>0</v>
      </c>
      <c r="J654" s="88"/>
      <c r="K654" s="132"/>
      <c r="L654" s="47">
        <f t="shared" si="269"/>
        <v>0</v>
      </c>
      <c r="M654" s="47">
        <f t="shared" si="270"/>
        <v>0</v>
      </c>
      <c r="O654" s="88"/>
      <c r="P654" s="82">
        <f t="shared" si="271"/>
        <v>0</v>
      </c>
      <c r="Q654" s="82">
        <f t="shared" si="272"/>
        <v>0</v>
      </c>
      <c r="R654" s="88"/>
      <c r="S654" s="82">
        <f t="shared" si="273"/>
        <v>0</v>
      </c>
      <c r="T654" s="82">
        <f t="shared" si="274"/>
        <v>0</v>
      </c>
      <c r="U654" s="88"/>
    </row>
    <row r="655" spans="2:25">
      <c r="B655" s="35" t="s">
        <v>1315</v>
      </c>
      <c r="C655" s="48"/>
      <c r="D655" s="114"/>
      <c r="E655" s="35"/>
      <c r="F655" s="35"/>
      <c r="G655" s="88"/>
      <c r="H655" s="47">
        <f t="shared" si="267"/>
        <v>0</v>
      </c>
      <c r="I655" s="47">
        <f t="shared" si="268"/>
        <v>0</v>
      </c>
      <c r="J655" s="88"/>
      <c r="K655" s="132"/>
      <c r="L655" s="47">
        <f t="shared" si="269"/>
        <v>0</v>
      </c>
      <c r="M655" s="47">
        <f t="shared" si="270"/>
        <v>0</v>
      </c>
      <c r="O655" s="88"/>
      <c r="P655" s="82">
        <f t="shared" si="271"/>
        <v>0</v>
      </c>
      <c r="Q655" s="82">
        <f t="shared" si="272"/>
        <v>0</v>
      </c>
      <c r="R655" s="88"/>
      <c r="S655" s="82">
        <f t="shared" si="273"/>
        <v>0</v>
      </c>
      <c r="T655" s="82">
        <f t="shared" si="274"/>
        <v>0</v>
      </c>
      <c r="U655" s="88"/>
    </row>
    <row r="656" spans="2:25">
      <c r="B656" s="48">
        <v>651</v>
      </c>
      <c r="C656" s="48"/>
      <c r="D656" s="35" t="s">
        <v>1316</v>
      </c>
      <c r="E656" s="35" t="s">
        <v>735</v>
      </c>
      <c r="F656" s="35"/>
      <c r="G656" s="120">
        <v>564</v>
      </c>
      <c r="H656" s="47">
        <f t="shared" si="267"/>
        <v>564</v>
      </c>
      <c r="I656" s="47">
        <f t="shared" si="268"/>
        <v>0</v>
      </c>
      <c r="J656" s="120">
        <v>571</v>
      </c>
      <c r="K656" s="121">
        <v>572</v>
      </c>
      <c r="L656" s="47">
        <f t="shared" si="269"/>
        <v>572</v>
      </c>
      <c r="M656" s="47">
        <f t="shared" si="270"/>
        <v>0</v>
      </c>
      <c r="O656" s="95">
        <f>IF(J656&gt;0,J656-G656,0)</f>
        <v>7</v>
      </c>
      <c r="P656" s="82">
        <f t="shared" si="271"/>
        <v>7</v>
      </c>
      <c r="Q656" s="82">
        <f t="shared" si="272"/>
        <v>0</v>
      </c>
      <c r="R656" s="95">
        <f>IF(K656&gt;0,K656-J656,0)</f>
        <v>1</v>
      </c>
      <c r="S656" s="82">
        <f t="shared" si="273"/>
        <v>1</v>
      </c>
      <c r="T656" s="82">
        <f t="shared" si="274"/>
        <v>0</v>
      </c>
      <c r="U656" s="94">
        <f>IF(K656&gt;0,O656+R656,O656)</f>
        <v>8</v>
      </c>
    </row>
    <row r="657" spans="1:23">
      <c r="B657" s="35"/>
      <c r="C657" s="35"/>
      <c r="D657" s="35"/>
      <c r="E657" s="35"/>
      <c r="F657" s="35"/>
      <c r="G657" s="83"/>
      <c r="K657" s="96"/>
      <c r="O657" s="85"/>
      <c r="R657" s="85"/>
      <c r="U657" s="85"/>
    </row>
    <row r="658" spans="1:23">
      <c r="B658" s="78"/>
      <c r="C658" s="48"/>
      <c r="E658" s="79"/>
      <c r="F658" s="79"/>
      <c r="G658" s="83"/>
      <c r="H658" s="47">
        <f t="shared" ref="H658:H721" si="275">IF($E658="",0,$G658)</f>
        <v>0</v>
      </c>
      <c r="I658" s="47">
        <f t="shared" ref="I658:I721" si="276">IF($F658="",0,$G658)</f>
        <v>0</v>
      </c>
      <c r="K658" s="96"/>
      <c r="L658" s="47">
        <f t="shared" ref="L658:L721" si="277">IF($E658="",0,K658)</f>
        <v>0</v>
      </c>
      <c r="M658" s="47">
        <f t="shared" ref="M658:M721" si="278">IF($F658="",0,K658)</f>
        <v>0</v>
      </c>
      <c r="O658" s="85"/>
      <c r="P658" s="82">
        <f t="shared" ref="P658:P721" si="279">IF($E658="",0,O658)</f>
        <v>0</v>
      </c>
      <c r="Q658" s="82">
        <f t="shared" ref="Q658:Q721" si="280">IF($F658="",0,O658)</f>
        <v>0</v>
      </c>
      <c r="R658" s="85"/>
      <c r="S658" s="82">
        <f t="shared" ref="S658:S721" si="281">IF($E658="",0,R658)</f>
        <v>0</v>
      </c>
      <c r="T658" s="82">
        <f t="shared" ref="T658:T721" si="282">IF($F658="",0,R658)</f>
        <v>0</v>
      </c>
      <c r="U658" s="85"/>
      <c r="V658" s="47">
        <f t="shared" ref="V658:V721" si="283">IF($E658="",0,U658)</f>
        <v>0</v>
      </c>
      <c r="W658" s="47">
        <f t="shared" ref="W658:W721" si="284">IF($F658="",0,U658)</f>
        <v>0</v>
      </c>
    </row>
    <row r="659" spans="1:23">
      <c r="B659" s="78" t="s">
        <v>1317</v>
      </c>
      <c r="C659" s="48"/>
      <c r="E659" s="79"/>
      <c r="F659" s="79"/>
      <c r="G659" s="83"/>
      <c r="H659" s="47">
        <f t="shared" si="275"/>
        <v>0</v>
      </c>
      <c r="I659" s="47">
        <f t="shared" si="276"/>
        <v>0</v>
      </c>
      <c r="K659" s="96"/>
      <c r="L659" s="47">
        <f t="shared" si="277"/>
        <v>0</v>
      </c>
      <c r="M659" s="47">
        <f t="shared" si="278"/>
        <v>0</v>
      </c>
      <c r="O659" s="85"/>
      <c r="P659" s="82">
        <f t="shared" si="279"/>
        <v>0</v>
      </c>
      <c r="Q659" s="82">
        <f t="shared" si="280"/>
        <v>0</v>
      </c>
      <c r="R659" s="85"/>
      <c r="S659" s="82">
        <f t="shared" si="281"/>
        <v>0</v>
      </c>
      <c r="T659" s="82">
        <f t="shared" si="282"/>
        <v>0</v>
      </c>
      <c r="U659" s="85"/>
      <c r="V659" s="47">
        <f t="shared" si="283"/>
        <v>0</v>
      </c>
      <c r="W659" s="47">
        <f t="shared" si="284"/>
        <v>0</v>
      </c>
    </row>
    <row r="660" spans="1:23">
      <c r="B660" s="35" t="s">
        <v>1318</v>
      </c>
      <c r="C660" s="48"/>
      <c r="D660" s="35"/>
      <c r="E660" s="35"/>
      <c r="F660" s="35"/>
      <c r="G660" s="83"/>
      <c r="H660" s="47">
        <f t="shared" si="275"/>
        <v>0</v>
      </c>
      <c r="I660" s="47">
        <f t="shared" si="276"/>
        <v>0</v>
      </c>
      <c r="K660" s="96"/>
      <c r="L660" s="47">
        <f t="shared" si="277"/>
        <v>0</v>
      </c>
      <c r="M660" s="47">
        <f t="shared" si="278"/>
        <v>0</v>
      </c>
      <c r="O660" s="85"/>
      <c r="P660" s="82">
        <f t="shared" si="279"/>
        <v>0</v>
      </c>
      <c r="Q660" s="82">
        <f t="shared" si="280"/>
        <v>0</v>
      </c>
      <c r="R660" s="85"/>
      <c r="S660" s="82">
        <f t="shared" si="281"/>
        <v>0</v>
      </c>
      <c r="T660" s="82">
        <f t="shared" si="282"/>
        <v>0</v>
      </c>
      <c r="V660" s="47">
        <f t="shared" si="283"/>
        <v>0</v>
      </c>
      <c r="W660" s="47">
        <f t="shared" si="284"/>
        <v>0</v>
      </c>
    </row>
    <row r="661" spans="1:23">
      <c r="B661" s="35" t="s">
        <v>1319</v>
      </c>
      <c r="C661" s="48"/>
      <c r="D661" s="35"/>
      <c r="E661" s="35"/>
      <c r="F661" s="35"/>
      <c r="G661" s="83"/>
      <c r="H661" s="47">
        <f t="shared" si="275"/>
        <v>0</v>
      </c>
      <c r="I661" s="47">
        <f t="shared" si="276"/>
        <v>0</v>
      </c>
      <c r="K661" s="96"/>
      <c r="L661" s="47">
        <f t="shared" si="277"/>
        <v>0</v>
      </c>
      <c r="M661" s="47">
        <f t="shared" si="278"/>
        <v>0</v>
      </c>
      <c r="O661" s="85"/>
      <c r="P661" s="82">
        <f t="shared" si="279"/>
        <v>0</v>
      </c>
      <c r="Q661" s="82">
        <f t="shared" si="280"/>
        <v>0</v>
      </c>
      <c r="R661" s="85"/>
      <c r="S661" s="82">
        <f t="shared" si="281"/>
        <v>0</v>
      </c>
      <c r="T661" s="82">
        <f t="shared" si="282"/>
        <v>0</v>
      </c>
      <c r="V661" s="47">
        <f t="shared" si="283"/>
        <v>0</v>
      </c>
      <c r="W661" s="47">
        <f t="shared" si="284"/>
        <v>0</v>
      </c>
    </row>
    <row r="662" spans="1:23">
      <c r="A662" s="35">
        <v>1</v>
      </c>
      <c r="B662" s="48">
        <v>505</v>
      </c>
      <c r="C662" s="48"/>
      <c r="D662" s="47" t="s">
        <v>1320</v>
      </c>
      <c r="E662" s="79" t="s">
        <v>735</v>
      </c>
      <c r="F662" s="79"/>
      <c r="G662" s="82">
        <v>247.2</v>
      </c>
      <c r="H662" s="47">
        <f t="shared" si="275"/>
        <v>247.2</v>
      </c>
      <c r="I662" s="47">
        <f t="shared" si="276"/>
        <v>0</v>
      </c>
      <c r="J662" s="82">
        <v>253.2</v>
      </c>
      <c r="K662" s="87">
        <v>255.2</v>
      </c>
      <c r="L662" s="47">
        <f t="shared" si="277"/>
        <v>255.2</v>
      </c>
      <c r="M662" s="47">
        <f t="shared" si="278"/>
        <v>0</v>
      </c>
      <c r="O662" s="85">
        <f t="shared" ref="O662:O671" si="285">IF(J662&gt;0,J662-G662,0)</f>
        <v>6</v>
      </c>
      <c r="P662" s="82">
        <f t="shared" si="279"/>
        <v>6</v>
      </c>
      <c r="Q662" s="82">
        <f t="shared" si="280"/>
        <v>0</v>
      </c>
      <c r="R662" s="85">
        <f t="shared" ref="R662:R671" si="286">IF(K662&gt;0,K662-J662,0)</f>
        <v>2</v>
      </c>
      <c r="S662" s="82">
        <f t="shared" si="281"/>
        <v>2</v>
      </c>
      <c r="T662" s="82">
        <f t="shared" si="282"/>
        <v>0</v>
      </c>
      <c r="U662" s="85">
        <f t="shared" ref="U662:U687" si="287">IF(K662&gt;0,O662+R662,O662)</f>
        <v>8</v>
      </c>
      <c r="V662" s="47">
        <f t="shared" si="283"/>
        <v>8</v>
      </c>
      <c r="W662" s="47">
        <f t="shared" si="284"/>
        <v>0</v>
      </c>
    </row>
    <row r="663" spans="1:23">
      <c r="A663" s="35">
        <v>2</v>
      </c>
      <c r="B663" s="48">
        <v>506</v>
      </c>
      <c r="C663" s="48"/>
      <c r="D663" s="47" t="s">
        <v>1321</v>
      </c>
      <c r="E663" s="79" t="s">
        <v>735</v>
      </c>
      <c r="F663" s="79"/>
      <c r="G663" s="82">
        <v>79</v>
      </c>
      <c r="H663" s="47">
        <f t="shared" si="275"/>
        <v>79</v>
      </c>
      <c r="I663" s="47">
        <f t="shared" si="276"/>
        <v>0</v>
      </c>
      <c r="J663" s="82">
        <v>79</v>
      </c>
      <c r="K663" s="87">
        <v>79</v>
      </c>
      <c r="L663" s="47">
        <f t="shared" si="277"/>
        <v>79</v>
      </c>
      <c r="M663" s="47">
        <f t="shared" si="278"/>
        <v>0</v>
      </c>
      <c r="O663" s="85">
        <f t="shared" si="285"/>
        <v>0</v>
      </c>
      <c r="P663" s="82">
        <f t="shared" si="279"/>
        <v>0</v>
      </c>
      <c r="Q663" s="82">
        <f t="shared" si="280"/>
        <v>0</v>
      </c>
      <c r="R663" s="85">
        <f t="shared" si="286"/>
        <v>0</v>
      </c>
      <c r="S663" s="82">
        <f t="shared" si="281"/>
        <v>0</v>
      </c>
      <c r="T663" s="82">
        <f t="shared" si="282"/>
        <v>0</v>
      </c>
      <c r="U663" s="85">
        <f t="shared" si="287"/>
        <v>0</v>
      </c>
      <c r="V663" s="47">
        <f t="shared" si="283"/>
        <v>0</v>
      </c>
      <c r="W663" s="47">
        <f t="shared" si="284"/>
        <v>0</v>
      </c>
    </row>
    <row r="664" spans="1:23">
      <c r="A664" s="35">
        <v>3</v>
      </c>
      <c r="B664" s="48">
        <v>519</v>
      </c>
      <c r="C664" s="48"/>
      <c r="D664" s="47" t="s">
        <v>1322</v>
      </c>
      <c r="E664" s="79" t="s">
        <v>735</v>
      </c>
      <c r="F664" s="79"/>
      <c r="G664" s="82">
        <v>586.5</v>
      </c>
      <c r="H664" s="47">
        <f t="shared" si="275"/>
        <v>586.5</v>
      </c>
      <c r="I664" s="47">
        <f t="shared" si="276"/>
        <v>0</v>
      </c>
      <c r="J664" s="82">
        <v>591.5</v>
      </c>
      <c r="K664" s="87">
        <v>600.5</v>
      </c>
      <c r="L664" s="47">
        <f t="shared" si="277"/>
        <v>600.5</v>
      </c>
      <c r="M664" s="47">
        <f t="shared" si="278"/>
        <v>0</v>
      </c>
      <c r="O664" s="85">
        <f t="shared" si="285"/>
        <v>5</v>
      </c>
      <c r="P664" s="82">
        <f t="shared" si="279"/>
        <v>5</v>
      </c>
      <c r="Q664" s="82">
        <f t="shared" si="280"/>
        <v>0</v>
      </c>
      <c r="R664" s="85">
        <f t="shared" si="286"/>
        <v>9</v>
      </c>
      <c r="S664" s="82">
        <f t="shared" si="281"/>
        <v>9</v>
      </c>
      <c r="T664" s="82">
        <f t="shared" si="282"/>
        <v>0</v>
      </c>
      <c r="U664" s="85">
        <f t="shared" si="287"/>
        <v>14</v>
      </c>
      <c r="V664" s="47">
        <f t="shared" si="283"/>
        <v>14</v>
      </c>
      <c r="W664" s="47">
        <f t="shared" si="284"/>
        <v>0</v>
      </c>
    </row>
    <row r="665" spans="1:23">
      <c r="A665" s="35">
        <v>4</v>
      </c>
      <c r="B665" s="48" t="s">
        <v>1323</v>
      </c>
      <c r="C665" s="48"/>
      <c r="D665" s="47" t="s">
        <v>1324</v>
      </c>
      <c r="E665" s="79" t="s">
        <v>735</v>
      </c>
      <c r="F665" s="79"/>
      <c r="G665" s="82">
        <f>60+50</f>
        <v>110</v>
      </c>
      <c r="H665" s="47">
        <f t="shared" si="275"/>
        <v>110</v>
      </c>
      <c r="I665" s="47">
        <f t="shared" si="276"/>
        <v>0</v>
      </c>
      <c r="J665" s="82">
        <f>60+51</f>
        <v>111</v>
      </c>
      <c r="K665" s="87">
        <f>60+53</f>
        <v>113</v>
      </c>
      <c r="L665" s="47">
        <f t="shared" si="277"/>
        <v>113</v>
      </c>
      <c r="M665" s="47">
        <f t="shared" si="278"/>
        <v>0</v>
      </c>
      <c r="O665" s="85">
        <f t="shared" si="285"/>
        <v>1</v>
      </c>
      <c r="P665" s="82">
        <f t="shared" si="279"/>
        <v>1</v>
      </c>
      <c r="Q665" s="82">
        <f t="shared" si="280"/>
        <v>0</v>
      </c>
      <c r="R665" s="85">
        <f t="shared" si="286"/>
        <v>2</v>
      </c>
      <c r="S665" s="82">
        <f t="shared" si="281"/>
        <v>2</v>
      </c>
      <c r="T665" s="82">
        <f t="shared" si="282"/>
        <v>0</v>
      </c>
      <c r="U665" s="85">
        <f t="shared" si="287"/>
        <v>3</v>
      </c>
      <c r="V665" s="47">
        <f t="shared" si="283"/>
        <v>3</v>
      </c>
      <c r="W665" s="47">
        <f t="shared" si="284"/>
        <v>0</v>
      </c>
    </row>
    <row r="666" spans="1:23">
      <c r="A666" s="35">
        <v>5</v>
      </c>
      <c r="B666" s="48" t="s">
        <v>1323</v>
      </c>
      <c r="C666" s="48"/>
      <c r="D666" s="47" t="s">
        <v>1325</v>
      </c>
      <c r="E666" s="79"/>
      <c r="F666" s="79" t="s">
        <v>736</v>
      </c>
      <c r="G666" s="82">
        <f>52+12+1</f>
        <v>65</v>
      </c>
      <c r="H666" s="47">
        <f t="shared" si="275"/>
        <v>0</v>
      </c>
      <c r="I666" s="47">
        <f t="shared" si="276"/>
        <v>65</v>
      </c>
      <c r="J666" s="82">
        <f>52+13+1</f>
        <v>66</v>
      </c>
      <c r="K666" s="87">
        <f>52+13+1</f>
        <v>66</v>
      </c>
      <c r="L666" s="47">
        <f t="shared" si="277"/>
        <v>0</v>
      </c>
      <c r="M666" s="47">
        <f t="shared" si="278"/>
        <v>66</v>
      </c>
      <c r="O666" s="85">
        <f t="shared" si="285"/>
        <v>1</v>
      </c>
      <c r="P666" s="82">
        <f t="shared" si="279"/>
        <v>0</v>
      </c>
      <c r="Q666" s="82">
        <f t="shared" si="280"/>
        <v>1</v>
      </c>
      <c r="R666" s="85">
        <f t="shared" si="286"/>
        <v>0</v>
      </c>
      <c r="S666" s="82">
        <f t="shared" si="281"/>
        <v>0</v>
      </c>
      <c r="T666" s="82">
        <f t="shared" si="282"/>
        <v>0</v>
      </c>
      <c r="U666" s="85">
        <f t="shared" si="287"/>
        <v>1</v>
      </c>
      <c r="V666" s="47">
        <f t="shared" si="283"/>
        <v>0</v>
      </c>
      <c r="W666" s="47">
        <f t="shared" si="284"/>
        <v>1</v>
      </c>
    </row>
    <row r="667" spans="1:23">
      <c r="A667" s="35">
        <v>6</v>
      </c>
      <c r="B667" s="48">
        <v>527</v>
      </c>
      <c r="C667" s="48"/>
      <c r="D667" s="35" t="s">
        <v>1326</v>
      </c>
      <c r="E667" s="35" t="s">
        <v>735</v>
      </c>
      <c r="F667" s="35"/>
      <c r="G667" s="82">
        <v>304</v>
      </c>
      <c r="H667" s="47">
        <f t="shared" si="275"/>
        <v>304</v>
      </c>
      <c r="I667" s="47">
        <f t="shared" si="276"/>
        <v>0</v>
      </c>
      <c r="J667" s="82">
        <v>304</v>
      </c>
      <c r="K667" s="87">
        <v>304</v>
      </c>
      <c r="L667" s="47">
        <f t="shared" si="277"/>
        <v>304</v>
      </c>
      <c r="M667" s="47">
        <f t="shared" si="278"/>
        <v>0</v>
      </c>
      <c r="O667" s="85">
        <f t="shared" si="285"/>
        <v>0</v>
      </c>
      <c r="P667" s="82">
        <f t="shared" si="279"/>
        <v>0</v>
      </c>
      <c r="Q667" s="82">
        <f t="shared" si="280"/>
        <v>0</v>
      </c>
      <c r="R667" s="85">
        <f t="shared" si="286"/>
        <v>0</v>
      </c>
      <c r="S667" s="82">
        <f t="shared" si="281"/>
        <v>0</v>
      </c>
      <c r="T667" s="82">
        <f t="shared" si="282"/>
        <v>0</v>
      </c>
      <c r="U667" s="85">
        <f t="shared" si="287"/>
        <v>0</v>
      </c>
      <c r="V667" s="47">
        <f t="shared" si="283"/>
        <v>0</v>
      </c>
      <c r="W667" s="47">
        <f t="shared" si="284"/>
        <v>0</v>
      </c>
    </row>
    <row r="668" spans="1:23">
      <c r="A668" s="35">
        <v>7</v>
      </c>
      <c r="B668" s="48">
        <v>527</v>
      </c>
      <c r="C668" s="48"/>
      <c r="D668" s="35" t="s">
        <v>1326</v>
      </c>
      <c r="E668" s="35"/>
      <c r="F668" s="35" t="s">
        <v>736</v>
      </c>
      <c r="G668" s="82">
        <v>304</v>
      </c>
      <c r="H668" s="47">
        <f t="shared" si="275"/>
        <v>0</v>
      </c>
      <c r="I668" s="47">
        <f t="shared" si="276"/>
        <v>304</v>
      </c>
      <c r="J668" s="82">
        <v>304</v>
      </c>
      <c r="K668" s="87">
        <v>304</v>
      </c>
      <c r="L668" s="47">
        <f t="shared" si="277"/>
        <v>0</v>
      </c>
      <c r="M668" s="47">
        <f t="shared" si="278"/>
        <v>304</v>
      </c>
      <c r="O668" s="85">
        <f t="shared" si="285"/>
        <v>0</v>
      </c>
      <c r="P668" s="82">
        <f t="shared" si="279"/>
        <v>0</v>
      </c>
      <c r="Q668" s="82">
        <f t="shared" si="280"/>
        <v>0</v>
      </c>
      <c r="R668" s="85">
        <f t="shared" si="286"/>
        <v>0</v>
      </c>
      <c r="S668" s="82">
        <f t="shared" si="281"/>
        <v>0</v>
      </c>
      <c r="T668" s="82">
        <f t="shared" si="282"/>
        <v>0</v>
      </c>
      <c r="U668" s="85">
        <f t="shared" si="287"/>
        <v>0</v>
      </c>
      <c r="V668" s="47">
        <f t="shared" si="283"/>
        <v>0</v>
      </c>
      <c r="W668" s="47">
        <f t="shared" si="284"/>
        <v>0</v>
      </c>
    </row>
    <row r="669" spans="1:23">
      <c r="A669" s="35">
        <v>8</v>
      </c>
      <c r="B669" s="48">
        <v>528</v>
      </c>
      <c r="C669" s="48"/>
      <c r="D669" s="35" t="s">
        <v>1327</v>
      </c>
      <c r="E669" s="35"/>
      <c r="F669" s="35" t="s">
        <v>736</v>
      </c>
      <c r="G669" s="82">
        <v>384</v>
      </c>
      <c r="H669" s="47">
        <f t="shared" si="275"/>
        <v>0</v>
      </c>
      <c r="I669" s="47">
        <f t="shared" si="276"/>
        <v>384</v>
      </c>
      <c r="J669" s="82">
        <v>384</v>
      </c>
      <c r="K669" s="87">
        <v>385</v>
      </c>
      <c r="L669" s="47">
        <f t="shared" si="277"/>
        <v>0</v>
      </c>
      <c r="M669" s="47">
        <f t="shared" si="278"/>
        <v>385</v>
      </c>
      <c r="O669" s="85">
        <f t="shared" si="285"/>
        <v>0</v>
      </c>
      <c r="P669" s="82">
        <f t="shared" si="279"/>
        <v>0</v>
      </c>
      <c r="Q669" s="82">
        <f t="shared" si="280"/>
        <v>0</v>
      </c>
      <c r="R669" s="85">
        <f t="shared" si="286"/>
        <v>1</v>
      </c>
      <c r="S669" s="82">
        <f t="shared" si="281"/>
        <v>0</v>
      </c>
      <c r="T669" s="82">
        <f t="shared" si="282"/>
        <v>1</v>
      </c>
      <c r="U669" s="85">
        <f t="shared" si="287"/>
        <v>1</v>
      </c>
      <c r="V669" s="47">
        <f t="shared" si="283"/>
        <v>0</v>
      </c>
      <c r="W669" s="47">
        <f t="shared" si="284"/>
        <v>1</v>
      </c>
    </row>
    <row r="670" spans="1:23">
      <c r="A670" s="35">
        <v>9</v>
      </c>
      <c r="B670" s="48">
        <v>537</v>
      </c>
      <c r="C670" s="48"/>
      <c r="D670" s="35" t="s">
        <v>1328</v>
      </c>
      <c r="E670" s="35" t="s">
        <v>735</v>
      </c>
      <c r="F670" s="35"/>
      <c r="G670" s="82">
        <v>319.5</v>
      </c>
      <c r="H670" s="47">
        <f t="shared" si="275"/>
        <v>319.5</v>
      </c>
      <c r="I670" s="47">
        <f t="shared" si="276"/>
        <v>0</v>
      </c>
      <c r="J670" s="82">
        <v>323.5</v>
      </c>
      <c r="K670" s="87">
        <v>330.5</v>
      </c>
      <c r="L670" s="47">
        <f t="shared" si="277"/>
        <v>330.5</v>
      </c>
      <c r="M670" s="47">
        <f t="shared" si="278"/>
        <v>0</v>
      </c>
      <c r="O670" s="85">
        <f t="shared" si="285"/>
        <v>4</v>
      </c>
      <c r="P670" s="82">
        <f t="shared" si="279"/>
        <v>4</v>
      </c>
      <c r="Q670" s="82">
        <f t="shared" si="280"/>
        <v>0</v>
      </c>
      <c r="R670" s="85">
        <f t="shared" si="286"/>
        <v>7</v>
      </c>
      <c r="S670" s="82">
        <f t="shared" si="281"/>
        <v>7</v>
      </c>
      <c r="T670" s="82">
        <f t="shared" si="282"/>
        <v>0</v>
      </c>
      <c r="U670" s="85">
        <f t="shared" si="287"/>
        <v>11</v>
      </c>
      <c r="V670" s="47">
        <f t="shared" si="283"/>
        <v>11</v>
      </c>
      <c r="W670" s="47">
        <f t="shared" si="284"/>
        <v>0</v>
      </c>
    </row>
    <row r="671" spans="1:23">
      <c r="A671" s="35">
        <v>10</v>
      </c>
      <c r="B671" s="48">
        <v>537</v>
      </c>
      <c r="C671" s="48"/>
      <c r="D671" s="35" t="s">
        <v>1329</v>
      </c>
      <c r="E671" s="35"/>
      <c r="F671" s="35" t="s">
        <v>736</v>
      </c>
      <c r="G671" s="82">
        <v>69</v>
      </c>
      <c r="H671" s="47">
        <f t="shared" si="275"/>
        <v>0</v>
      </c>
      <c r="I671" s="47">
        <f t="shared" si="276"/>
        <v>69</v>
      </c>
      <c r="J671" s="82">
        <v>69</v>
      </c>
      <c r="K671" s="87">
        <v>69</v>
      </c>
      <c r="L671" s="47">
        <f t="shared" si="277"/>
        <v>0</v>
      </c>
      <c r="M671" s="47">
        <f t="shared" si="278"/>
        <v>69</v>
      </c>
      <c r="O671" s="85">
        <f t="shared" si="285"/>
        <v>0</v>
      </c>
      <c r="P671" s="82">
        <f t="shared" si="279"/>
        <v>0</v>
      </c>
      <c r="Q671" s="82">
        <f t="shared" si="280"/>
        <v>0</v>
      </c>
      <c r="R671" s="85">
        <f t="shared" si="286"/>
        <v>0</v>
      </c>
      <c r="S671" s="82">
        <f t="shared" si="281"/>
        <v>0</v>
      </c>
      <c r="T671" s="82">
        <f t="shared" si="282"/>
        <v>0</v>
      </c>
      <c r="U671" s="85">
        <f t="shared" si="287"/>
        <v>0</v>
      </c>
      <c r="V671" s="47">
        <f t="shared" si="283"/>
        <v>0</v>
      </c>
      <c r="W671" s="47">
        <f t="shared" si="284"/>
        <v>0</v>
      </c>
    </row>
    <row r="672" spans="1:23">
      <c r="A672" s="35">
        <v>11</v>
      </c>
      <c r="B672" s="35" t="s">
        <v>1040</v>
      </c>
      <c r="C672" s="48"/>
      <c r="D672" s="35"/>
      <c r="E672" s="35"/>
      <c r="F672" s="35"/>
      <c r="H672" s="47">
        <f t="shared" si="275"/>
        <v>0</v>
      </c>
      <c r="I672" s="47">
        <f t="shared" si="276"/>
        <v>0</v>
      </c>
      <c r="J672" s="82"/>
      <c r="K672" s="87"/>
      <c r="L672" s="47">
        <f t="shared" si="277"/>
        <v>0</v>
      </c>
      <c r="M672" s="47">
        <f t="shared" si="278"/>
        <v>0</v>
      </c>
      <c r="O672" s="85"/>
      <c r="P672" s="82">
        <f t="shared" si="279"/>
        <v>0</v>
      </c>
      <c r="Q672" s="82">
        <f t="shared" si="280"/>
        <v>0</v>
      </c>
      <c r="R672" s="85"/>
      <c r="S672" s="82">
        <f t="shared" si="281"/>
        <v>0</v>
      </c>
      <c r="T672" s="82">
        <f t="shared" si="282"/>
        <v>0</v>
      </c>
      <c r="U672" s="85">
        <f t="shared" si="287"/>
        <v>0</v>
      </c>
      <c r="V672" s="47">
        <f t="shared" si="283"/>
        <v>0</v>
      </c>
      <c r="W672" s="47">
        <f t="shared" si="284"/>
        <v>0</v>
      </c>
    </row>
    <row r="673" spans="1:223">
      <c r="A673" s="35">
        <v>12</v>
      </c>
      <c r="B673" s="48">
        <v>510</v>
      </c>
      <c r="C673" s="48"/>
      <c r="D673" s="47" t="s">
        <v>1330</v>
      </c>
      <c r="E673" s="79" t="s">
        <v>735</v>
      </c>
      <c r="F673" s="79"/>
      <c r="G673" s="82">
        <v>517.9</v>
      </c>
      <c r="H673" s="47">
        <f t="shared" si="275"/>
        <v>517.9</v>
      </c>
      <c r="I673" s="47">
        <f t="shared" si="276"/>
        <v>0</v>
      </c>
      <c r="J673" s="82">
        <v>520.9</v>
      </c>
      <c r="K673" s="87">
        <v>521.9</v>
      </c>
      <c r="L673" s="47">
        <f t="shared" si="277"/>
        <v>521.9</v>
      </c>
      <c r="M673" s="47">
        <f t="shared" si="278"/>
        <v>0</v>
      </c>
      <c r="O673" s="85">
        <f t="shared" ref="O673:O686" si="288">IF(J673&gt;0,J673-G673,0)</f>
        <v>3</v>
      </c>
      <c r="P673" s="82">
        <f t="shared" si="279"/>
        <v>3</v>
      </c>
      <c r="Q673" s="82">
        <f t="shared" si="280"/>
        <v>0</v>
      </c>
      <c r="R673" s="85">
        <f t="shared" ref="R673:R687" si="289">IF(K673&gt;0,K673-J673,0)</f>
        <v>1</v>
      </c>
      <c r="S673" s="82">
        <f t="shared" si="281"/>
        <v>1</v>
      </c>
      <c r="T673" s="82">
        <f t="shared" si="282"/>
        <v>0</v>
      </c>
      <c r="U673" s="85">
        <f t="shared" si="287"/>
        <v>4</v>
      </c>
      <c r="V673" s="47">
        <f t="shared" si="283"/>
        <v>4</v>
      </c>
      <c r="W673" s="47">
        <f t="shared" si="284"/>
        <v>0</v>
      </c>
    </row>
    <row r="674" spans="1:223">
      <c r="A674" s="35">
        <v>13</v>
      </c>
      <c r="B674" s="48">
        <v>510</v>
      </c>
      <c r="C674" s="48"/>
      <c r="D674" s="47" t="s">
        <v>1331</v>
      </c>
      <c r="E674" s="79"/>
      <c r="F674" s="79" t="s">
        <v>736</v>
      </c>
      <c r="G674" s="82">
        <v>482.1</v>
      </c>
      <c r="H674" s="47">
        <f t="shared" si="275"/>
        <v>0</v>
      </c>
      <c r="I674" s="47">
        <f t="shared" si="276"/>
        <v>482.1</v>
      </c>
      <c r="J674" s="82">
        <v>485.1</v>
      </c>
      <c r="K674" s="87">
        <v>486.1</v>
      </c>
      <c r="L674" s="47">
        <f t="shared" si="277"/>
        <v>0</v>
      </c>
      <c r="M674" s="47">
        <f t="shared" si="278"/>
        <v>486.1</v>
      </c>
      <c r="O674" s="85">
        <f t="shared" si="288"/>
        <v>3</v>
      </c>
      <c r="P674" s="82">
        <f t="shared" si="279"/>
        <v>0</v>
      </c>
      <c r="Q674" s="82">
        <f t="shared" si="280"/>
        <v>3</v>
      </c>
      <c r="R674" s="85">
        <f t="shared" si="289"/>
        <v>1</v>
      </c>
      <c r="S674" s="82">
        <f t="shared" si="281"/>
        <v>0</v>
      </c>
      <c r="T674" s="82">
        <f t="shared" si="282"/>
        <v>1</v>
      </c>
      <c r="U674" s="85">
        <f t="shared" si="287"/>
        <v>4</v>
      </c>
      <c r="V674" s="47">
        <f t="shared" si="283"/>
        <v>0</v>
      </c>
      <c r="W674" s="47">
        <f t="shared" si="284"/>
        <v>4</v>
      </c>
    </row>
    <row r="675" spans="1:223">
      <c r="A675" s="35">
        <v>14</v>
      </c>
      <c r="B675" s="48">
        <v>513</v>
      </c>
      <c r="C675" s="48"/>
      <c r="D675" s="47" t="s">
        <v>1332</v>
      </c>
      <c r="E675" s="79" t="s">
        <v>735</v>
      </c>
      <c r="F675" s="79"/>
      <c r="G675" s="82">
        <v>61.5</v>
      </c>
      <c r="H675" s="47">
        <f t="shared" si="275"/>
        <v>61.5</v>
      </c>
      <c r="I675" s="47">
        <f t="shared" si="276"/>
        <v>0</v>
      </c>
      <c r="J675" s="82">
        <v>69.5</v>
      </c>
      <c r="K675" s="87">
        <v>69.5</v>
      </c>
      <c r="L675" s="47">
        <f t="shared" si="277"/>
        <v>69.5</v>
      </c>
      <c r="M675" s="47">
        <f t="shared" si="278"/>
        <v>0</v>
      </c>
      <c r="O675" s="85">
        <f t="shared" si="288"/>
        <v>8</v>
      </c>
      <c r="P675" s="82">
        <f t="shared" si="279"/>
        <v>8</v>
      </c>
      <c r="Q675" s="82">
        <f t="shared" si="280"/>
        <v>0</v>
      </c>
      <c r="R675" s="85">
        <f t="shared" si="289"/>
        <v>0</v>
      </c>
      <c r="S675" s="82">
        <f t="shared" si="281"/>
        <v>0</v>
      </c>
      <c r="T675" s="82">
        <f t="shared" si="282"/>
        <v>0</v>
      </c>
      <c r="U675" s="85">
        <f t="shared" si="287"/>
        <v>8</v>
      </c>
      <c r="V675" s="47">
        <f t="shared" si="283"/>
        <v>8</v>
      </c>
      <c r="W675" s="47">
        <f t="shared" si="284"/>
        <v>0</v>
      </c>
    </row>
    <row r="676" spans="1:223">
      <c r="A676" s="35">
        <v>15</v>
      </c>
      <c r="B676" s="48">
        <v>513</v>
      </c>
      <c r="C676" s="48"/>
      <c r="D676" s="47" t="s">
        <v>1333</v>
      </c>
      <c r="E676" s="79"/>
      <c r="F676" s="79" t="s">
        <v>736</v>
      </c>
      <c r="G676" s="82">
        <v>81</v>
      </c>
      <c r="H676" s="47">
        <f t="shared" si="275"/>
        <v>0</v>
      </c>
      <c r="I676" s="47">
        <f t="shared" si="276"/>
        <v>81</v>
      </c>
      <c r="J676" s="82">
        <v>81</v>
      </c>
      <c r="K676" s="87">
        <v>81</v>
      </c>
      <c r="L676" s="47">
        <f t="shared" si="277"/>
        <v>0</v>
      </c>
      <c r="M676" s="47">
        <f t="shared" si="278"/>
        <v>81</v>
      </c>
      <c r="O676" s="85">
        <f t="shared" si="288"/>
        <v>0</v>
      </c>
      <c r="P676" s="82">
        <f t="shared" si="279"/>
        <v>0</v>
      </c>
      <c r="Q676" s="82">
        <f t="shared" si="280"/>
        <v>0</v>
      </c>
      <c r="R676" s="85">
        <f t="shared" si="289"/>
        <v>0</v>
      </c>
      <c r="S676" s="82">
        <f t="shared" si="281"/>
        <v>0</v>
      </c>
      <c r="T676" s="82">
        <f t="shared" si="282"/>
        <v>0</v>
      </c>
      <c r="U676" s="85">
        <f t="shared" si="287"/>
        <v>0</v>
      </c>
      <c r="V676" s="47">
        <f t="shared" si="283"/>
        <v>0</v>
      </c>
      <c r="W676" s="47">
        <f t="shared" si="284"/>
        <v>0</v>
      </c>
    </row>
    <row r="677" spans="1:223">
      <c r="A677" s="35">
        <v>16</v>
      </c>
      <c r="B677" s="48">
        <v>517</v>
      </c>
      <c r="C677" s="48"/>
      <c r="D677" s="47" t="s">
        <v>1334</v>
      </c>
      <c r="E677" s="79"/>
      <c r="F677" s="79" t="s">
        <v>736</v>
      </c>
      <c r="G677" s="82">
        <v>48</v>
      </c>
      <c r="H677" s="47">
        <f t="shared" si="275"/>
        <v>0</v>
      </c>
      <c r="I677" s="47">
        <f t="shared" si="276"/>
        <v>48</v>
      </c>
      <c r="J677" s="82">
        <v>49</v>
      </c>
      <c r="K677" s="87">
        <v>49</v>
      </c>
      <c r="L677" s="47">
        <f t="shared" si="277"/>
        <v>0</v>
      </c>
      <c r="M677" s="47">
        <f t="shared" si="278"/>
        <v>49</v>
      </c>
      <c r="O677" s="85">
        <f t="shared" si="288"/>
        <v>1</v>
      </c>
      <c r="P677" s="82">
        <f t="shared" si="279"/>
        <v>0</v>
      </c>
      <c r="Q677" s="82">
        <f t="shared" si="280"/>
        <v>1</v>
      </c>
      <c r="R677" s="85">
        <f t="shared" si="289"/>
        <v>0</v>
      </c>
      <c r="S677" s="82">
        <f t="shared" si="281"/>
        <v>0</v>
      </c>
      <c r="T677" s="82">
        <f t="shared" si="282"/>
        <v>0</v>
      </c>
      <c r="U677" s="85">
        <f t="shared" si="287"/>
        <v>1</v>
      </c>
      <c r="V677" s="47">
        <f t="shared" si="283"/>
        <v>0</v>
      </c>
      <c r="W677" s="47">
        <f t="shared" si="284"/>
        <v>1</v>
      </c>
    </row>
    <row r="678" spans="1:223">
      <c r="A678" s="35">
        <v>17</v>
      </c>
      <c r="B678" s="48">
        <v>534</v>
      </c>
      <c r="C678" s="48"/>
      <c r="D678" s="203" t="s">
        <v>1335</v>
      </c>
      <c r="E678" s="35" t="s">
        <v>735</v>
      </c>
      <c r="F678" s="35"/>
      <c r="G678" s="88">
        <v>0</v>
      </c>
      <c r="H678" s="47">
        <f t="shared" si="275"/>
        <v>0</v>
      </c>
      <c r="I678" s="47">
        <f t="shared" si="276"/>
        <v>0</v>
      </c>
      <c r="J678" s="88">
        <v>0</v>
      </c>
      <c r="K678" s="89"/>
      <c r="L678" s="47">
        <f t="shared" si="277"/>
        <v>0</v>
      </c>
      <c r="M678" s="47">
        <f t="shared" si="278"/>
        <v>0</v>
      </c>
      <c r="O678" s="85">
        <f t="shared" si="288"/>
        <v>0</v>
      </c>
      <c r="P678" s="82">
        <f t="shared" si="279"/>
        <v>0</v>
      </c>
      <c r="Q678" s="82">
        <f t="shared" si="280"/>
        <v>0</v>
      </c>
      <c r="R678" s="85">
        <f t="shared" si="289"/>
        <v>0</v>
      </c>
      <c r="S678" s="82">
        <f t="shared" si="281"/>
        <v>0</v>
      </c>
      <c r="T678" s="82">
        <f t="shared" si="282"/>
        <v>0</v>
      </c>
      <c r="U678" s="85">
        <f t="shared" si="287"/>
        <v>0</v>
      </c>
      <c r="V678" s="47">
        <f t="shared" si="283"/>
        <v>0</v>
      </c>
      <c r="W678" s="47">
        <f t="shared" si="284"/>
        <v>0</v>
      </c>
    </row>
    <row r="679" spans="1:223">
      <c r="A679" s="35">
        <v>18</v>
      </c>
      <c r="B679" s="48">
        <v>573</v>
      </c>
      <c r="C679" s="48"/>
      <c r="D679" s="47" t="s">
        <v>1336</v>
      </c>
      <c r="E679" s="79" t="s">
        <v>735</v>
      </c>
      <c r="F679" s="79"/>
      <c r="G679" s="82">
        <v>504.9</v>
      </c>
      <c r="H679" s="47">
        <f t="shared" si="275"/>
        <v>504.9</v>
      </c>
      <c r="I679" s="47">
        <f t="shared" si="276"/>
        <v>0</v>
      </c>
      <c r="J679" s="82">
        <v>504.9</v>
      </c>
      <c r="K679" s="87">
        <v>504.9</v>
      </c>
      <c r="L679" s="47">
        <f t="shared" si="277"/>
        <v>504.9</v>
      </c>
      <c r="M679" s="47">
        <f t="shared" si="278"/>
        <v>0</v>
      </c>
      <c r="O679" s="85">
        <f t="shared" si="288"/>
        <v>0</v>
      </c>
      <c r="P679" s="82">
        <f t="shared" si="279"/>
        <v>0</v>
      </c>
      <c r="Q679" s="82">
        <f t="shared" si="280"/>
        <v>0</v>
      </c>
      <c r="R679" s="85">
        <f t="shared" si="289"/>
        <v>0</v>
      </c>
      <c r="S679" s="82">
        <f t="shared" si="281"/>
        <v>0</v>
      </c>
      <c r="T679" s="82">
        <f t="shared" si="282"/>
        <v>0</v>
      </c>
      <c r="U679" s="85">
        <f t="shared" si="287"/>
        <v>0</v>
      </c>
      <c r="V679" s="47">
        <f t="shared" si="283"/>
        <v>0</v>
      </c>
      <c r="W679" s="47">
        <f t="shared" si="284"/>
        <v>0</v>
      </c>
    </row>
    <row r="680" spans="1:223">
      <c r="A680" s="35">
        <v>19</v>
      </c>
      <c r="B680" s="48">
        <v>573</v>
      </c>
      <c r="C680" s="48"/>
      <c r="D680" s="47" t="s">
        <v>1336</v>
      </c>
      <c r="E680" s="79"/>
      <c r="F680" s="79" t="s">
        <v>736</v>
      </c>
      <c r="G680" s="82">
        <v>489.9</v>
      </c>
      <c r="H680" s="47">
        <f t="shared" si="275"/>
        <v>0</v>
      </c>
      <c r="I680" s="47">
        <f t="shared" si="276"/>
        <v>489.9</v>
      </c>
      <c r="J680" s="82">
        <v>489.9</v>
      </c>
      <c r="K680" s="87">
        <v>489.9</v>
      </c>
      <c r="L680" s="47">
        <f t="shared" si="277"/>
        <v>0</v>
      </c>
      <c r="M680" s="47">
        <f t="shared" si="278"/>
        <v>489.9</v>
      </c>
      <c r="O680" s="85">
        <f t="shared" si="288"/>
        <v>0</v>
      </c>
      <c r="P680" s="82">
        <f t="shared" si="279"/>
        <v>0</v>
      </c>
      <c r="Q680" s="82">
        <f t="shared" si="280"/>
        <v>0</v>
      </c>
      <c r="R680" s="85">
        <f t="shared" si="289"/>
        <v>0</v>
      </c>
      <c r="S680" s="82">
        <f t="shared" si="281"/>
        <v>0</v>
      </c>
      <c r="T680" s="82">
        <f t="shared" si="282"/>
        <v>0</v>
      </c>
      <c r="U680" s="85">
        <f t="shared" si="287"/>
        <v>0</v>
      </c>
      <c r="V680" s="47">
        <f t="shared" si="283"/>
        <v>0</v>
      </c>
      <c r="W680" s="47">
        <f t="shared" si="284"/>
        <v>0</v>
      </c>
    </row>
    <row r="681" spans="1:223" s="149" customFormat="1">
      <c r="A681" s="35">
        <v>20</v>
      </c>
      <c r="B681" s="48">
        <v>574</v>
      </c>
      <c r="C681" s="48"/>
      <c r="D681" s="47" t="s">
        <v>1337</v>
      </c>
      <c r="E681" s="79" t="s">
        <v>735</v>
      </c>
      <c r="F681" s="79"/>
      <c r="G681" s="82">
        <v>198</v>
      </c>
      <c r="H681" s="47">
        <f t="shared" si="275"/>
        <v>198</v>
      </c>
      <c r="I681" s="47">
        <f t="shared" si="276"/>
        <v>0</v>
      </c>
      <c r="J681" s="82">
        <v>200</v>
      </c>
      <c r="K681" s="87">
        <v>202</v>
      </c>
      <c r="L681" s="47">
        <f t="shared" si="277"/>
        <v>202</v>
      </c>
      <c r="M681" s="47">
        <f t="shared" si="278"/>
        <v>0</v>
      </c>
      <c r="N681" s="47"/>
      <c r="O681" s="85">
        <f t="shared" si="288"/>
        <v>2</v>
      </c>
      <c r="P681" s="82">
        <f t="shared" si="279"/>
        <v>2</v>
      </c>
      <c r="Q681" s="82">
        <f t="shared" si="280"/>
        <v>0</v>
      </c>
      <c r="R681" s="85">
        <f t="shared" si="289"/>
        <v>2</v>
      </c>
      <c r="S681" s="82">
        <f t="shared" si="281"/>
        <v>2</v>
      </c>
      <c r="T681" s="82">
        <f t="shared" si="282"/>
        <v>0</v>
      </c>
      <c r="U681" s="85">
        <f t="shared" si="287"/>
        <v>4</v>
      </c>
      <c r="V681" s="47">
        <f t="shared" si="283"/>
        <v>4</v>
      </c>
      <c r="W681" s="47">
        <f t="shared" si="284"/>
        <v>0</v>
      </c>
      <c r="X681" s="47"/>
      <c r="Y681" s="47"/>
      <c r="Z681" s="47"/>
      <c r="AA681" s="47"/>
      <c r="AB681" s="47"/>
      <c r="AC681" s="47"/>
      <c r="AD681" s="47"/>
      <c r="AE681" s="47"/>
      <c r="AF681" s="47"/>
      <c r="AG681" s="47"/>
      <c r="AH681" s="47"/>
      <c r="AI681" s="47"/>
      <c r="AJ681" s="47"/>
      <c r="AK681" s="47"/>
      <c r="AL681" s="47"/>
      <c r="AM681" s="47"/>
      <c r="AN681" s="47"/>
      <c r="AO681" s="47"/>
      <c r="AP681" s="47"/>
      <c r="AQ681" s="47"/>
      <c r="AR681" s="47"/>
      <c r="AS681" s="47"/>
      <c r="AT681" s="47"/>
      <c r="AU681" s="47"/>
      <c r="AV681" s="47"/>
      <c r="AW681" s="47"/>
      <c r="AX681" s="47"/>
      <c r="AY681" s="47"/>
      <c r="AZ681" s="47"/>
      <c r="BA681" s="47"/>
      <c r="BB681" s="47"/>
      <c r="BC681" s="47"/>
      <c r="BD681" s="47"/>
      <c r="BE681" s="47"/>
      <c r="BF681" s="47"/>
      <c r="BG681" s="47"/>
      <c r="BH681" s="47"/>
      <c r="BI681" s="47"/>
      <c r="BJ681" s="47"/>
      <c r="BK681" s="47"/>
      <c r="BL681" s="47"/>
      <c r="BM681" s="47"/>
      <c r="BN681" s="47"/>
      <c r="BO681" s="47"/>
      <c r="BP681" s="47"/>
      <c r="BQ681" s="47"/>
      <c r="BR681" s="47"/>
      <c r="BS681" s="47"/>
      <c r="BT681" s="47"/>
      <c r="BU681" s="47"/>
      <c r="BV681" s="47"/>
      <c r="BW681" s="47"/>
      <c r="BX681" s="47"/>
      <c r="BY681" s="47"/>
      <c r="BZ681" s="47"/>
      <c r="CA681" s="47"/>
      <c r="CB681" s="47"/>
      <c r="CC681" s="47"/>
      <c r="CD681" s="47"/>
      <c r="CE681" s="47"/>
      <c r="CF681" s="47"/>
      <c r="CG681" s="47"/>
      <c r="CH681" s="47"/>
      <c r="CI681" s="47"/>
      <c r="CJ681" s="47"/>
      <c r="CK681" s="47"/>
      <c r="CL681" s="47"/>
      <c r="CM681" s="47"/>
      <c r="CN681" s="47"/>
      <c r="CO681" s="47"/>
      <c r="CP681" s="47"/>
      <c r="CQ681" s="47"/>
      <c r="CR681" s="47"/>
      <c r="CS681" s="47"/>
      <c r="CT681" s="47"/>
      <c r="CU681" s="47"/>
      <c r="CV681" s="47"/>
      <c r="CW681" s="47"/>
      <c r="CX681" s="47"/>
      <c r="CY681" s="47"/>
      <c r="CZ681" s="47"/>
      <c r="DA681" s="47"/>
      <c r="DB681" s="47"/>
      <c r="DC681" s="47"/>
      <c r="DD681" s="47"/>
      <c r="DE681" s="47"/>
      <c r="DF681" s="47"/>
      <c r="DG681" s="47"/>
      <c r="DH681" s="47"/>
      <c r="DI681" s="47"/>
      <c r="DJ681" s="47"/>
      <c r="DK681" s="47"/>
      <c r="DL681" s="47"/>
      <c r="DM681" s="47"/>
      <c r="DN681" s="47"/>
      <c r="DO681" s="47"/>
      <c r="DP681" s="47"/>
      <c r="DQ681" s="47"/>
      <c r="DR681" s="47"/>
      <c r="DS681" s="47"/>
      <c r="DT681" s="47"/>
      <c r="DU681" s="47"/>
      <c r="DV681" s="47"/>
      <c r="DW681" s="47"/>
      <c r="DX681" s="47"/>
      <c r="DY681" s="47"/>
      <c r="DZ681" s="47"/>
      <c r="EA681" s="47"/>
      <c r="EB681" s="47"/>
      <c r="EC681" s="47"/>
      <c r="ED681" s="47"/>
      <c r="EE681" s="47"/>
      <c r="EF681" s="47"/>
      <c r="EG681" s="47"/>
      <c r="EH681" s="47"/>
      <c r="EI681" s="47"/>
      <c r="EJ681" s="47"/>
      <c r="EK681" s="47"/>
      <c r="EL681" s="47"/>
      <c r="EM681" s="47"/>
      <c r="EN681" s="47"/>
      <c r="EO681" s="47"/>
      <c r="EP681" s="47"/>
      <c r="EQ681" s="47"/>
      <c r="ER681" s="47"/>
      <c r="ES681" s="47"/>
      <c r="ET681" s="47"/>
      <c r="EU681" s="47"/>
      <c r="EV681" s="47"/>
      <c r="EW681" s="47"/>
      <c r="EX681" s="47"/>
      <c r="EY681" s="47"/>
      <c r="EZ681" s="47"/>
      <c r="FA681" s="47"/>
      <c r="FB681" s="47"/>
      <c r="FC681" s="47"/>
      <c r="FD681" s="47"/>
      <c r="FE681" s="47"/>
      <c r="FF681" s="47"/>
      <c r="FG681" s="47"/>
      <c r="FH681" s="47"/>
      <c r="FI681" s="47"/>
      <c r="FJ681" s="47"/>
      <c r="FK681" s="47"/>
      <c r="FL681" s="47"/>
      <c r="FM681" s="47"/>
      <c r="FN681" s="47"/>
      <c r="FO681" s="47"/>
      <c r="FP681" s="47"/>
      <c r="FQ681" s="47"/>
      <c r="FR681" s="47"/>
      <c r="FS681" s="47"/>
      <c r="FT681" s="47"/>
      <c r="FU681" s="47"/>
      <c r="FV681" s="47"/>
      <c r="FW681" s="47"/>
      <c r="FX681" s="47"/>
      <c r="FY681" s="47"/>
      <c r="FZ681" s="47"/>
      <c r="GA681" s="47"/>
      <c r="GB681" s="47"/>
      <c r="GC681" s="47"/>
      <c r="GD681" s="47"/>
      <c r="GE681" s="47"/>
      <c r="GF681" s="47"/>
      <c r="GG681" s="47"/>
      <c r="GH681" s="47"/>
      <c r="GI681" s="47"/>
      <c r="GJ681" s="47"/>
      <c r="GK681" s="47"/>
      <c r="GL681" s="47"/>
      <c r="GM681" s="47"/>
      <c r="GN681" s="47"/>
      <c r="GO681" s="47"/>
      <c r="GP681" s="47"/>
      <c r="GQ681" s="47"/>
      <c r="GR681" s="47"/>
      <c r="GS681" s="47"/>
      <c r="GT681" s="47"/>
      <c r="GU681" s="47"/>
      <c r="GV681" s="47"/>
      <c r="GW681" s="47"/>
      <c r="GX681" s="47"/>
      <c r="GY681" s="47"/>
      <c r="GZ681" s="47"/>
      <c r="HA681" s="47"/>
      <c r="HB681" s="47"/>
      <c r="HC681" s="47"/>
      <c r="HD681" s="47"/>
      <c r="HE681" s="47"/>
      <c r="HF681" s="47"/>
      <c r="HG681" s="47"/>
      <c r="HH681" s="47"/>
      <c r="HI681" s="47"/>
      <c r="HJ681" s="47"/>
      <c r="HK681" s="47"/>
      <c r="HL681" s="47"/>
      <c r="HM681" s="47"/>
      <c r="HN681" s="47"/>
      <c r="HO681" s="47"/>
    </row>
    <row r="682" spans="1:223" s="149" customFormat="1">
      <c r="A682" s="35">
        <v>21</v>
      </c>
      <c r="B682" s="48">
        <v>574</v>
      </c>
      <c r="C682" s="48"/>
      <c r="D682" s="47" t="s">
        <v>1337</v>
      </c>
      <c r="E682" s="79"/>
      <c r="F682" s="79" t="s">
        <v>736</v>
      </c>
      <c r="G682" s="82">
        <v>118</v>
      </c>
      <c r="H682" s="47">
        <f t="shared" si="275"/>
        <v>0</v>
      </c>
      <c r="I682" s="47">
        <f t="shared" si="276"/>
        <v>118</v>
      </c>
      <c r="J682" s="82">
        <v>119</v>
      </c>
      <c r="K682" s="87">
        <v>119</v>
      </c>
      <c r="L682" s="47">
        <f t="shared" si="277"/>
        <v>0</v>
      </c>
      <c r="M682" s="47">
        <f t="shared" si="278"/>
        <v>119</v>
      </c>
      <c r="N682" s="47"/>
      <c r="O682" s="85">
        <f t="shared" si="288"/>
        <v>1</v>
      </c>
      <c r="P682" s="82">
        <f t="shared" si="279"/>
        <v>0</v>
      </c>
      <c r="Q682" s="82">
        <f t="shared" si="280"/>
        <v>1</v>
      </c>
      <c r="R682" s="85">
        <f t="shared" si="289"/>
        <v>0</v>
      </c>
      <c r="S682" s="82">
        <f t="shared" si="281"/>
        <v>0</v>
      </c>
      <c r="T682" s="82">
        <f t="shared" si="282"/>
        <v>0</v>
      </c>
      <c r="U682" s="85">
        <f t="shared" si="287"/>
        <v>1</v>
      </c>
      <c r="V682" s="47">
        <f t="shared" si="283"/>
        <v>0</v>
      </c>
      <c r="W682" s="47">
        <f t="shared" si="284"/>
        <v>1</v>
      </c>
      <c r="X682" s="47"/>
      <c r="Y682" s="47"/>
      <c r="Z682" s="47"/>
      <c r="AA682" s="47"/>
      <c r="AB682" s="47"/>
      <c r="AC682" s="47"/>
      <c r="AD682" s="47"/>
      <c r="AE682" s="47"/>
      <c r="AF682" s="47"/>
      <c r="AG682" s="47"/>
      <c r="AH682" s="47"/>
      <c r="AI682" s="47"/>
      <c r="AJ682" s="47"/>
      <c r="AK682" s="47"/>
      <c r="AL682" s="47"/>
      <c r="AM682" s="47"/>
      <c r="AN682" s="47"/>
      <c r="AO682" s="47"/>
      <c r="AP682" s="47"/>
      <c r="AQ682" s="47"/>
      <c r="AR682" s="47"/>
      <c r="AS682" s="47"/>
      <c r="AT682" s="47"/>
      <c r="AU682" s="47"/>
      <c r="AV682" s="47"/>
      <c r="AW682" s="47"/>
      <c r="AX682" s="47"/>
      <c r="AY682" s="47"/>
      <c r="AZ682" s="47"/>
      <c r="BA682" s="47"/>
      <c r="BB682" s="47"/>
      <c r="BC682" s="47"/>
      <c r="BD682" s="47"/>
      <c r="BE682" s="47"/>
      <c r="BF682" s="47"/>
      <c r="BG682" s="47"/>
      <c r="BH682" s="47"/>
      <c r="BI682" s="47"/>
      <c r="BJ682" s="47"/>
      <c r="BK682" s="47"/>
      <c r="BL682" s="47"/>
      <c r="BM682" s="47"/>
      <c r="BN682" s="47"/>
      <c r="BO682" s="47"/>
      <c r="BP682" s="47"/>
      <c r="BQ682" s="47"/>
      <c r="BR682" s="47"/>
      <c r="BS682" s="47"/>
      <c r="BT682" s="47"/>
      <c r="BU682" s="47"/>
      <c r="BV682" s="47"/>
      <c r="BW682" s="47"/>
      <c r="BX682" s="47"/>
      <c r="BY682" s="47"/>
      <c r="BZ682" s="47"/>
      <c r="CA682" s="47"/>
      <c r="CB682" s="47"/>
      <c r="CC682" s="47"/>
      <c r="CD682" s="47"/>
      <c r="CE682" s="47"/>
      <c r="CF682" s="47"/>
      <c r="CG682" s="47"/>
      <c r="CH682" s="47"/>
      <c r="CI682" s="47"/>
      <c r="CJ682" s="47"/>
      <c r="CK682" s="47"/>
      <c r="CL682" s="47"/>
      <c r="CM682" s="47"/>
      <c r="CN682" s="47"/>
      <c r="CO682" s="47"/>
      <c r="CP682" s="47"/>
      <c r="CQ682" s="47"/>
      <c r="CR682" s="47"/>
      <c r="CS682" s="47"/>
      <c r="CT682" s="47"/>
      <c r="CU682" s="47"/>
      <c r="CV682" s="47"/>
      <c r="CW682" s="47"/>
      <c r="CX682" s="47"/>
      <c r="CY682" s="47"/>
      <c r="CZ682" s="47"/>
      <c r="DA682" s="47"/>
      <c r="DB682" s="47"/>
      <c r="DC682" s="47"/>
      <c r="DD682" s="47"/>
      <c r="DE682" s="47"/>
      <c r="DF682" s="47"/>
      <c r="DG682" s="47"/>
      <c r="DH682" s="47"/>
      <c r="DI682" s="47"/>
      <c r="DJ682" s="47"/>
      <c r="DK682" s="47"/>
      <c r="DL682" s="47"/>
      <c r="DM682" s="47"/>
      <c r="DN682" s="47"/>
      <c r="DO682" s="47"/>
      <c r="DP682" s="47"/>
      <c r="DQ682" s="47"/>
      <c r="DR682" s="47"/>
      <c r="DS682" s="47"/>
      <c r="DT682" s="47"/>
      <c r="DU682" s="47"/>
      <c r="DV682" s="47"/>
      <c r="DW682" s="47"/>
      <c r="DX682" s="47"/>
      <c r="DY682" s="47"/>
      <c r="DZ682" s="47"/>
      <c r="EA682" s="47"/>
      <c r="EB682" s="47"/>
      <c r="EC682" s="47"/>
      <c r="ED682" s="47"/>
      <c r="EE682" s="47"/>
      <c r="EF682" s="47"/>
      <c r="EG682" s="47"/>
      <c r="EH682" s="47"/>
      <c r="EI682" s="47"/>
      <c r="EJ682" s="47"/>
      <c r="EK682" s="47"/>
      <c r="EL682" s="47"/>
      <c r="EM682" s="47"/>
      <c r="EN682" s="47"/>
      <c r="EO682" s="47"/>
      <c r="EP682" s="47"/>
      <c r="EQ682" s="47"/>
      <c r="ER682" s="47"/>
      <c r="ES682" s="47"/>
      <c r="ET682" s="47"/>
      <c r="EU682" s="47"/>
      <c r="EV682" s="47"/>
      <c r="EW682" s="47"/>
      <c r="EX682" s="47"/>
      <c r="EY682" s="47"/>
      <c r="EZ682" s="47"/>
      <c r="FA682" s="47"/>
      <c r="FB682" s="47"/>
      <c r="FC682" s="47"/>
      <c r="FD682" s="47"/>
      <c r="FE682" s="47"/>
      <c r="FF682" s="47"/>
      <c r="FG682" s="47"/>
      <c r="FH682" s="47"/>
      <c r="FI682" s="47"/>
      <c r="FJ682" s="47"/>
      <c r="FK682" s="47"/>
      <c r="FL682" s="47"/>
      <c r="FM682" s="47"/>
      <c r="FN682" s="47"/>
      <c r="FO682" s="47"/>
      <c r="FP682" s="47"/>
      <c r="FQ682" s="47"/>
      <c r="FR682" s="47"/>
      <c r="FS682" s="47"/>
      <c r="FT682" s="47"/>
      <c r="FU682" s="47"/>
      <c r="FV682" s="47"/>
      <c r="FW682" s="47"/>
      <c r="FX682" s="47"/>
      <c r="FY682" s="47"/>
      <c r="FZ682" s="47"/>
      <c r="GA682" s="47"/>
      <c r="GB682" s="47"/>
      <c r="GC682" s="47"/>
      <c r="GD682" s="47"/>
      <c r="GE682" s="47"/>
      <c r="GF682" s="47"/>
      <c r="GG682" s="47"/>
      <c r="GH682" s="47"/>
      <c r="GI682" s="47"/>
      <c r="GJ682" s="47"/>
      <c r="GK682" s="47"/>
      <c r="GL682" s="47"/>
      <c r="GM682" s="47"/>
      <c r="GN682" s="47"/>
      <c r="GO682" s="47"/>
      <c r="GP682" s="47"/>
      <c r="GQ682" s="47"/>
      <c r="GR682" s="47"/>
      <c r="GS682" s="47"/>
      <c r="GT682" s="47"/>
      <c r="GU682" s="47"/>
      <c r="GV682" s="47"/>
      <c r="GW682" s="47"/>
      <c r="GX682" s="47"/>
      <c r="GY682" s="47"/>
      <c r="GZ682" s="47"/>
      <c r="HA682" s="47"/>
      <c r="HB682" s="47"/>
      <c r="HC682" s="47"/>
      <c r="HD682" s="47"/>
      <c r="HE682" s="47"/>
      <c r="HF682" s="47"/>
      <c r="HG682" s="47"/>
      <c r="HH682" s="47"/>
      <c r="HI682" s="47"/>
      <c r="HJ682" s="47"/>
      <c r="HK682" s="47"/>
      <c r="HL682" s="47"/>
      <c r="HM682" s="47"/>
      <c r="HN682" s="47"/>
      <c r="HO682" s="47"/>
    </row>
    <row r="683" spans="1:223" s="149" customFormat="1">
      <c r="A683" s="35">
        <v>22</v>
      </c>
      <c r="B683" s="48">
        <v>595</v>
      </c>
      <c r="C683" s="48"/>
      <c r="D683" s="47" t="s">
        <v>1338</v>
      </c>
      <c r="E683" s="79" t="s">
        <v>735</v>
      </c>
      <c r="F683" s="79"/>
      <c r="G683" s="82">
        <v>843.2</v>
      </c>
      <c r="H683" s="47">
        <f t="shared" si="275"/>
        <v>843.2</v>
      </c>
      <c r="I683" s="47">
        <f t="shared" si="276"/>
        <v>0</v>
      </c>
      <c r="J683" s="82">
        <v>856.2</v>
      </c>
      <c r="K683" s="87">
        <v>857.2</v>
      </c>
      <c r="L683" s="47">
        <f t="shared" si="277"/>
        <v>857.2</v>
      </c>
      <c r="M683" s="47">
        <f t="shared" si="278"/>
        <v>0</v>
      </c>
      <c r="N683" s="47"/>
      <c r="O683" s="85">
        <f t="shared" si="288"/>
        <v>13</v>
      </c>
      <c r="P683" s="82">
        <f t="shared" si="279"/>
        <v>13</v>
      </c>
      <c r="Q683" s="82">
        <f t="shared" si="280"/>
        <v>0</v>
      </c>
      <c r="R683" s="85">
        <f t="shared" si="289"/>
        <v>1</v>
      </c>
      <c r="S683" s="82">
        <f t="shared" si="281"/>
        <v>1</v>
      </c>
      <c r="T683" s="82">
        <f t="shared" si="282"/>
        <v>0</v>
      </c>
      <c r="U683" s="85">
        <f t="shared" si="287"/>
        <v>14</v>
      </c>
      <c r="V683" s="47">
        <f t="shared" si="283"/>
        <v>14</v>
      </c>
      <c r="W683" s="47">
        <f t="shared" si="284"/>
        <v>0</v>
      </c>
      <c r="X683" s="47"/>
      <c r="Y683" s="47"/>
      <c r="Z683" s="47"/>
      <c r="AA683" s="47"/>
      <c r="AB683" s="47"/>
      <c r="AC683" s="47"/>
      <c r="AD683" s="47"/>
      <c r="AE683" s="47"/>
      <c r="AF683" s="47"/>
      <c r="AG683" s="47"/>
      <c r="AH683" s="47"/>
      <c r="AI683" s="47"/>
      <c r="AJ683" s="47"/>
      <c r="AK683" s="47"/>
      <c r="AL683" s="47"/>
      <c r="AM683" s="47"/>
      <c r="AN683" s="47"/>
      <c r="AO683" s="47"/>
      <c r="AP683" s="47"/>
      <c r="AQ683" s="47"/>
      <c r="AR683" s="47"/>
      <c r="AS683" s="47"/>
      <c r="AT683" s="47"/>
      <c r="AU683" s="47"/>
      <c r="AV683" s="47"/>
      <c r="AW683" s="47"/>
      <c r="AX683" s="47"/>
      <c r="AY683" s="47"/>
      <c r="AZ683" s="47"/>
      <c r="BA683" s="47"/>
      <c r="BB683" s="47"/>
      <c r="BC683" s="47"/>
      <c r="BD683" s="47"/>
      <c r="BE683" s="47"/>
      <c r="BF683" s="47"/>
      <c r="BG683" s="47"/>
      <c r="BH683" s="47"/>
      <c r="BI683" s="47"/>
      <c r="BJ683" s="47"/>
      <c r="BK683" s="47"/>
      <c r="BL683" s="47"/>
      <c r="BM683" s="47"/>
      <c r="BN683" s="47"/>
      <c r="BO683" s="47"/>
      <c r="BP683" s="47"/>
      <c r="BQ683" s="47"/>
      <c r="BR683" s="47"/>
      <c r="BS683" s="47"/>
      <c r="BT683" s="47"/>
      <c r="BU683" s="47"/>
      <c r="BV683" s="47"/>
      <c r="BW683" s="47"/>
      <c r="BX683" s="47"/>
      <c r="BY683" s="47"/>
      <c r="BZ683" s="47"/>
      <c r="CA683" s="47"/>
      <c r="CB683" s="47"/>
      <c r="CC683" s="47"/>
      <c r="CD683" s="47"/>
      <c r="CE683" s="47"/>
      <c r="CF683" s="47"/>
      <c r="CG683" s="47"/>
      <c r="CH683" s="47"/>
      <c r="CI683" s="47"/>
      <c r="CJ683" s="47"/>
      <c r="CK683" s="47"/>
      <c r="CL683" s="47"/>
      <c r="CM683" s="47"/>
      <c r="CN683" s="47"/>
      <c r="CO683" s="47"/>
      <c r="CP683" s="47"/>
      <c r="CQ683" s="47"/>
      <c r="CR683" s="47"/>
      <c r="CS683" s="47"/>
      <c r="CT683" s="47"/>
      <c r="CU683" s="47"/>
      <c r="CV683" s="47"/>
      <c r="CW683" s="47"/>
      <c r="CX683" s="47"/>
      <c r="CY683" s="47"/>
      <c r="CZ683" s="47"/>
      <c r="DA683" s="47"/>
      <c r="DB683" s="47"/>
      <c r="DC683" s="47"/>
      <c r="DD683" s="47"/>
      <c r="DE683" s="47"/>
      <c r="DF683" s="47"/>
      <c r="DG683" s="47"/>
      <c r="DH683" s="47"/>
      <c r="DI683" s="47"/>
      <c r="DJ683" s="47"/>
      <c r="DK683" s="47"/>
      <c r="DL683" s="47"/>
      <c r="DM683" s="47"/>
      <c r="DN683" s="47"/>
      <c r="DO683" s="47"/>
      <c r="DP683" s="47"/>
      <c r="DQ683" s="47"/>
      <c r="DR683" s="47"/>
      <c r="DS683" s="47"/>
      <c r="DT683" s="47"/>
      <c r="DU683" s="47"/>
      <c r="DV683" s="47"/>
      <c r="DW683" s="47"/>
      <c r="DX683" s="47"/>
      <c r="DY683" s="47"/>
      <c r="DZ683" s="47"/>
      <c r="EA683" s="47"/>
      <c r="EB683" s="47"/>
      <c r="EC683" s="47"/>
      <c r="ED683" s="47"/>
      <c r="EE683" s="47"/>
      <c r="EF683" s="47"/>
      <c r="EG683" s="47"/>
      <c r="EH683" s="47"/>
      <c r="EI683" s="47"/>
      <c r="EJ683" s="47"/>
      <c r="EK683" s="47"/>
      <c r="EL683" s="47"/>
      <c r="EM683" s="47"/>
      <c r="EN683" s="47"/>
      <c r="EO683" s="47"/>
      <c r="EP683" s="47"/>
      <c r="EQ683" s="47"/>
      <c r="ER683" s="47"/>
      <c r="ES683" s="47"/>
      <c r="ET683" s="47"/>
      <c r="EU683" s="47"/>
      <c r="EV683" s="47"/>
      <c r="EW683" s="47"/>
      <c r="EX683" s="47"/>
      <c r="EY683" s="47"/>
      <c r="EZ683" s="47"/>
      <c r="FA683" s="47"/>
      <c r="FB683" s="47"/>
      <c r="FC683" s="47"/>
      <c r="FD683" s="47"/>
      <c r="FE683" s="47"/>
      <c r="FF683" s="47"/>
      <c r="FG683" s="47"/>
      <c r="FH683" s="47"/>
      <c r="FI683" s="47"/>
      <c r="FJ683" s="47"/>
      <c r="FK683" s="47"/>
      <c r="FL683" s="47"/>
      <c r="FM683" s="47"/>
      <c r="FN683" s="47"/>
      <c r="FO683" s="47"/>
      <c r="FP683" s="47"/>
      <c r="FQ683" s="47"/>
      <c r="FR683" s="47"/>
      <c r="FS683" s="47"/>
      <c r="FT683" s="47"/>
      <c r="FU683" s="47"/>
      <c r="FV683" s="47"/>
      <c r="FW683" s="47"/>
      <c r="FX683" s="47"/>
      <c r="FY683" s="47"/>
      <c r="FZ683" s="47"/>
      <c r="GA683" s="47"/>
      <c r="GB683" s="47"/>
      <c r="GC683" s="47"/>
      <c r="GD683" s="47"/>
      <c r="GE683" s="47"/>
      <c r="GF683" s="47"/>
      <c r="GG683" s="47"/>
      <c r="GH683" s="47"/>
      <c r="GI683" s="47"/>
      <c r="GJ683" s="47"/>
      <c r="GK683" s="47"/>
      <c r="GL683" s="47"/>
      <c r="GM683" s="47"/>
      <c r="GN683" s="47"/>
      <c r="GO683" s="47"/>
      <c r="GP683" s="47"/>
      <c r="GQ683" s="47"/>
      <c r="GR683" s="47"/>
      <c r="GS683" s="47"/>
      <c r="GT683" s="47"/>
      <c r="GU683" s="47"/>
      <c r="GV683" s="47"/>
      <c r="GW683" s="47"/>
      <c r="GX683" s="47"/>
      <c r="GY683" s="47"/>
      <c r="GZ683" s="47"/>
      <c r="HA683" s="47"/>
      <c r="HB683" s="47"/>
      <c r="HC683" s="47"/>
      <c r="HD683" s="47"/>
      <c r="HE683" s="47"/>
      <c r="HF683" s="47"/>
      <c r="HG683" s="47"/>
      <c r="HH683" s="47"/>
      <c r="HI683" s="47"/>
      <c r="HJ683" s="47"/>
      <c r="HK683" s="47"/>
      <c r="HL683" s="47"/>
      <c r="HM683" s="47"/>
      <c r="HN683" s="47"/>
      <c r="HO683" s="47"/>
    </row>
    <row r="684" spans="1:223">
      <c r="A684" s="35">
        <v>23</v>
      </c>
      <c r="B684" s="48">
        <v>595</v>
      </c>
      <c r="C684" s="48"/>
      <c r="D684" s="47" t="s">
        <v>1339</v>
      </c>
      <c r="E684" s="79"/>
      <c r="F684" s="79" t="s">
        <v>736</v>
      </c>
      <c r="G684" s="82">
        <v>731.2</v>
      </c>
      <c r="H684" s="47">
        <f t="shared" si="275"/>
        <v>0</v>
      </c>
      <c r="I684" s="47">
        <f t="shared" si="276"/>
        <v>731.2</v>
      </c>
      <c r="J684" s="82">
        <v>744.2</v>
      </c>
      <c r="K684" s="87">
        <v>745.2</v>
      </c>
      <c r="L684" s="47">
        <f t="shared" si="277"/>
        <v>0</v>
      </c>
      <c r="M684" s="47">
        <f t="shared" si="278"/>
        <v>745.2</v>
      </c>
      <c r="O684" s="85">
        <f t="shared" si="288"/>
        <v>13</v>
      </c>
      <c r="P684" s="82">
        <f t="shared" si="279"/>
        <v>0</v>
      </c>
      <c r="Q684" s="82">
        <f t="shared" si="280"/>
        <v>13</v>
      </c>
      <c r="R684" s="85">
        <f t="shared" si="289"/>
        <v>1</v>
      </c>
      <c r="S684" s="82">
        <f t="shared" si="281"/>
        <v>0</v>
      </c>
      <c r="T684" s="82">
        <f t="shared" si="282"/>
        <v>1</v>
      </c>
      <c r="U684" s="85">
        <f t="shared" si="287"/>
        <v>14</v>
      </c>
      <c r="V684" s="47">
        <f t="shared" si="283"/>
        <v>0</v>
      </c>
      <c r="W684" s="47">
        <f t="shared" si="284"/>
        <v>14</v>
      </c>
    </row>
    <row r="685" spans="1:223">
      <c r="A685" s="35">
        <v>24</v>
      </c>
      <c r="B685" s="48">
        <v>597</v>
      </c>
      <c r="C685" s="48"/>
      <c r="D685" s="35" t="s">
        <v>1340</v>
      </c>
      <c r="E685" s="35" t="s">
        <v>735</v>
      </c>
      <c r="F685" s="35"/>
      <c r="G685" s="82">
        <v>1008.6</v>
      </c>
      <c r="H685" s="47">
        <f t="shared" si="275"/>
        <v>1008.6</v>
      </c>
      <c r="I685" s="47">
        <f t="shared" si="276"/>
        <v>0</v>
      </c>
      <c r="J685" s="82">
        <v>1037.5999999999999</v>
      </c>
      <c r="K685" s="87">
        <v>1047.5999999999999</v>
      </c>
      <c r="L685" s="47">
        <f t="shared" si="277"/>
        <v>1047.5999999999999</v>
      </c>
      <c r="M685" s="47">
        <f t="shared" si="278"/>
        <v>0</v>
      </c>
      <c r="O685" s="85">
        <f t="shared" si="288"/>
        <v>28.999999999999886</v>
      </c>
      <c r="P685" s="82">
        <f t="shared" si="279"/>
        <v>28.999999999999886</v>
      </c>
      <c r="Q685" s="82">
        <f t="shared" si="280"/>
        <v>0</v>
      </c>
      <c r="R685" s="85">
        <f t="shared" si="289"/>
        <v>10</v>
      </c>
      <c r="S685" s="82">
        <f t="shared" si="281"/>
        <v>10</v>
      </c>
      <c r="T685" s="82">
        <f t="shared" si="282"/>
        <v>0</v>
      </c>
      <c r="U685" s="85">
        <f t="shared" si="287"/>
        <v>38.999999999999886</v>
      </c>
      <c r="V685" s="47">
        <f t="shared" si="283"/>
        <v>38.999999999999886</v>
      </c>
      <c r="W685" s="47">
        <f t="shared" si="284"/>
        <v>0</v>
      </c>
    </row>
    <row r="686" spans="1:223">
      <c r="A686" s="35">
        <v>25</v>
      </c>
      <c r="B686" s="161">
        <v>597</v>
      </c>
      <c r="C686" s="161"/>
      <c r="D686" s="37" t="s">
        <v>1341</v>
      </c>
      <c r="E686" s="37"/>
      <c r="F686" s="37" t="s">
        <v>736</v>
      </c>
      <c r="G686" s="88">
        <v>636.6</v>
      </c>
      <c r="H686" s="47">
        <f t="shared" si="275"/>
        <v>0</v>
      </c>
      <c r="I686" s="47">
        <f t="shared" si="276"/>
        <v>636.6</v>
      </c>
      <c r="J686" s="88">
        <v>655.6</v>
      </c>
      <c r="K686" s="89">
        <v>660.6</v>
      </c>
      <c r="L686" s="47">
        <f t="shared" si="277"/>
        <v>0</v>
      </c>
      <c r="M686" s="47">
        <f t="shared" si="278"/>
        <v>660.6</v>
      </c>
      <c r="O686" s="119">
        <f t="shared" si="288"/>
        <v>19</v>
      </c>
      <c r="P686" s="82">
        <f t="shared" si="279"/>
        <v>0</v>
      </c>
      <c r="Q686" s="82">
        <f t="shared" si="280"/>
        <v>19</v>
      </c>
      <c r="R686" s="119">
        <f t="shared" si="289"/>
        <v>5</v>
      </c>
      <c r="S686" s="82">
        <f t="shared" si="281"/>
        <v>0</v>
      </c>
      <c r="T686" s="82">
        <f t="shared" si="282"/>
        <v>5</v>
      </c>
      <c r="U686" s="85">
        <f t="shared" si="287"/>
        <v>24</v>
      </c>
      <c r="V686" s="47">
        <f t="shared" si="283"/>
        <v>0</v>
      </c>
      <c r="W686" s="47">
        <f t="shared" si="284"/>
        <v>24</v>
      </c>
      <c r="Y686" s="149"/>
      <c r="Z686" s="149"/>
      <c r="AA686" s="149"/>
      <c r="AB686" s="149"/>
      <c r="AC686" s="149"/>
      <c r="AD686" s="149"/>
      <c r="AE686" s="149"/>
      <c r="AF686" s="149"/>
      <c r="AG686" s="149"/>
      <c r="AH686" s="149"/>
      <c r="AI686" s="149"/>
      <c r="AJ686" s="149"/>
      <c r="AK686" s="149"/>
      <c r="AL686" s="149"/>
      <c r="AM686" s="149"/>
      <c r="AN686" s="149"/>
      <c r="AO686" s="149"/>
      <c r="AP686" s="149"/>
      <c r="AQ686" s="149"/>
      <c r="AR686" s="149"/>
      <c r="AS686" s="149"/>
      <c r="AT686" s="149"/>
      <c r="AU686" s="149"/>
      <c r="AV686" s="149"/>
      <c r="AW686" s="149"/>
      <c r="AX686" s="149"/>
      <c r="AY686" s="149"/>
      <c r="AZ686" s="149"/>
      <c r="BA686" s="149"/>
      <c r="BB686" s="149"/>
      <c r="BC686" s="149"/>
      <c r="BD686" s="149"/>
      <c r="BE686" s="149"/>
      <c r="BF686" s="149"/>
      <c r="BG686" s="149"/>
      <c r="BH686" s="149"/>
      <c r="BI686" s="149"/>
      <c r="BJ686" s="149"/>
      <c r="BK686" s="149"/>
      <c r="BL686" s="149"/>
      <c r="BM686" s="149"/>
      <c r="BN686" s="149"/>
      <c r="BO686" s="149"/>
      <c r="BP686" s="149"/>
      <c r="BQ686" s="149"/>
      <c r="BR686" s="149"/>
      <c r="BS686" s="149"/>
      <c r="BT686" s="149"/>
      <c r="BU686" s="149"/>
      <c r="BV686" s="149"/>
      <c r="BW686" s="149"/>
      <c r="BX686" s="149"/>
      <c r="BY686" s="149"/>
      <c r="BZ686" s="149"/>
      <c r="CA686" s="149"/>
      <c r="CB686" s="149"/>
      <c r="CC686" s="149"/>
      <c r="CD686" s="149"/>
      <c r="CE686" s="149"/>
      <c r="CF686" s="149"/>
      <c r="CG686" s="149"/>
      <c r="CH686" s="149"/>
      <c r="CI686" s="149"/>
      <c r="CJ686" s="149"/>
      <c r="CK686" s="149"/>
      <c r="CL686" s="149"/>
      <c r="CM686" s="149"/>
      <c r="CN686" s="149"/>
      <c r="CO686" s="149"/>
      <c r="CP686" s="149"/>
      <c r="CQ686" s="149"/>
      <c r="CR686" s="149"/>
      <c r="CS686" s="149"/>
      <c r="CT686" s="149"/>
      <c r="CU686" s="149"/>
      <c r="CV686" s="149"/>
      <c r="CW686" s="149"/>
      <c r="CX686" s="149"/>
      <c r="CY686" s="149"/>
      <c r="CZ686" s="149"/>
      <c r="DA686" s="149"/>
      <c r="DB686" s="149"/>
      <c r="DC686" s="149"/>
      <c r="DD686" s="149"/>
      <c r="DE686" s="149"/>
      <c r="DF686" s="149"/>
      <c r="DG686" s="149"/>
      <c r="DH686" s="149"/>
      <c r="DI686" s="149"/>
      <c r="DJ686" s="149"/>
      <c r="DK686" s="149"/>
      <c r="DL686" s="149"/>
      <c r="DM686" s="149"/>
      <c r="DN686" s="149"/>
      <c r="DO686" s="149"/>
      <c r="DP686" s="149"/>
      <c r="DQ686" s="149"/>
      <c r="DR686" s="149"/>
      <c r="DS686" s="149"/>
      <c r="DT686" s="149"/>
      <c r="DU686" s="149"/>
      <c r="DV686" s="149"/>
      <c r="DW686" s="149"/>
      <c r="DX686" s="149"/>
      <c r="DY686" s="149"/>
      <c r="DZ686" s="149"/>
      <c r="EA686" s="149"/>
      <c r="EB686" s="149"/>
      <c r="EC686" s="149"/>
      <c r="ED686" s="149"/>
      <c r="EE686" s="149"/>
      <c r="EF686" s="149"/>
      <c r="EG686" s="149"/>
      <c r="EH686" s="149"/>
      <c r="EI686" s="149"/>
      <c r="EJ686" s="149"/>
      <c r="EK686" s="149"/>
      <c r="EL686" s="149"/>
      <c r="EM686" s="149"/>
      <c r="EN686" s="149"/>
      <c r="EO686" s="149"/>
      <c r="EP686" s="149"/>
      <c r="EQ686" s="149"/>
      <c r="ER686" s="149"/>
      <c r="ES686" s="149"/>
      <c r="ET686" s="149"/>
      <c r="EU686" s="149"/>
      <c r="EV686" s="149"/>
      <c r="EW686" s="149"/>
      <c r="EX686" s="149"/>
      <c r="EY686" s="149"/>
      <c r="EZ686" s="149"/>
      <c r="FA686" s="149"/>
      <c r="FB686" s="149"/>
      <c r="FC686" s="149"/>
      <c r="FD686" s="149"/>
      <c r="FE686" s="149"/>
      <c r="FF686" s="149"/>
      <c r="FG686" s="149"/>
      <c r="FH686" s="149"/>
      <c r="FI686" s="149"/>
      <c r="FJ686" s="149"/>
      <c r="FK686" s="149"/>
      <c r="FL686" s="149"/>
      <c r="FM686" s="149"/>
      <c r="FN686" s="149"/>
      <c r="FO686" s="149"/>
      <c r="FP686" s="149"/>
      <c r="FQ686" s="149"/>
      <c r="FR686" s="149"/>
      <c r="FS686" s="149"/>
      <c r="FT686" s="149"/>
      <c r="FU686" s="149"/>
      <c r="FV686" s="149"/>
      <c r="FW686" s="149"/>
      <c r="FX686" s="149"/>
      <c r="FY686" s="149"/>
      <c r="FZ686" s="149"/>
      <c r="GA686" s="149"/>
      <c r="GB686" s="149"/>
      <c r="GC686" s="149"/>
      <c r="GD686" s="149"/>
      <c r="GE686" s="149"/>
      <c r="GF686" s="149"/>
      <c r="GG686" s="149"/>
      <c r="GH686" s="149"/>
      <c r="GI686" s="149"/>
      <c r="GJ686" s="149"/>
      <c r="GK686" s="149"/>
      <c r="GL686" s="149"/>
      <c r="GM686" s="149"/>
      <c r="GN686" s="149"/>
      <c r="GO686" s="149"/>
      <c r="GP686" s="149"/>
      <c r="GQ686" s="149"/>
      <c r="GR686" s="149"/>
      <c r="GS686" s="149"/>
      <c r="GT686" s="149"/>
      <c r="GU686" s="149"/>
      <c r="GV686" s="149"/>
      <c r="GW686" s="149"/>
      <c r="GX686" s="149"/>
      <c r="GY686" s="149"/>
      <c r="GZ686" s="149"/>
      <c r="HA686" s="149"/>
      <c r="HB686" s="149"/>
      <c r="HC686" s="149"/>
      <c r="HD686" s="149"/>
      <c r="HE686" s="149"/>
      <c r="HF686" s="149"/>
      <c r="HG686" s="149"/>
      <c r="HH686" s="149"/>
      <c r="HI686" s="149"/>
      <c r="HJ686" s="149"/>
      <c r="HK686" s="149"/>
      <c r="HL686" s="149"/>
      <c r="HM686" s="149"/>
      <c r="HN686" s="149"/>
      <c r="HO686" s="149"/>
    </row>
    <row r="687" spans="1:223" s="149" customFormat="1">
      <c r="A687" s="35">
        <v>26</v>
      </c>
      <c r="B687" s="161">
        <v>867</v>
      </c>
      <c r="C687" s="161"/>
      <c r="D687" s="37" t="s">
        <v>1342</v>
      </c>
      <c r="E687" s="37"/>
      <c r="F687" s="37" t="s">
        <v>736</v>
      </c>
      <c r="G687" s="88">
        <v>723</v>
      </c>
      <c r="H687" s="149">
        <f t="shared" si="275"/>
        <v>0</v>
      </c>
      <c r="I687" s="149">
        <f t="shared" si="276"/>
        <v>723</v>
      </c>
      <c r="J687" s="88">
        <v>731</v>
      </c>
      <c r="K687" s="89">
        <v>733</v>
      </c>
      <c r="L687" s="149">
        <f t="shared" si="277"/>
        <v>0</v>
      </c>
      <c r="M687" s="149">
        <f t="shared" si="278"/>
        <v>733</v>
      </c>
      <c r="O687" s="119">
        <f>IF(J687&gt;0,J687-G687,0)-0</f>
        <v>8</v>
      </c>
      <c r="P687" s="88">
        <f t="shared" si="279"/>
        <v>0</v>
      </c>
      <c r="Q687" s="88">
        <f t="shared" si="280"/>
        <v>8</v>
      </c>
      <c r="R687" s="119">
        <f t="shared" si="289"/>
        <v>2</v>
      </c>
      <c r="S687" s="88">
        <f t="shared" si="281"/>
        <v>0</v>
      </c>
      <c r="T687" s="88">
        <f t="shared" si="282"/>
        <v>2</v>
      </c>
      <c r="U687" s="119">
        <f t="shared" si="287"/>
        <v>10</v>
      </c>
      <c r="V687" s="149">
        <f t="shared" si="283"/>
        <v>0</v>
      </c>
      <c r="W687" s="149">
        <f t="shared" si="284"/>
        <v>10</v>
      </c>
    </row>
    <row r="688" spans="1:223">
      <c r="A688" s="35">
        <v>27</v>
      </c>
      <c r="B688" s="37" t="s">
        <v>1343</v>
      </c>
      <c r="C688" s="161"/>
      <c r="D688" s="37"/>
      <c r="E688" s="37"/>
      <c r="F688" s="37"/>
      <c r="G688" s="88"/>
      <c r="H688" s="47">
        <f t="shared" si="275"/>
        <v>0</v>
      </c>
      <c r="I688" s="47">
        <f t="shared" si="276"/>
        <v>0</v>
      </c>
      <c r="J688" s="88"/>
      <c r="K688" s="89"/>
      <c r="L688" s="47">
        <f t="shared" si="277"/>
        <v>0</v>
      </c>
      <c r="M688" s="47">
        <f t="shared" si="278"/>
        <v>0</v>
      </c>
      <c r="O688" s="119"/>
      <c r="P688" s="82">
        <f t="shared" si="279"/>
        <v>0</v>
      </c>
      <c r="Q688" s="82">
        <f t="shared" si="280"/>
        <v>0</v>
      </c>
      <c r="R688" s="119"/>
      <c r="S688" s="82">
        <f t="shared" si="281"/>
        <v>0</v>
      </c>
      <c r="T688" s="82">
        <f t="shared" si="282"/>
        <v>0</v>
      </c>
      <c r="U688" s="85"/>
      <c r="V688" s="47">
        <f t="shared" si="283"/>
        <v>0</v>
      </c>
      <c r="W688" s="47">
        <f t="shared" si="284"/>
        <v>0</v>
      </c>
      <c r="Y688" s="149"/>
      <c r="Z688" s="149"/>
      <c r="AA688" s="149"/>
      <c r="AB688" s="149"/>
      <c r="AC688" s="149"/>
      <c r="AD688" s="149"/>
      <c r="AE688" s="149"/>
      <c r="AF688" s="149"/>
      <c r="AG688" s="149"/>
      <c r="AH688" s="149"/>
      <c r="AI688" s="149"/>
      <c r="AJ688" s="149"/>
      <c r="AK688" s="149"/>
      <c r="AL688" s="149"/>
      <c r="AM688" s="149"/>
      <c r="AN688" s="149"/>
      <c r="AO688" s="149"/>
      <c r="AP688" s="149"/>
      <c r="AQ688" s="149"/>
      <c r="AR688" s="149"/>
      <c r="AS688" s="149"/>
      <c r="AT688" s="149"/>
      <c r="AU688" s="149"/>
      <c r="AV688" s="149"/>
      <c r="AW688" s="149"/>
      <c r="AX688" s="149"/>
      <c r="AY688" s="149"/>
      <c r="AZ688" s="149"/>
      <c r="BA688" s="149"/>
      <c r="BB688" s="149"/>
      <c r="BC688" s="149"/>
      <c r="BD688" s="149"/>
      <c r="BE688" s="149"/>
      <c r="BF688" s="149"/>
      <c r="BG688" s="149"/>
      <c r="BH688" s="149"/>
      <c r="BI688" s="149"/>
      <c r="BJ688" s="149"/>
      <c r="BK688" s="149"/>
      <c r="BL688" s="149"/>
      <c r="BM688" s="149"/>
      <c r="BN688" s="149"/>
      <c r="BO688" s="149"/>
      <c r="BP688" s="149"/>
      <c r="BQ688" s="149"/>
      <c r="BR688" s="149"/>
      <c r="BS688" s="149"/>
      <c r="BT688" s="149"/>
      <c r="BU688" s="149"/>
      <c r="BV688" s="149"/>
      <c r="BW688" s="149"/>
      <c r="BX688" s="149"/>
      <c r="BY688" s="149"/>
      <c r="BZ688" s="149"/>
      <c r="CA688" s="149"/>
      <c r="CB688" s="149"/>
      <c r="CC688" s="149"/>
      <c r="CD688" s="149"/>
      <c r="CE688" s="149"/>
      <c r="CF688" s="149"/>
      <c r="CG688" s="149"/>
      <c r="CH688" s="149"/>
      <c r="CI688" s="149"/>
      <c r="CJ688" s="149"/>
      <c r="CK688" s="149"/>
      <c r="CL688" s="149"/>
      <c r="CM688" s="149"/>
      <c r="CN688" s="149"/>
      <c r="CO688" s="149"/>
      <c r="CP688" s="149"/>
      <c r="CQ688" s="149"/>
      <c r="CR688" s="149"/>
      <c r="CS688" s="149"/>
      <c r="CT688" s="149"/>
      <c r="CU688" s="149"/>
      <c r="CV688" s="149"/>
      <c r="CW688" s="149"/>
      <c r="CX688" s="149"/>
      <c r="CY688" s="149"/>
      <c r="CZ688" s="149"/>
      <c r="DA688" s="149"/>
      <c r="DB688" s="149"/>
      <c r="DC688" s="149"/>
      <c r="DD688" s="149"/>
      <c r="DE688" s="149"/>
      <c r="DF688" s="149"/>
      <c r="DG688" s="149"/>
      <c r="DH688" s="149"/>
      <c r="DI688" s="149"/>
      <c r="DJ688" s="149"/>
      <c r="DK688" s="149"/>
      <c r="DL688" s="149"/>
      <c r="DM688" s="149"/>
      <c r="DN688" s="149"/>
      <c r="DO688" s="149"/>
      <c r="DP688" s="149"/>
      <c r="DQ688" s="149"/>
      <c r="DR688" s="149"/>
      <c r="DS688" s="149"/>
      <c r="DT688" s="149"/>
      <c r="DU688" s="149"/>
      <c r="DV688" s="149"/>
      <c r="DW688" s="149"/>
      <c r="DX688" s="149"/>
      <c r="DY688" s="149"/>
      <c r="DZ688" s="149"/>
      <c r="EA688" s="149"/>
      <c r="EB688" s="149"/>
      <c r="EC688" s="149"/>
      <c r="ED688" s="149"/>
      <c r="EE688" s="149"/>
      <c r="EF688" s="149"/>
      <c r="EG688" s="149"/>
      <c r="EH688" s="149"/>
      <c r="EI688" s="149"/>
      <c r="EJ688" s="149"/>
      <c r="EK688" s="149"/>
      <c r="EL688" s="149"/>
      <c r="EM688" s="149"/>
      <c r="EN688" s="149"/>
      <c r="EO688" s="149"/>
      <c r="EP688" s="149"/>
      <c r="EQ688" s="149"/>
      <c r="ER688" s="149"/>
      <c r="ES688" s="149"/>
      <c r="ET688" s="149"/>
      <c r="EU688" s="149"/>
      <c r="EV688" s="149"/>
      <c r="EW688" s="149"/>
      <c r="EX688" s="149"/>
      <c r="EY688" s="149"/>
      <c r="EZ688" s="149"/>
      <c r="FA688" s="149"/>
      <c r="FB688" s="149"/>
      <c r="FC688" s="149"/>
      <c r="FD688" s="149"/>
      <c r="FE688" s="149"/>
      <c r="FF688" s="149"/>
      <c r="FG688" s="149"/>
      <c r="FH688" s="149"/>
      <c r="FI688" s="149"/>
      <c r="FJ688" s="149"/>
      <c r="FK688" s="149"/>
      <c r="FL688" s="149"/>
      <c r="FM688" s="149"/>
      <c r="FN688" s="149"/>
      <c r="FO688" s="149"/>
      <c r="FP688" s="149"/>
      <c r="FQ688" s="149"/>
      <c r="FR688" s="149"/>
      <c r="FS688" s="149"/>
      <c r="FT688" s="149"/>
      <c r="FU688" s="149"/>
      <c r="FV688" s="149"/>
      <c r="FW688" s="149"/>
      <c r="FX688" s="149"/>
      <c r="FY688" s="149"/>
      <c r="FZ688" s="149"/>
      <c r="GA688" s="149"/>
      <c r="GB688" s="149"/>
      <c r="GC688" s="149"/>
      <c r="GD688" s="149"/>
      <c r="GE688" s="149"/>
      <c r="GF688" s="149"/>
      <c r="GG688" s="149"/>
      <c r="GH688" s="149"/>
      <c r="GI688" s="149"/>
      <c r="GJ688" s="149"/>
      <c r="GK688" s="149"/>
      <c r="GL688" s="149"/>
      <c r="GM688" s="149"/>
      <c r="GN688" s="149"/>
      <c r="GO688" s="149"/>
      <c r="GP688" s="149"/>
      <c r="GQ688" s="149"/>
      <c r="GR688" s="149"/>
      <c r="GS688" s="149"/>
      <c r="GT688" s="149"/>
      <c r="GU688" s="149"/>
      <c r="GV688" s="149"/>
      <c r="GW688" s="149"/>
      <c r="GX688" s="149"/>
      <c r="GY688" s="149"/>
      <c r="GZ688" s="149"/>
      <c r="HA688" s="149"/>
      <c r="HB688" s="149"/>
      <c r="HC688" s="149"/>
      <c r="HD688" s="149"/>
      <c r="HE688" s="149"/>
      <c r="HF688" s="149"/>
      <c r="HG688" s="149"/>
      <c r="HH688" s="149"/>
      <c r="HI688" s="149"/>
      <c r="HJ688" s="149"/>
      <c r="HK688" s="149"/>
      <c r="HL688" s="149"/>
      <c r="HM688" s="149"/>
      <c r="HN688" s="149"/>
      <c r="HO688" s="149"/>
    </row>
    <row r="689" spans="1:223">
      <c r="A689" s="35">
        <v>28</v>
      </c>
      <c r="B689" s="48">
        <v>501</v>
      </c>
      <c r="C689" s="48"/>
      <c r="D689" s="35" t="s">
        <v>1344</v>
      </c>
      <c r="E689" s="35" t="s">
        <v>735</v>
      </c>
      <c r="F689" s="35"/>
      <c r="G689" s="82">
        <v>1464.7</v>
      </c>
      <c r="H689" s="47">
        <f t="shared" si="275"/>
        <v>1464.7</v>
      </c>
      <c r="I689" s="47">
        <f t="shared" si="276"/>
        <v>0</v>
      </c>
      <c r="J689" s="82">
        <v>1493.7</v>
      </c>
      <c r="K689" s="87">
        <v>1535.7</v>
      </c>
      <c r="L689" s="47">
        <f t="shared" si="277"/>
        <v>1535.7</v>
      </c>
      <c r="M689" s="47">
        <f t="shared" si="278"/>
        <v>0</v>
      </c>
      <c r="O689" s="85">
        <f t="shared" ref="O689:O699" si="290">IF(J689&gt;0,J689-G689,0)</f>
        <v>29</v>
      </c>
      <c r="P689" s="82">
        <f t="shared" si="279"/>
        <v>29</v>
      </c>
      <c r="Q689" s="82">
        <f t="shared" si="280"/>
        <v>0</v>
      </c>
      <c r="R689" s="85">
        <f t="shared" ref="R689:R699" si="291">IF(K689&gt;0,K689-J689,0)</f>
        <v>42</v>
      </c>
      <c r="S689" s="82">
        <f t="shared" si="281"/>
        <v>42</v>
      </c>
      <c r="T689" s="82">
        <f t="shared" si="282"/>
        <v>0</v>
      </c>
      <c r="U689" s="85">
        <f t="shared" ref="U689:U725" si="292">IF(K689&gt;0,O689+R689,O689)</f>
        <v>71</v>
      </c>
      <c r="V689" s="47">
        <f t="shared" si="283"/>
        <v>71</v>
      </c>
      <c r="W689" s="47">
        <f t="shared" si="284"/>
        <v>0</v>
      </c>
    </row>
    <row r="690" spans="1:223">
      <c r="A690" s="35">
        <v>29</v>
      </c>
      <c r="B690" s="48">
        <v>501</v>
      </c>
      <c r="C690" s="48"/>
      <c r="D690" s="35" t="s">
        <v>1345</v>
      </c>
      <c r="E690" s="35"/>
      <c r="F690" s="35" t="s">
        <v>736</v>
      </c>
      <c r="G690" s="82">
        <v>1239.8</v>
      </c>
      <c r="H690" s="47">
        <f t="shared" si="275"/>
        <v>0</v>
      </c>
      <c r="I690" s="47">
        <f t="shared" si="276"/>
        <v>1239.8</v>
      </c>
      <c r="J690" s="82">
        <v>1262.8</v>
      </c>
      <c r="K690" s="87">
        <v>1297.8</v>
      </c>
      <c r="L690" s="47">
        <f t="shared" si="277"/>
        <v>0</v>
      </c>
      <c r="M690" s="47">
        <f t="shared" si="278"/>
        <v>1297.8</v>
      </c>
      <c r="O690" s="85">
        <f t="shared" si="290"/>
        <v>23</v>
      </c>
      <c r="P690" s="82">
        <f t="shared" si="279"/>
        <v>0</v>
      </c>
      <c r="Q690" s="82">
        <f t="shared" si="280"/>
        <v>23</v>
      </c>
      <c r="R690" s="85">
        <f t="shared" si="291"/>
        <v>35</v>
      </c>
      <c r="S690" s="82">
        <f t="shared" si="281"/>
        <v>0</v>
      </c>
      <c r="T690" s="82">
        <f t="shared" si="282"/>
        <v>35</v>
      </c>
      <c r="U690" s="85">
        <f t="shared" si="292"/>
        <v>58</v>
      </c>
      <c r="V690" s="47">
        <f t="shared" si="283"/>
        <v>0</v>
      </c>
      <c r="W690" s="47">
        <f t="shared" si="284"/>
        <v>58</v>
      </c>
    </row>
    <row r="691" spans="1:223">
      <c r="A691" s="35">
        <v>30</v>
      </c>
      <c r="B691" s="48">
        <v>514</v>
      </c>
      <c r="C691" s="48"/>
      <c r="D691" s="47" t="s">
        <v>1346</v>
      </c>
      <c r="E691" s="79" t="s">
        <v>735</v>
      </c>
      <c r="F691" s="79"/>
      <c r="G691" s="82">
        <v>466</v>
      </c>
      <c r="H691" s="47">
        <f t="shared" si="275"/>
        <v>466</v>
      </c>
      <c r="I691" s="47">
        <f t="shared" si="276"/>
        <v>0</v>
      </c>
      <c r="J691" s="82">
        <v>467</v>
      </c>
      <c r="K691" s="87">
        <v>471</v>
      </c>
      <c r="L691" s="47">
        <f t="shared" si="277"/>
        <v>471</v>
      </c>
      <c r="M691" s="47">
        <f t="shared" si="278"/>
        <v>0</v>
      </c>
      <c r="O691" s="85">
        <f t="shared" si="290"/>
        <v>1</v>
      </c>
      <c r="P691" s="82">
        <f t="shared" si="279"/>
        <v>1</v>
      </c>
      <c r="Q691" s="82">
        <f t="shared" si="280"/>
        <v>0</v>
      </c>
      <c r="R691" s="85">
        <f t="shared" si="291"/>
        <v>4</v>
      </c>
      <c r="S691" s="82">
        <f t="shared" si="281"/>
        <v>4</v>
      </c>
      <c r="T691" s="82">
        <f t="shared" si="282"/>
        <v>0</v>
      </c>
      <c r="U691" s="85">
        <f t="shared" si="292"/>
        <v>5</v>
      </c>
      <c r="V691" s="47">
        <f t="shared" si="283"/>
        <v>5</v>
      </c>
      <c r="W691" s="47">
        <f t="shared" si="284"/>
        <v>0</v>
      </c>
    </row>
    <row r="692" spans="1:223">
      <c r="A692" s="35">
        <v>31</v>
      </c>
      <c r="B692" s="48">
        <v>514</v>
      </c>
      <c r="C692" s="48"/>
      <c r="D692" s="47" t="s">
        <v>1347</v>
      </c>
      <c r="E692" s="79"/>
      <c r="F692" s="79" t="s">
        <v>736</v>
      </c>
      <c r="G692" s="82">
        <v>205.5</v>
      </c>
      <c r="H692" s="47">
        <f t="shared" si="275"/>
        <v>0</v>
      </c>
      <c r="I692" s="47">
        <f t="shared" si="276"/>
        <v>205.5</v>
      </c>
      <c r="J692" s="82">
        <v>205.5</v>
      </c>
      <c r="K692" s="87">
        <v>209.5</v>
      </c>
      <c r="L692" s="47">
        <f t="shared" si="277"/>
        <v>0</v>
      </c>
      <c r="M692" s="47">
        <f t="shared" si="278"/>
        <v>209.5</v>
      </c>
      <c r="O692" s="85">
        <f t="shared" si="290"/>
        <v>0</v>
      </c>
      <c r="P692" s="82">
        <f t="shared" si="279"/>
        <v>0</v>
      </c>
      <c r="Q692" s="82">
        <f t="shared" si="280"/>
        <v>0</v>
      </c>
      <c r="R692" s="85">
        <f t="shared" si="291"/>
        <v>4</v>
      </c>
      <c r="S692" s="82">
        <f t="shared" si="281"/>
        <v>0</v>
      </c>
      <c r="T692" s="82">
        <f t="shared" si="282"/>
        <v>4</v>
      </c>
      <c r="U692" s="85">
        <f t="shared" si="292"/>
        <v>4</v>
      </c>
      <c r="V692" s="47">
        <f t="shared" si="283"/>
        <v>0</v>
      </c>
      <c r="W692" s="47">
        <f t="shared" si="284"/>
        <v>4</v>
      </c>
    </row>
    <row r="693" spans="1:223">
      <c r="A693" s="35">
        <v>32</v>
      </c>
      <c r="B693" s="48">
        <v>530</v>
      </c>
      <c r="C693" s="48"/>
      <c r="D693" s="35" t="s">
        <v>1348</v>
      </c>
      <c r="E693" s="35" t="s">
        <v>735</v>
      </c>
      <c r="F693" s="35"/>
      <c r="G693" s="82">
        <v>34</v>
      </c>
      <c r="H693" s="47">
        <f t="shared" si="275"/>
        <v>34</v>
      </c>
      <c r="I693" s="47">
        <f t="shared" si="276"/>
        <v>0</v>
      </c>
      <c r="J693" s="82">
        <v>34</v>
      </c>
      <c r="K693" s="87">
        <v>34</v>
      </c>
      <c r="L693" s="47">
        <f t="shared" si="277"/>
        <v>34</v>
      </c>
      <c r="M693" s="47">
        <f t="shared" si="278"/>
        <v>0</v>
      </c>
      <c r="O693" s="85">
        <f t="shared" si="290"/>
        <v>0</v>
      </c>
      <c r="P693" s="82">
        <f t="shared" si="279"/>
        <v>0</v>
      </c>
      <c r="Q693" s="82">
        <f t="shared" si="280"/>
        <v>0</v>
      </c>
      <c r="R693" s="85">
        <f t="shared" si="291"/>
        <v>0</v>
      </c>
      <c r="S693" s="82">
        <f t="shared" si="281"/>
        <v>0</v>
      </c>
      <c r="T693" s="82">
        <f t="shared" si="282"/>
        <v>0</v>
      </c>
      <c r="U693" s="85">
        <f t="shared" si="292"/>
        <v>0</v>
      </c>
      <c r="V693" s="47">
        <f t="shared" si="283"/>
        <v>0</v>
      </c>
      <c r="W693" s="47">
        <f t="shared" si="284"/>
        <v>0</v>
      </c>
    </row>
    <row r="694" spans="1:223">
      <c r="A694" s="35">
        <v>33</v>
      </c>
      <c r="B694" s="48">
        <v>532</v>
      </c>
      <c r="C694" s="48"/>
      <c r="D694" s="35" t="s">
        <v>1349</v>
      </c>
      <c r="E694" s="35" t="s">
        <v>735</v>
      </c>
      <c r="F694" s="35"/>
      <c r="G694" s="82">
        <v>142</v>
      </c>
      <c r="H694" s="47">
        <f t="shared" si="275"/>
        <v>142</v>
      </c>
      <c r="I694" s="47">
        <f t="shared" si="276"/>
        <v>0</v>
      </c>
      <c r="J694" s="82">
        <v>142</v>
      </c>
      <c r="K694" s="87">
        <v>142</v>
      </c>
      <c r="L694" s="47">
        <f t="shared" si="277"/>
        <v>142</v>
      </c>
      <c r="M694" s="47">
        <f t="shared" si="278"/>
        <v>0</v>
      </c>
      <c r="O694" s="85">
        <f t="shared" si="290"/>
        <v>0</v>
      </c>
      <c r="P694" s="82">
        <f t="shared" si="279"/>
        <v>0</v>
      </c>
      <c r="Q694" s="82">
        <f t="shared" si="280"/>
        <v>0</v>
      </c>
      <c r="R694" s="85">
        <f t="shared" si="291"/>
        <v>0</v>
      </c>
      <c r="S694" s="82">
        <f t="shared" si="281"/>
        <v>0</v>
      </c>
      <c r="T694" s="82">
        <f t="shared" si="282"/>
        <v>0</v>
      </c>
      <c r="U694" s="85">
        <f t="shared" si="292"/>
        <v>0</v>
      </c>
      <c r="V694" s="47">
        <f t="shared" si="283"/>
        <v>0</v>
      </c>
      <c r="W694" s="47">
        <f t="shared" si="284"/>
        <v>0</v>
      </c>
    </row>
    <row r="695" spans="1:223">
      <c r="A695" s="35">
        <v>34</v>
      </c>
      <c r="B695" s="48">
        <v>533</v>
      </c>
      <c r="C695" s="48"/>
      <c r="D695" s="35" t="s">
        <v>1350</v>
      </c>
      <c r="E695" s="35" t="s">
        <v>735</v>
      </c>
      <c r="F695" s="35"/>
      <c r="G695" s="82">
        <v>46</v>
      </c>
      <c r="H695" s="47">
        <f t="shared" si="275"/>
        <v>46</v>
      </c>
      <c r="I695" s="47">
        <f t="shared" si="276"/>
        <v>0</v>
      </c>
      <c r="J695" s="82">
        <v>46</v>
      </c>
      <c r="K695" s="87">
        <v>47</v>
      </c>
      <c r="L695" s="47">
        <f t="shared" si="277"/>
        <v>47</v>
      </c>
      <c r="M695" s="47">
        <f t="shared" si="278"/>
        <v>0</v>
      </c>
      <c r="O695" s="85">
        <f t="shared" si="290"/>
        <v>0</v>
      </c>
      <c r="P695" s="82">
        <f t="shared" si="279"/>
        <v>0</v>
      </c>
      <c r="Q695" s="82">
        <f t="shared" si="280"/>
        <v>0</v>
      </c>
      <c r="R695" s="85">
        <f t="shared" si="291"/>
        <v>1</v>
      </c>
      <c r="S695" s="82">
        <f t="shared" si="281"/>
        <v>1</v>
      </c>
      <c r="T695" s="82">
        <f t="shared" si="282"/>
        <v>0</v>
      </c>
      <c r="U695" s="85">
        <f t="shared" si="292"/>
        <v>1</v>
      </c>
      <c r="V695" s="47">
        <f t="shared" si="283"/>
        <v>1</v>
      </c>
      <c r="W695" s="47">
        <f t="shared" si="284"/>
        <v>0</v>
      </c>
    </row>
    <row r="696" spans="1:223">
      <c r="A696" s="35">
        <v>35</v>
      </c>
      <c r="B696" s="48">
        <v>535</v>
      </c>
      <c r="C696" s="48"/>
      <c r="D696" s="35" t="s">
        <v>1351</v>
      </c>
      <c r="E696" s="35" t="s">
        <v>735</v>
      </c>
      <c r="F696" s="35"/>
      <c r="G696" s="82">
        <v>239</v>
      </c>
      <c r="H696" s="47">
        <f t="shared" si="275"/>
        <v>239</v>
      </c>
      <c r="I696" s="47">
        <f t="shared" si="276"/>
        <v>0</v>
      </c>
      <c r="J696" s="82">
        <v>241</v>
      </c>
      <c r="K696" s="87">
        <v>243</v>
      </c>
      <c r="L696" s="47">
        <f t="shared" si="277"/>
        <v>243</v>
      </c>
      <c r="M696" s="47">
        <f t="shared" si="278"/>
        <v>0</v>
      </c>
      <c r="O696" s="85">
        <f t="shared" si="290"/>
        <v>2</v>
      </c>
      <c r="P696" s="82">
        <f t="shared" si="279"/>
        <v>2</v>
      </c>
      <c r="Q696" s="82">
        <f t="shared" si="280"/>
        <v>0</v>
      </c>
      <c r="R696" s="85">
        <f t="shared" si="291"/>
        <v>2</v>
      </c>
      <c r="S696" s="82">
        <f t="shared" si="281"/>
        <v>2</v>
      </c>
      <c r="T696" s="82">
        <f t="shared" si="282"/>
        <v>0</v>
      </c>
      <c r="U696" s="85">
        <f t="shared" si="292"/>
        <v>4</v>
      </c>
      <c r="V696" s="47">
        <f t="shared" si="283"/>
        <v>4</v>
      </c>
      <c r="W696" s="47">
        <f t="shared" si="284"/>
        <v>0</v>
      </c>
    </row>
    <row r="697" spans="1:223" s="35" customFormat="1">
      <c r="A697" s="35">
        <v>36</v>
      </c>
      <c r="B697" s="48">
        <v>536</v>
      </c>
      <c r="C697" s="48"/>
      <c r="D697" s="35" t="s">
        <v>1352</v>
      </c>
      <c r="E697" s="35" t="s">
        <v>735</v>
      </c>
      <c r="G697" s="82">
        <v>265</v>
      </c>
      <c r="H697" s="47">
        <f t="shared" si="275"/>
        <v>265</v>
      </c>
      <c r="I697" s="47">
        <f t="shared" si="276"/>
        <v>0</v>
      </c>
      <c r="J697" s="82">
        <v>269</v>
      </c>
      <c r="K697" s="87">
        <v>271</v>
      </c>
      <c r="L697" s="47">
        <f t="shared" si="277"/>
        <v>271</v>
      </c>
      <c r="M697" s="47">
        <f t="shared" si="278"/>
        <v>0</v>
      </c>
      <c r="N697" s="47"/>
      <c r="O697" s="85">
        <f t="shared" si="290"/>
        <v>4</v>
      </c>
      <c r="P697" s="82">
        <f t="shared" si="279"/>
        <v>4</v>
      </c>
      <c r="Q697" s="82">
        <f t="shared" si="280"/>
        <v>0</v>
      </c>
      <c r="R697" s="85">
        <f t="shared" si="291"/>
        <v>2</v>
      </c>
      <c r="S697" s="82">
        <f t="shared" si="281"/>
        <v>2</v>
      </c>
      <c r="T697" s="82">
        <f t="shared" si="282"/>
        <v>0</v>
      </c>
      <c r="U697" s="85">
        <f t="shared" si="292"/>
        <v>6</v>
      </c>
      <c r="V697" s="47">
        <f t="shared" si="283"/>
        <v>6</v>
      </c>
      <c r="W697" s="47">
        <f t="shared" si="284"/>
        <v>0</v>
      </c>
      <c r="X697" s="47"/>
      <c r="Y697" s="47"/>
      <c r="Z697" s="47"/>
      <c r="AA697" s="47"/>
      <c r="AB697" s="47"/>
      <c r="AC697" s="47"/>
      <c r="AD697" s="47"/>
      <c r="AE697" s="47"/>
      <c r="AF697" s="47"/>
      <c r="AG697" s="47"/>
      <c r="AH697" s="47"/>
      <c r="AI697" s="47"/>
      <c r="AJ697" s="47"/>
      <c r="AK697" s="47"/>
      <c r="AL697" s="47"/>
      <c r="AM697" s="47"/>
      <c r="AN697" s="47"/>
      <c r="AO697" s="47"/>
      <c r="AP697" s="47"/>
      <c r="AQ697" s="47"/>
      <c r="AR697" s="47"/>
      <c r="AS697" s="47"/>
      <c r="AT697" s="47"/>
      <c r="AU697" s="47"/>
      <c r="AV697" s="47"/>
      <c r="AW697" s="47"/>
      <c r="AX697" s="47"/>
      <c r="AY697" s="47"/>
      <c r="AZ697" s="47"/>
      <c r="BA697" s="47"/>
      <c r="BB697" s="47"/>
      <c r="BC697" s="47"/>
      <c r="BD697" s="47"/>
      <c r="BE697" s="47"/>
      <c r="BF697" s="47"/>
      <c r="BG697" s="47"/>
      <c r="BH697" s="47"/>
      <c r="BI697" s="47"/>
      <c r="BJ697" s="47"/>
      <c r="BK697" s="47"/>
      <c r="BL697" s="47"/>
      <c r="BM697" s="47"/>
      <c r="BN697" s="47"/>
      <c r="BO697" s="47"/>
      <c r="BP697" s="47"/>
      <c r="BQ697" s="47"/>
      <c r="BR697" s="47"/>
      <c r="BS697" s="47"/>
      <c r="BT697" s="47"/>
      <c r="BU697" s="47"/>
      <c r="BV697" s="47"/>
      <c r="BW697" s="47"/>
      <c r="BX697" s="47"/>
      <c r="BY697" s="47"/>
      <c r="BZ697" s="47"/>
      <c r="CA697" s="47"/>
      <c r="CB697" s="47"/>
      <c r="CC697" s="47"/>
      <c r="CD697" s="47"/>
      <c r="CE697" s="47"/>
      <c r="CF697" s="47"/>
      <c r="CG697" s="47"/>
      <c r="CH697" s="47"/>
      <c r="CI697" s="47"/>
      <c r="CJ697" s="47"/>
      <c r="CK697" s="47"/>
      <c r="CL697" s="47"/>
      <c r="CM697" s="47"/>
      <c r="CN697" s="47"/>
      <c r="CO697" s="47"/>
      <c r="CP697" s="47"/>
      <c r="CQ697" s="47"/>
      <c r="CR697" s="47"/>
      <c r="CS697" s="47"/>
      <c r="CT697" s="47"/>
      <c r="CU697" s="47"/>
      <c r="CV697" s="47"/>
      <c r="CW697" s="47"/>
      <c r="CX697" s="47"/>
      <c r="CY697" s="47"/>
      <c r="CZ697" s="47"/>
      <c r="DA697" s="47"/>
      <c r="DB697" s="47"/>
      <c r="DC697" s="47"/>
      <c r="DD697" s="47"/>
      <c r="DE697" s="47"/>
      <c r="DF697" s="47"/>
      <c r="DG697" s="47"/>
      <c r="DH697" s="47"/>
      <c r="DI697" s="47"/>
      <c r="DJ697" s="47"/>
      <c r="DK697" s="47"/>
      <c r="DL697" s="47"/>
      <c r="DM697" s="47"/>
      <c r="DN697" s="47"/>
      <c r="DO697" s="47"/>
      <c r="DP697" s="47"/>
      <c r="DQ697" s="47"/>
      <c r="DR697" s="47"/>
      <c r="DS697" s="47"/>
      <c r="DT697" s="47"/>
      <c r="DU697" s="47"/>
      <c r="DV697" s="47"/>
      <c r="DW697" s="47"/>
      <c r="DX697" s="47"/>
      <c r="DY697" s="47"/>
      <c r="DZ697" s="47"/>
      <c r="EA697" s="47"/>
      <c r="EB697" s="47"/>
      <c r="EC697" s="47"/>
      <c r="ED697" s="47"/>
      <c r="EE697" s="47"/>
      <c r="EF697" s="47"/>
      <c r="EG697" s="47"/>
      <c r="EH697" s="47"/>
      <c r="EI697" s="47"/>
      <c r="EJ697" s="47"/>
      <c r="EK697" s="47"/>
      <c r="EL697" s="47"/>
      <c r="EM697" s="47"/>
      <c r="EN697" s="47"/>
      <c r="EO697" s="47"/>
      <c r="EP697" s="47"/>
      <c r="EQ697" s="47"/>
      <c r="ER697" s="47"/>
      <c r="ES697" s="47"/>
      <c r="ET697" s="47"/>
      <c r="EU697" s="47"/>
      <c r="EV697" s="47"/>
      <c r="EW697" s="47"/>
      <c r="EX697" s="47"/>
      <c r="EY697" s="47"/>
      <c r="EZ697" s="47"/>
      <c r="FA697" s="47"/>
      <c r="FB697" s="47"/>
      <c r="FC697" s="47"/>
      <c r="FD697" s="47"/>
      <c r="FE697" s="47"/>
      <c r="FF697" s="47"/>
      <c r="FG697" s="47"/>
      <c r="FH697" s="47"/>
      <c r="FI697" s="47"/>
      <c r="FJ697" s="47"/>
      <c r="FK697" s="47"/>
      <c r="FL697" s="47"/>
      <c r="FM697" s="47"/>
      <c r="FN697" s="47"/>
      <c r="FO697" s="47"/>
      <c r="FP697" s="47"/>
      <c r="FQ697" s="47"/>
      <c r="FR697" s="47"/>
      <c r="FS697" s="47"/>
      <c r="FT697" s="47"/>
      <c r="FU697" s="47"/>
      <c r="FV697" s="47"/>
      <c r="FW697" s="47"/>
      <c r="FX697" s="47"/>
      <c r="FY697" s="47"/>
      <c r="FZ697" s="47"/>
      <c r="GA697" s="47"/>
      <c r="GB697" s="47"/>
      <c r="GC697" s="47"/>
      <c r="GD697" s="47"/>
      <c r="GE697" s="47"/>
      <c r="GF697" s="47"/>
      <c r="GG697" s="47"/>
      <c r="GH697" s="47"/>
      <c r="GI697" s="47"/>
      <c r="GJ697" s="47"/>
      <c r="GK697" s="47"/>
      <c r="GL697" s="47"/>
      <c r="GM697" s="47"/>
      <c r="GN697" s="47"/>
      <c r="GO697" s="47"/>
      <c r="GP697" s="47"/>
      <c r="GQ697" s="47"/>
      <c r="GR697" s="47"/>
      <c r="GS697" s="47"/>
      <c r="GT697" s="47"/>
      <c r="GU697" s="47"/>
      <c r="GV697" s="47"/>
      <c r="GW697" s="47"/>
      <c r="GX697" s="47"/>
      <c r="GY697" s="47"/>
      <c r="GZ697" s="47"/>
      <c r="HA697" s="47"/>
      <c r="HB697" s="47"/>
      <c r="HC697" s="47"/>
      <c r="HD697" s="47"/>
      <c r="HE697" s="47"/>
      <c r="HF697" s="47"/>
      <c r="HG697" s="47"/>
      <c r="HH697" s="47"/>
      <c r="HI697" s="47"/>
      <c r="HJ697" s="47"/>
      <c r="HK697" s="47"/>
      <c r="HL697" s="47"/>
      <c r="HM697" s="47"/>
      <c r="HN697" s="47"/>
      <c r="HO697" s="47"/>
    </row>
    <row r="698" spans="1:223">
      <c r="A698" s="35">
        <v>37</v>
      </c>
      <c r="B698" s="48">
        <v>572</v>
      </c>
      <c r="C698" s="48"/>
      <c r="D698" s="47" t="s">
        <v>1353</v>
      </c>
      <c r="E698" s="79" t="s">
        <v>735</v>
      </c>
      <c r="F698" s="79"/>
      <c r="G698" s="82">
        <v>223</v>
      </c>
      <c r="H698" s="47">
        <f t="shared" si="275"/>
        <v>223</v>
      </c>
      <c r="I698" s="47">
        <f t="shared" si="276"/>
        <v>0</v>
      </c>
      <c r="J698" s="82">
        <v>226</v>
      </c>
      <c r="K698" s="87">
        <v>228</v>
      </c>
      <c r="L698" s="47">
        <f t="shared" si="277"/>
        <v>228</v>
      </c>
      <c r="M698" s="47">
        <f t="shared" si="278"/>
        <v>0</v>
      </c>
      <c r="O698" s="85">
        <f t="shared" si="290"/>
        <v>3</v>
      </c>
      <c r="P698" s="82">
        <f t="shared" si="279"/>
        <v>3</v>
      </c>
      <c r="Q698" s="82">
        <f t="shared" si="280"/>
        <v>0</v>
      </c>
      <c r="R698" s="85">
        <f t="shared" si="291"/>
        <v>2</v>
      </c>
      <c r="S698" s="82">
        <f t="shared" si="281"/>
        <v>2</v>
      </c>
      <c r="T698" s="82">
        <f t="shared" si="282"/>
        <v>0</v>
      </c>
      <c r="U698" s="85">
        <f t="shared" si="292"/>
        <v>5</v>
      </c>
      <c r="V698" s="47">
        <f t="shared" si="283"/>
        <v>5</v>
      </c>
      <c r="W698" s="47">
        <f t="shared" si="284"/>
        <v>0</v>
      </c>
    </row>
    <row r="699" spans="1:223">
      <c r="A699" s="35">
        <v>38</v>
      </c>
      <c r="B699" s="48">
        <v>579</v>
      </c>
      <c r="C699" s="48"/>
      <c r="D699" s="35" t="s">
        <v>1354</v>
      </c>
      <c r="E699" s="35" t="s">
        <v>735</v>
      </c>
      <c r="F699" s="35"/>
      <c r="G699" s="82">
        <v>94</v>
      </c>
      <c r="H699" s="47">
        <f t="shared" si="275"/>
        <v>94</v>
      </c>
      <c r="I699" s="47">
        <f t="shared" si="276"/>
        <v>0</v>
      </c>
      <c r="J699" s="82">
        <v>94</v>
      </c>
      <c r="K699" s="87">
        <v>94</v>
      </c>
      <c r="L699" s="47">
        <f t="shared" si="277"/>
        <v>94</v>
      </c>
      <c r="M699" s="47">
        <f t="shared" si="278"/>
        <v>0</v>
      </c>
      <c r="O699" s="85">
        <f t="shared" si="290"/>
        <v>0</v>
      </c>
      <c r="P699" s="82">
        <f t="shared" si="279"/>
        <v>0</v>
      </c>
      <c r="Q699" s="82">
        <f t="shared" si="280"/>
        <v>0</v>
      </c>
      <c r="R699" s="85">
        <f t="shared" si="291"/>
        <v>0</v>
      </c>
      <c r="S699" s="82">
        <f t="shared" si="281"/>
        <v>0</v>
      </c>
      <c r="T699" s="82">
        <f t="shared" si="282"/>
        <v>0</v>
      </c>
      <c r="U699" s="85">
        <f t="shared" si="292"/>
        <v>0</v>
      </c>
      <c r="V699" s="47">
        <f t="shared" si="283"/>
        <v>0</v>
      </c>
      <c r="W699" s="47">
        <f t="shared" si="284"/>
        <v>0</v>
      </c>
    </row>
    <row r="700" spans="1:223">
      <c r="A700" s="35">
        <v>39</v>
      </c>
      <c r="B700" s="35" t="s">
        <v>1355</v>
      </c>
      <c r="C700" s="35"/>
      <c r="D700" s="35"/>
      <c r="E700" s="35"/>
      <c r="F700" s="35"/>
      <c r="G700" s="57"/>
      <c r="H700" s="47">
        <f t="shared" si="275"/>
        <v>0</v>
      </c>
      <c r="I700" s="47">
        <f t="shared" si="276"/>
        <v>0</v>
      </c>
      <c r="J700" s="57"/>
      <c r="K700" s="204"/>
      <c r="L700" s="47">
        <f t="shared" si="277"/>
        <v>0</v>
      </c>
      <c r="M700" s="47">
        <f t="shared" si="278"/>
        <v>0</v>
      </c>
      <c r="O700" s="57"/>
      <c r="P700" s="82">
        <f t="shared" si="279"/>
        <v>0</v>
      </c>
      <c r="Q700" s="82">
        <f t="shared" si="280"/>
        <v>0</v>
      </c>
      <c r="R700" s="57"/>
      <c r="S700" s="82">
        <f t="shared" si="281"/>
        <v>0</v>
      </c>
      <c r="T700" s="82">
        <f t="shared" si="282"/>
        <v>0</v>
      </c>
      <c r="U700" s="85">
        <f t="shared" si="292"/>
        <v>0</v>
      </c>
      <c r="V700" s="47">
        <f t="shared" si="283"/>
        <v>0</v>
      </c>
      <c r="W700" s="47">
        <f t="shared" si="284"/>
        <v>0</v>
      </c>
      <c r="Y700" s="35"/>
      <c r="Z700" s="35"/>
      <c r="AA700" s="35"/>
      <c r="AB700" s="35"/>
      <c r="AC700" s="35"/>
      <c r="AD700" s="35"/>
      <c r="AE700" s="35"/>
      <c r="AF700" s="35"/>
      <c r="AG700" s="35"/>
      <c r="AH700" s="35"/>
      <c r="AI700" s="35"/>
      <c r="AJ700" s="35"/>
      <c r="AK700" s="35"/>
      <c r="AL700" s="35"/>
      <c r="AM700" s="35"/>
      <c r="AN700" s="35"/>
      <c r="AO700" s="35"/>
      <c r="AP700" s="35"/>
      <c r="AQ700" s="35"/>
      <c r="AR700" s="35"/>
      <c r="AS700" s="35"/>
      <c r="AT700" s="35"/>
      <c r="AU700" s="35"/>
      <c r="AV700" s="35"/>
      <c r="AW700" s="35"/>
      <c r="AX700" s="35"/>
      <c r="AY700" s="35"/>
      <c r="AZ700" s="35"/>
      <c r="BA700" s="35"/>
      <c r="BB700" s="35"/>
      <c r="BC700" s="35"/>
      <c r="BD700" s="35"/>
      <c r="BE700" s="35"/>
      <c r="BF700" s="35"/>
      <c r="BG700" s="35"/>
      <c r="BH700" s="35"/>
      <c r="BI700" s="35"/>
      <c r="BJ700" s="35"/>
      <c r="BK700" s="35"/>
      <c r="BL700" s="35"/>
      <c r="BM700" s="35"/>
      <c r="BN700" s="35"/>
      <c r="BO700" s="35"/>
      <c r="BP700" s="35"/>
      <c r="BQ700" s="35"/>
      <c r="BR700" s="35"/>
      <c r="BS700" s="35"/>
      <c r="BT700" s="35"/>
      <c r="BU700" s="35"/>
      <c r="BV700" s="35"/>
      <c r="BW700" s="35"/>
      <c r="BX700" s="35"/>
      <c r="BY700" s="35"/>
      <c r="BZ700" s="35"/>
      <c r="CA700" s="35"/>
      <c r="CB700" s="35"/>
      <c r="CC700" s="35"/>
      <c r="CD700" s="35"/>
      <c r="CE700" s="35"/>
      <c r="CF700" s="35"/>
      <c r="CG700" s="35"/>
      <c r="CH700" s="35"/>
      <c r="CI700" s="35"/>
      <c r="CJ700" s="35"/>
      <c r="CK700" s="35"/>
      <c r="CL700" s="35"/>
      <c r="CM700" s="35"/>
      <c r="CN700" s="35"/>
      <c r="CO700" s="35"/>
      <c r="CP700" s="35"/>
      <c r="CQ700" s="35"/>
      <c r="CR700" s="35"/>
      <c r="CS700" s="35"/>
      <c r="CT700" s="35"/>
      <c r="CU700" s="35"/>
      <c r="CV700" s="35"/>
      <c r="CW700" s="35"/>
      <c r="CX700" s="35"/>
      <c r="CY700" s="35"/>
      <c r="CZ700" s="35"/>
      <c r="DA700" s="35"/>
      <c r="DB700" s="35"/>
      <c r="DC700" s="35"/>
      <c r="DD700" s="35"/>
      <c r="DE700" s="35"/>
      <c r="DF700" s="35"/>
      <c r="DG700" s="35"/>
      <c r="DH700" s="35"/>
      <c r="DI700" s="35"/>
      <c r="DJ700" s="35"/>
      <c r="DK700" s="35"/>
      <c r="DL700" s="35"/>
      <c r="DM700" s="35"/>
      <c r="DN700" s="35"/>
      <c r="DO700" s="35"/>
      <c r="DP700" s="35"/>
      <c r="DQ700" s="35"/>
      <c r="DR700" s="35"/>
      <c r="DS700" s="35"/>
      <c r="DT700" s="35"/>
      <c r="DU700" s="35"/>
      <c r="DV700" s="35"/>
      <c r="DW700" s="35"/>
      <c r="DX700" s="35"/>
      <c r="DY700" s="35"/>
      <c r="DZ700" s="35"/>
      <c r="EA700" s="35"/>
      <c r="EB700" s="35"/>
      <c r="EC700" s="35"/>
      <c r="ED700" s="35"/>
      <c r="EE700" s="35"/>
      <c r="EF700" s="35"/>
      <c r="EG700" s="35"/>
      <c r="EH700" s="35"/>
      <c r="EI700" s="35"/>
      <c r="EJ700" s="35"/>
      <c r="EK700" s="35"/>
      <c r="EL700" s="35"/>
      <c r="EM700" s="35"/>
      <c r="EN700" s="35"/>
      <c r="EO700" s="35"/>
      <c r="EP700" s="35"/>
      <c r="EQ700" s="35"/>
      <c r="ER700" s="35"/>
      <c r="ES700" s="35"/>
      <c r="ET700" s="35"/>
      <c r="EU700" s="35"/>
      <c r="EV700" s="35"/>
      <c r="EW700" s="35"/>
      <c r="EX700" s="35"/>
      <c r="EY700" s="35"/>
      <c r="EZ700" s="35"/>
      <c r="FA700" s="35"/>
      <c r="FB700" s="35"/>
      <c r="FC700" s="35"/>
      <c r="FD700" s="35"/>
      <c r="FE700" s="35"/>
      <c r="FF700" s="35"/>
      <c r="FG700" s="35"/>
      <c r="FH700" s="35"/>
      <c r="FI700" s="35"/>
      <c r="FJ700" s="35"/>
      <c r="FK700" s="35"/>
      <c r="FL700" s="35"/>
      <c r="FM700" s="35"/>
      <c r="FN700" s="35"/>
      <c r="FO700" s="35"/>
      <c r="FP700" s="35"/>
      <c r="FQ700" s="35"/>
      <c r="FR700" s="35"/>
      <c r="FS700" s="35"/>
      <c r="FT700" s="35"/>
      <c r="FU700" s="35"/>
      <c r="FV700" s="35"/>
      <c r="FW700" s="35"/>
      <c r="FX700" s="35"/>
      <c r="FY700" s="35"/>
      <c r="FZ700" s="35"/>
      <c r="GA700" s="35"/>
      <c r="GB700" s="35"/>
      <c r="GC700" s="35"/>
      <c r="GD700" s="35"/>
      <c r="GE700" s="35"/>
      <c r="GF700" s="35"/>
      <c r="GG700" s="35"/>
      <c r="GH700" s="35"/>
      <c r="GI700" s="35"/>
      <c r="GJ700" s="35"/>
      <c r="GK700" s="35"/>
      <c r="GL700" s="35"/>
      <c r="GM700" s="35"/>
      <c r="GN700" s="35"/>
      <c r="GO700" s="35"/>
      <c r="GP700" s="35"/>
      <c r="GQ700" s="35"/>
      <c r="GR700" s="35"/>
      <c r="GS700" s="35"/>
      <c r="GT700" s="35"/>
      <c r="GU700" s="35"/>
      <c r="GV700" s="35"/>
      <c r="GW700" s="35"/>
      <c r="GX700" s="35"/>
      <c r="GY700" s="35"/>
      <c r="GZ700" s="35"/>
      <c r="HA700" s="35"/>
      <c r="HB700" s="35"/>
      <c r="HC700" s="35"/>
      <c r="HD700" s="35"/>
      <c r="HE700" s="35"/>
      <c r="HF700" s="35"/>
      <c r="HG700" s="35"/>
      <c r="HH700" s="35"/>
      <c r="HI700" s="35"/>
      <c r="HJ700" s="35"/>
      <c r="HK700" s="35"/>
      <c r="HL700" s="35"/>
      <c r="HM700" s="35"/>
      <c r="HN700" s="35"/>
      <c r="HO700" s="35"/>
    </row>
    <row r="701" spans="1:223">
      <c r="A701" s="35">
        <v>40</v>
      </c>
      <c r="B701" s="48">
        <v>512</v>
      </c>
      <c r="C701" s="48"/>
      <c r="D701" s="47" t="s">
        <v>1356</v>
      </c>
      <c r="E701" s="79"/>
      <c r="F701" s="79" t="s">
        <v>736</v>
      </c>
      <c r="G701" s="82">
        <v>67</v>
      </c>
      <c r="H701" s="47">
        <f t="shared" si="275"/>
        <v>0</v>
      </c>
      <c r="I701" s="47">
        <f t="shared" si="276"/>
        <v>67</v>
      </c>
      <c r="J701" s="82">
        <v>67</v>
      </c>
      <c r="K701" s="87">
        <v>67</v>
      </c>
      <c r="L701" s="47">
        <f t="shared" si="277"/>
        <v>0</v>
      </c>
      <c r="M701" s="47">
        <f t="shared" si="278"/>
        <v>67</v>
      </c>
      <c r="O701" s="85">
        <f t="shared" ref="O701:O708" si="293">IF(J701&gt;0,J701-G701,0)</f>
        <v>0</v>
      </c>
      <c r="P701" s="82">
        <f t="shared" si="279"/>
        <v>0</v>
      </c>
      <c r="Q701" s="82">
        <f t="shared" si="280"/>
        <v>0</v>
      </c>
      <c r="R701" s="85">
        <f t="shared" ref="R701:R708" si="294">IF(K701&gt;0,K701-J701,0)</f>
        <v>0</v>
      </c>
      <c r="S701" s="82">
        <f t="shared" si="281"/>
        <v>0</v>
      </c>
      <c r="T701" s="82">
        <f t="shared" si="282"/>
        <v>0</v>
      </c>
      <c r="U701" s="85">
        <f t="shared" si="292"/>
        <v>0</v>
      </c>
      <c r="V701" s="47">
        <f t="shared" si="283"/>
        <v>0</v>
      </c>
      <c r="W701" s="47">
        <f t="shared" si="284"/>
        <v>0</v>
      </c>
    </row>
    <row r="702" spans="1:223">
      <c r="A702" s="35">
        <v>41</v>
      </c>
      <c r="B702" s="48">
        <v>516</v>
      </c>
      <c r="C702" s="48"/>
      <c r="D702" s="47" t="s">
        <v>1357</v>
      </c>
      <c r="E702" s="79" t="s">
        <v>735</v>
      </c>
      <c r="F702" s="79"/>
      <c r="G702" s="82">
        <v>87</v>
      </c>
      <c r="H702" s="47">
        <f t="shared" si="275"/>
        <v>87</v>
      </c>
      <c r="I702" s="47">
        <f t="shared" si="276"/>
        <v>0</v>
      </c>
      <c r="J702" s="82">
        <v>88</v>
      </c>
      <c r="K702" s="87">
        <v>82</v>
      </c>
      <c r="L702" s="47">
        <f t="shared" si="277"/>
        <v>82</v>
      </c>
      <c r="M702" s="47">
        <f t="shared" si="278"/>
        <v>0</v>
      </c>
      <c r="O702" s="85">
        <f t="shared" si="293"/>
        <v>1</v>
      </c>
      <c r="P702" s="82">
        <f t="shared" si="279"/>
        <v>1</v>
      </c>
      <c r="Q702" s="82">
        <f t="shared" si="280"/>
        <v>0</v>
      </c>
      <c r="R702" s="85">
        <f t="shared" si="294"/>
        <v>-6</v>
      </c>
      <c r="S702" s="82">
        <f t="shared" si="281"/>
        <v>-6</v>
      </c>
      <c r="T702" s="82">
        <f t="shared" si="282"/>
        <v>0</v>
      </c>
      <c r="U702" s="85">
        <f t="shared" si="292"/>
        <v>-5</v>
      </c>
      <c r="V702" s="47">
        <f t="shared" si="283"/>
        <v>-5</v>
      </c>
      <c r="W702" s="47">
        <f t="shared" si="284"/>
        <v>0</v>
      </c>
    </row>
    <row r="703" spans="1:223">
      <c r="A703" s="35">
        <v>42</v>
      </c>
      <c r="B703" s="48">
        <v>555</v>
      </c>
      <c r="C703" s="48"/>
      <c r="D703" s="35" t="s">
        <v>1358</v>
      </c>
      <c r="E703" s="35" t="s">
        <v>735</v>
      </c>
      <c r="F703" s="35"/>
      <c r="G703" s="82">
        <v>29</v>
      </c>
      <c r="H703" s="47">
        <f t="shared" si="275"/>
        <v>29</v>
      </c>
      <c r="I703" s="47">
        <f t="shared" si="276"/>
        <v>0</v>
      </c>
      <c r="J703" s="82">
        <v>29</v>
      </c>
      <c r="K703" s="87">
        <v>28</v>
      </c>
      <c r="L703" s="47">
        <f t="shared" si="277"/>
        <v>28</v>
      </c>
      <c r="M703" s="47">
        <f t="shared" si="278"/>
        <v>0</v>
      </c>
      <c r="O703" s="85">
        <f t="shared" si="293"/>
        <v>0</v>
      </c>
      <c r="P703" s="82">
        <f t="shared" si="279"/>
        <v>0</v>
      </c>
      <c r="Q703" s="82">
        <f t="shared" si="280"/>
        <v>0</v>
      </c>
      <c r="R703" s="85">
        <f t="shared" si="294"/>
        <v>-1</v>
      </c>
      <c r="S703" s="82">
        <f t="shared" si="281"/>
        <v>-1</v>
      </c>
      <c r="T703" s="82">
        <f t="shared" si="282"/>
        <v>0</v>
      </c>
      <c r="U703" s="85">
        <f t="shared" si="292"/>
        <v>-1</v>
      </c>
      <c r="V703" s="47">
        <f t="shared" si="283"/>
        <v>-1</v>
      </c>
      <c r="W703" s="47">
        <f t="shared" si="284"/>
        <v>0</v>
      </c>
    </row>
    <row r="704" spans="1:223">
      <c r="A704" s="35">
        <v>43</v>
      </c>
      <c r="B704" s="48">
        <v>569</v>
      </c>
      <c r="C704" s="48"/>
      <c r="D704" s="35" t="s">
        <v>1359</v>
      </c>
      <c r="E704" s="35" t="s">
        <v>735</v>
      </c>
      <c r="F704" s="35"/>
      <c r="G704" s="82">
        <v>107</v>
      </c>
      <c r="H704" s="47">
        <f t="shared" si="275"/>
        <v>107</v>
      </c>
      <c r="I704" s="47">
        <f t="shared" si="276"/>
        <v>0</v>
      </c>
      <c r="J704" s="82">
        <v>107</v>
      </c>
      <c r="K704" s="87">
        <v>107</v>
      </c>
      <c r="L704" s="47">
        <f t="shared" si="277"/>
        <v>107</v>
      </c>
      <c r="M704" s="47">
        <f t="shared" si="278"/>
        <v>0</v>
      </c>
      <c r="O704" s="85">
        <f t="shared" si="293"/>
        <v>0</v>
      </c>
      <c r="P704" s="82">
        <f t="shared" si="279"/>
        <v>0</v>
      </c>
      <c r="Q704" s="82">
        <f t="shared" si="280"/>
        <v>0</v>
      </c>
      <c r="R704" s="85">
        <f t="shared" si="294"/>
        <v>0</v>
      </c>
      <c r="S704" s="82">
        <f t="shared" si="281"/>
        <v>0</v>
      </c>
      <c r="T704" s="82">
        <f t="shared" si="282"/>
        <v>0</v>
      </c>
      <c r="U704" s="85">
        <f t="shared" si="292"/>
        <v>0</v>
      </c>
      <c r="V704" s="47">
        <f t="shared" si="283"/>
        <v>0</v>
      </c>
      <c r="W704" s="47">
        <f t="shared" si="284"/>
        <v>0</v>
      </c>
    </row>
    <row r="705" spans="1:223">
      <c r="A705" s="35">
        <v>44</v>
      </c>
      <c r="B705" s="48">
        <v>576</v>
      </c>
      <c r="C705" s="48"/>
      <c r="D705" s="35" t="s">
        <v>1360</v>
      </c>
      <c r="E705" s="35" t="s">
        <v>735</v>
      </c>
      <c r="F705" s="35"/>
      <c r="G705" s="82">
        <v>12.5</v>
      </c>
      <c r="H705" s="47">
        <f t="shared" si="275"/>
        <v>12.5</v>
      </c>
      <c r="I705" s="47">
        <f t="shared" si="276"/>
        <v>0</v>
      </c>
      <c r="J705" s="82">
        <v>12.5</v>
      </c>
      <c r="K705" s="87">
        <v>12.5</v>
      </c>
      <c r="L705" s="47">
        <f t="shared" si="277"/>
        <v>12.5</v>
      </c>
      <c r="M705" s="47">
        <f t="shared" si="278"/>
        <v>0</v>
      </c>
      <c r="O705" s="85">
        <f t="shared" si="293"/>
        <v>0</v>
      </c>
      <c r="P705" s="82">
        <f t="shared" si="279"/>
        <v>0</v>
      </c>
      <c r="Q705" s="82">
        <f t="shared" si="280"/>
        <v>0</v>
      </c>
      <c r="R705" s="85">
        <f t="shared" si="294"/>
        <v>0</v>
      </c>
      <c r="S705" s="82">
        <f t="shared" si="281"/>
        <v>0</v>
      </c>
      <c r="T705" s="82">
        <f t="shared" si="282"/>
        <v>0</v>
      </c>
      <c r="U705" s="85">
        <f t="shared" si="292"/>
        <v>0</v>
      </c>
      <c r="V705" s="47">
        <f t="shared" si="283"/>
        <v>0</v>
      </c>
      <c r="W705" s="47">
        <f t="shared" si="284"/>
        <v>0</v>
      </c>
    </row>
    <row r="706" spans="1:223">
      <c r="A706" s="35">
        <v>45</v>
      </c>
      <c r="B706" s="48">
        <v>577</v>
      </c>
      <c r="C706" s="48"/>
      <c r="D706" s="35" t="s">
        <v>1361</v>
      </c>
      <c r="E706" s="35" t="s">
        <v>735</v>
      </c>
      <c r="F706" s="35"/>
      <c r="G706" s="82">
        <v>259</v>
      </c>
      <c r="H706" s="47">
        <f t="shared" si="275"/>
        <v>259</v>
      </c>
      <c r="I706" s="47">
        <f t="shared" si="276"/>
        <v>0</v>
      </c>
      <c r="J706" s="82">
        <v>259</v>
      </c>
      <c r="K706" s="87">
        <v>263</v>
      </c>
      <c r="L706" s="47">
        <f t="shared" si="277"/>
        <v>263</v>
      </c>
      <c r="M706" s="47">
        <f t="shared" si="278"/>
        <v>0</v>
      </c>
      <c r="O706" s="85">
        <f t="shared" si="293"/>
        <v>0</v>
      </c>
      <c r="P706" s="82">
        <f t="shared" si="279"/>
        <v>0</v>
      </c>
      <c r="Q706" s="82">
        <f t="shared" si="280"/>
        <v>0</v>
      </c>
      <c r="R706" s="85">
        <f t="shared" si="294"/>
        <v>4</v>
      </c>
      <c r="S706" s="82">
        <f t="shared" si="281"/>
        <v>4</v>
      </c>
      <c r="T706" s="82">
        <f t="shared" si="282"/>
        <v>0</v>
      </c>
      <c r="U706" s="85">
        <f t="shared" si="292"/>
        <v>4</v>
      </c>
      <c r="V706" s="47">
        <f t="shared" si="283"/>
        <v>4</v>
      </c>
      <c r="W706" s="47">
        <f t="shared" si="284"/>
        <v>0</v>
      </c>
    </row>
    <row r="707" spans="1:223" s="35" customFormat="1">
      <c r="A707" s="35">
        <v>46</v>
      </c>
      <c r="B707" s="48">
        <v>594</v>
      </c>
      <c r="C707" s="48"/>
      <c r="D707" s="47" t="s">
        <v>1362</v>
      </c>
      <c r="E707" s="79" t="s">
        <v>735</v>
      </c>
      <c r="F707" s="79"/>
      <c r="G707" s="82">
        <v>589</v>
      </c>
      <c r="H707" s="47">
        <f t="shared" si="275"/>
        <v>589</v>
      </c>
      <c r="I707" s="47">
        <f t="shared" si="276"/>
        <v>0</v>
      </c>
      <c r="J707" s="82">
        <v>590</v>
      </c>
      <c r="K707" s="87">
        <v>593</v>
      </c>
      <c r="L707" s="47">
        <f t="shared" si="277"/>
        <v>593</v>
      </c>
      <c r="M707" s="47">
        <f t="shared" si="278"/>
        <v>0</v>
      </c>
      <c r="N707" s="47"/>
      <c r="O707" s="85">
        <f t="shared" si="293"/>
        <v>1</v>
      </c>
      <c r="P707" s="82">
        <f t="shared" si="279"/>
        <v>1</v>
      </c>
      <c r="Q707" s="82">
        <f t="shared" si="280"/>
        <v>0</v>
      </c>
      <c r="R707" s="85">
        <f t="shared" si="294"/>
        <v>3</v>
      </c>
      <c r="S707" s="82">
        <f t="shared" si="281"/>
        <v>3</v>
      </c>
      <c r="T707" s="82">
        <f t="shared" si="282"/>
        <v>0</v>
      </c>
      <c r="U707" s="85">
        <f t="shared" si="292"/>
        <v>4</v>
      </c>
      <c r="V707" s="47">
        <f t="shared" si="283"/>
        <v>4</v>
      </c>
      <c r="W707" s="47">
        <f t="shared" si="284"/>
        <v>0</v>
      </c>
      <c r="X707" s="47"/>
      <c r="Y707" s="47"/>
      <c r="Z707" s="47"/>
      <c r="AA707" s="47"/>
      <c r="AB707" s="47"/>
      <c r="AC707" s="47"/>
      <c r="AD707" s="47"/>
      <c r="AE707" s="47"/>
      <c r="AF707" s="47"/>
      <c r="AG707" s="47"/>
      <c r="AH707" s="47"/>
      <c r="AI707" s="47"/>
      <c r="AJ707" s="47"/>
      <c r="AK707" s="47"/>
      <c r="AL707" s="47"/>
      <c r="AM707" s="47"/>
      <c r="AN707" s="47"/>
      <c r="AO707" s="47"/>
      <c r="AP707" s="47"/>
      <c r="AQ707" s="47"/>
      <c r="AR707" s="47"/>
      <c r="AS707" s="47"/>
      <c r="AT707" s="47"/>
      <c r="AU707" s="47"/>
      <c r="AV707" s="47"/>
      <c r="AW707" s="47"/>
      <c r="AX707" s="47"/>
      <c r="AY707" s="47"/>
      <c r="AZ707" s="47"/>
      <c r="BA707" s="47"/>
      <c r="BB707" s="47"/>
      <c r="BC707" s="47"/>
      <c r="BD707" s="47"/>
      <c r="BE707" s="47"/>
      <c r="BF707" s="47"/>
      <c r="BG707" s="47"/>
      <c r="BH707" s="47"/>
      <c r="BI707" s="47"/>
      <c r="BJ707" s="47"/>
      <c r="BK707" s="47"/>
      <c r="BL707" s="47"/>
      <c r="BM707" s="47"/>
      <c r="BN707" s="47"/>
      <c r="BO707" s="47"/>
      <c r="BP707" s="47"/>
      <c r="BQ707" s="47"/>
      <c r="BR707" s="47"/>
      <c r="BS707" s="47"/>
      <c r="BT707" s="47"/>
      <c r="BU707" s="47"/>
      <c r="BV707" s="47"/>
      <c r="BW707" s="47"/>
      <c r="BX707" s="47"/>
      <c r="BY707" s="47"/>
      <c r="BZ707" s="47"/>
      <c r="CA707" s="47"/>
      <c r="CB707" s="47"/>
      <c r="CC707" s="47"/>
      <c r="CD707" s="47"/>
      <c r="CE707" s="47"/>
      <c r="CF707" s="47"/>
      <c r="CG707" s="47"/>
      <c r="CH707" s="47"/>
      <c r="CI707" s="47"/>
      <c r="CJ707" s="47"/>
      <c r="CK707" s="47"/>
      <c r="CL707" s="47"/>
      <c r="CM707" s="47"/>
      <c r="CN707" s="47"/>
      <c r="CO707" s="47"/>
      <c r="CP707" s="47"/>
      <c r="CQ707" s="47"/>
      <c r="CR707" s="47"/>
      <c r="CS707" s="47"/>
      <c r="CT707" s="47"/>
      <c r="CU707" s="47"/>
      <c r="CV707" s="47"/>
      <c r="CW707" s="47"/>
      <c r="CX707" s="47"/>
      <c r="CY707" s="47"/>
      <c r="CZ707" s="47"/>
      <c r="DA707" s="47"/>
      <c r="DB707" s="47"/>
      <c r="DC707" s="47"/>
      <c r="DD707" s="47"/>
      <c r="DE707" s="47"/>
      <c r="DF707" s="47"/>
      <c r="DG707" s="47"/>
      <c r="DH707" s="47"/>
      <c r="DI707" s="47"/>
      <c r="DJ707" s="47"/>
      <c r="DK707" s="47"/>
      <c r="DL707" s="47"/>
      <c r="DM707" s="47"/>
      <c r="DN707" s="47"/>
      <c r="DO707" s="47"/>
      <c r="DP707" s="47"/>
      <c r="DQ707" s="47"/>
      <c r="DR707" s="47"/>
      <c r="DS707" s="47"/>
      <c r="DT707" s="47"/>
      <c r="DU707" s="47"/>
      <c r="DV707" s="47"/>
      <c r="DW707" s="47"/>
      <c r="DX707" s="47"/>
      <c r="DY707" s="47"/>
      <c r="DZ707" s="47"/>
      <c r="EA707" s="47"/>
      <c r="EB707" s="47"/>
      <c r="EC707" s="47"/>
      <c r="ED707" s="47"/>
      <c r="EE707" s="47"/>
      <c r="EF707" s="47"/>
      <c r="EG707" s="47"/>
      <c r="EH707" s="47"/>
      <c r="EI707" s="47"/>
      <c r="EJ707" s="47"/>
      <c r="EK707" s="47"/>
      <c r="EL707" s="47"/>
      <c r="EM707" s="47"/>
      <c r="EN707" s="47"/>
      <c r="EO707" s="47"/>
      <c r="EP707" s="47"/>
      <c r="EQ707" s="47"/>
      <c r="ER707" s="47"/>
      <c r="ES707" s="47"/>
      <c r="ET707" s="47"/>
      <c r="EU707" s="47"/>
      <c r="EV707" s="47"/>
      <c r="EW707" s="47"/>
      <c r="EX707" s="47"/>
      <c r="EY707" s="47"/>
      <c r="EZ707" s="47"/>
      <c r="FA707" s="47"/>
      <c r="FB707" s="47"/>
      <c r="FC707" s="47"/>
      <c r="FD707" s="47"/>
      <c r="FE707" s="47"/>
      <c r="FF707" s="47"/>
      <c r="FG707" s="47"/>
      <c r="FH707" s="47"/>
      <c r="FI707" s="47"/>
      <c r="FJ707" s="47"/>
      <c r="FK707" s="47"/>
      <c r="FL707" s="47"/>
      <c r="FM707" s="47"/>
      <c r="FN707" s="47"/>
      <c r="FO707" s="47"/>
      <c r="FP707" s="47"/>
      <c r="FQ707" s="47"/>
      <c r="FR707" s="47"/>
      <c r="FS707" s="47"/>
      <c r="FT707" s="47"/>
      <c r="FU707" s="47"/>
      <c r="FV707" s="47"/>
      <c r="FW707" s="47"/>
      <c r="FX707" s="47"/>
      <c r="FY707" s="47"/>
      <c r="FZ707" s="47"/>
      <c r="GA707" s="47"/>
      <c r="GB707" s="47"/>
      <c r="GC707" s="47"/>
      <c r="GD707" s="47"/>
      <c r="GE707" s="47"/>
      <c r="GF707" s="47"/>
      <c r="GG707" s="47"/>
      <c r="GH707" s="47"/>
      <c r="GI707" s="47"/>
      <c r="GJ707" s="47"/>
      <c r="GK707" s="47"/>
      <c r="GL707" s="47"/>
      <c r="GM707" s="47"/>
      <c r="GN707" s="47"/>
      <c r="GO707" s="47"/>
      <c r="GP707" s="47"/>
      <c r="GQ707" s="47"/>
      <c r="GR707" s="47"/>
      <c r="GS707" s="47"/>
      <c r="GT707" s="47"/>
      <c r="GU707" s="47"/>
      <c r="GV707" s="47"/>
      <c r="GW707" s="47"/>
      <c r="GX707" s="47"/>
      <c r="GY707" s="47"/>
      <c r="GZ707" s="47"/>
      <c r="HA707" s="47"/>
      <c r="HB707" s="47"/>
      <c r="HC707" s="47"/>
      <c r="HD707" s="47"/>
      <c r="HE707" s="47"/>
      <c r="HF707" s="47"/>
      <c r="HG707" s="47"/>
      <c r="HH707" s="47"/>
      <c r="HI707" s="47"/>
      <c r="HJ707" s="47"/>
      <c r="HK707" s="47"/>
      <c r="HL707" s="47"/>
      <c r="HM707" s="47"/>
      <c r="HN707" s="47"/>
      <c r="HO707" s="47"/>
    </row>
    <row r="708" spans="1:223">
      <c r="A708" s="35">
        <v>47</v>
      </c>
      <c r="B708" s="48">
        <v>594</v>
      </c>
      <c r="C708" s="48"/>
      <c r="D708" s="47" t="s">
        <v>1363</v>
      </c>
      <c r="E708" s="79"/>
      <c r="F708" s="79" t="s">
        <v>736</v>
      </c>
      <c r="G708" s="82">
        <v>594</v>
      </c>
      <c r="H708" s="47">
        <f t="shared" si="275"/>
        <v>0</v>
      </c>
      <c r="I708" s="47">
        <f t="shared" si="276"/>
        <v>594</v>
      </c>
      <c r="J708" s="82">
        <v>594</v>
      </c>
      <c r="K708" s="87">
        <v>597</v>
      </c>
      <c r="L708" s="47">
        <f t="shared" si="277"/>
        <v>0</v>
      </c>
      <c r="M708" s="47">
        <f t="shared" si="278"/>
        <v>597</v>
      </c>
      <c r="O708" s="85">
        <f t="shared" si="293"/>
        <v>0</v>
      </c>
      <c r="P708" s="82">
        <f t="shared" si="279"/>
        <v>0</v>
      </c>
      <c r="Q708" s="82">
        <f t="shared" si="280"/>
        <v>0</v>
      </c>
      <c r="R708" s="85">
        <f t="shared" si="294"/>
        <v>3</v>
      </c>
      <c r="S708" s="82">
        <f t="shared" si="281"/>
        <v>0</v>
      </c>
      <c r="T708" s="82">
        <f t="shared" si="282"/>
        <v>3</v>
      </c>
      <c r="U708" s="85">
        <f t="shared" si="292"/>
        <v>3</v>
      </c>
      <c r="V708" s="47">
        <f t="shared" si="283"/>
        <v>0</v>
      </c>
      <c r="W708" s="47">
        <f t="shared" si="284"/>
        <v>3</v>
      </c>
    </row>
    <row r="709" spans="1:223">
      <c r="A709" s="35">
        <v>48</v>
      </c>
      <c r="B709" s="35" t="s">
        <v>1364</v>
      </c>
      <c r="C709" s="35"/>
      <c r="D709" s="35"/>
      <c r="E709" s="54"/>
      <c r="F709" s="54"/>
      <c r="G709" s="57"/>
      <c r="H709" s="47">
        <f t="shared" si="275"/>
        <v>0</v>
      </c>
      <c r="I709" s="47">
        <f t="shared" si="276"/>
        <v>0</v>
      </c>
      <c r="J709" s="57"/>
      <c r="K709" s="204"/>
      <c r="L709" s="47">
        <f t="shared" si="277"/>
        <v>0</v>
      </c>
      <c r="M709" s="47">
        <f t="shared" si="278"/>
        <v>0</v>
      </c>
      <c r="O709" s="57"/>
      <c r="P709" s="82">
        <f t="shared" si="279"/>
        <v>0</v>
      </c>
      <c r="Q709" s="82">
        <f t="shared" si="280"/>
        <v>0</v>
      </c>
      <c r="R709" s="57"/>
      <c r="S709" s="82">
        <f t="shared" si="281"/>
        <v>0</v>
      </c>
      <c r="T709" s="82">
        <f t="shared" si="282"/>
        <v>0</v>
      </c>
      <c r="U709" s="85">
        <f t="shared" si="292"/>
        <v>0</v>
      </c>
      <c r="V709" s="47">
        <f t="shared" si="283"/>
        <v>0</v>
      </c>
      <c r="W709" s="47">
        <f t="shared" si="284"/>
        <v>0</v>
      </c>
      <c r="Y709" s="35"/>
      <c r="Z709" s="35"/>
      <c r="AA709" s="35"/>
      <c r="AB709" s="35"/>
      <c r="AC709" s="35"/>
      <c r="AD709" s="35"/>
      <c r="AE709" s="35"/>
      <c r="AF709" s="35"/>
      <c r="AG709" s="35"/>
      <c r="AH709" s="35"/>
      <c r="AI709" s="35"/>
      <c r="AJ709" s="35"/>
      <c r="AK709" s="35"/>
      <c r="AL709" s="35"/>
      <c r="AM709" s="35"/>
      <c r="AN709" s="35"/>
      <c r="AO709" s="35"/>
      <c r="AP709" s="35"/>
      <c r="AQ709" s="35"/>
      <c r="AR709" s="35"/>
      <c r="AS709" s="35"/>
      <c r="AT709" s="35"/>
      <c r="AU709" s="35"/>
      <c r="AV709" s="35"/>
      <c r="AW709" s="35"/>
      <c r="AX709" s="35"/>
      <c r="AY709" s="35"/>
      <c r="AZ709" s="35"/>
      <c r="BA709" s="35"/>
      <c r="BB709" s="35"/>
      <c r="BC709" s="35"/>
      <c r="BD709" s="35"/>
      <c r="BE709" s="35"/>
      <c r="BF709" s="35"/>
      <c r="BG709" s="35"/>
      <c r="BH709" s="35"/>
      <c r="BI709" s="35"/>
      <c r="BJ709" s="35"/>
      <c r="BK709" s="35"/>
      <c r="BL709" s="35"/>
      <c r="BM709" s="35"/>
      <c r="BN709" s="35"/>
      <c r="BO709" s="35"/>
      <c r="BP709" s="35"/>
      <c r="BQ709" s="35"/>
      <c r="BR709" s="35"/>
      <c r="BS709" s="35"/>
      <c r="BT709" s="35"/>
      <c r="BU709" s="35"/>
      <c r="BV709" s="35"/>
      <c r="BW709" s="35"/>
      <c r="BX709" s="35"/>
      <c r="BY709" s="35"/>
      <c r="BZ709" s="35"/>
      <c r="CA709" s="35"/>
      <c r="CB709" s="35"/>
      <c r="CC709" s="35"/>
      <c r="CD709" s="35"/>
      <c r="CE709" s="35"/>
      <c r="CF709" s="35"/>
      <c r="CG709" s="35"/>
      <c r="CH709" s="35"/>
      <c r="CI709" s="35"/>
      <c r="CJ709" s="35"/>
      <c r="CK709" s="35"/>
      <c r="CL709" s="35"/>
      <c r="CM709" s="35"/>
      <c r="CN709" s="35"/>
      <c r="CO709" s="35"/>
      <c r="CP709" s="35"/>
      <c r="CQ709" s="35"/>
      <c r="CR709" s="35"/>
      <c r="CS709" s="35"/>
      <c r="CT709" s="35"/>
      <c r="CU709" s="35"/>
      <c r="CV709" s="35"/>
      <c r="CW709" s="35"/>
      <c r="CX709" s="35"/>
      <c r="CY709" s="35"/>
      <c r="CZ709" s="35"/>
      <c r="DA709" s="35"/>
      <c r="DB709" s="35"/>
      <c r="DC709" s="35"/>
      <c r="DD709" s="35"/>
      <c r="DE709" s="35"/>
      <c r="DF709" s="35"/>
      <c r="DG709" s="35"/>
      <c r="DH709" s="35"/>
      <c r="DI709" s="35"/>
      <c r="DJ709" s="35"/>
      <c r="DK709" s="35"/>
      <c r="DL709" s="35"/>
      <c r="DM709" s="35"/>
      <c r="DN709" s="35"/>
      <c r="DO709" s="35"/>
      <c r="DP709" s="35"/>
      <c r="DQ709" s="35"/>
      <c r="DR709" s="35"/>
      <c r="DS709" s="35"/>
      <c r="DT709" s="35"/>
      <c r="DU709" s="35"/>
      <c r="DV709" s="35"/>
      <c r="DW709" s="35"/>
      <c r="DX709" s="35"/>
      <c r="DY709" s="35"/>
      <c r="DZ709" s="35"/>
      <c r="EA709" s="35"/>
      <c r="EB709" s="35"/>
      <c r="EC709" s="35"/>
      <c r="ED709" s="35"/>
      <c r="EE709" s="35"/>
      <c r="EF709" s="35"/>
      <c r="EG709" s="35"/>
      <c r="EH709" s="35"/>
      <c r="EI709" s="35"/>
      <c r="EJ709" s="35"/>
      <c r="EK709" s="35"/>
      <c r="EL709" s="35"/>
      <c r="EM709" s="35"/>
      <c r="EN709" s="35"/>
      <c r="EO709" s="35"/>
      <c r="EP709" s="35"/>
      <c r="EQ709" s="35"/>
      <c r="ER709" s="35"/>
      <c r="ES709" s="35"/>
      <c r="ET709" s="35"/>
      <c r="EU709" s="35"/>
      <c r="EV709" s="35"/>
      <c r="EW709" s="35"/>
      <c r="EX709" s="35"/>
      <c r="EY709" s="35"/>
      <c r="EZ709" s="35"/>
      <c r="FA709" s="35"/>
      <c r="FB709" s="35"/>
      <c r="FC709" s="35"/>
      <c r="FD709" s="35"/>
      <c r="FE709" s="35"/>
      <c r="FF709" s="35"/>
      <c r="FG709" s="35"/>
      <c r="FH709" s="35"/>
      <c r="FI709" s="35"/>
      <c r="FJ709" s="35"/>
      <c r="FK709" s="35"/>
      <c r="FL709" s="35"/>
      <c r="FM709" s="35"/>
      <c r="FN709" s="35"/>
      <c r="FO709" s="35"/>
      <c r="FP709" s="35"/>
      <c r="FQ709" s="35"/>
      <c r="FR709" s="35"/>
      <c r="FS709" s="35"/>
      <c r="FT709" s="35"/>
      <c r="FU709" s="35"/>
      <c r="FV709" s="35"/>
      <c r="FW709" s="35"/>
      <c r="FX709" s="35"/>
      <c r="FY709" s="35"/>
      <c r="FZ709" s="35"/>
      <c r="GA709" s="35"/>
      <c r="GB709" s="35"/>
      <c r="GC709" s="35"/>
      <c r="GD709" s="35"/>
      <c r="GE709" s="35"/>
      <c r="GF709" s="35"/>
      <c r="GG709" s="35"/>
      <c r="GH709" s="35"/>
      <c r="GI709" s="35"/>
      <c r="GJ709" s="35"/>
      <c r="GK709" s="35"/>
      <c r="GL709" s="35"/>
      <c r="GM709" s="35"/>
      <c r="GN709" s="35"/>
      <c r="GO709" s="35"/>
      <c r="GP709" s="35"/>
      <c r="GQ709" s="35"/>
      <c r="GR709" s="35"/>
      <c r="GS709" s="35"/>
      <c r="GT709" s="35"/>
      <c r="GU709" s="35"/>
      <c r="GV709" s="35"/>
      <c r="GW709" s="35"/>
      <c r="GX709" s="35"/>
      <c r="GY709" s="35"/>
      <c r="GZ709" s="35"/>
      <c r="HA709" s="35"/>
      <c r="HB709" s="35"/>
      <c r="HC709" s="35"/>
      <c r="HD709" s="35"/>
      <c r="HE709" s="35"/>
      <c r="HF709" s="35"/>
      <c r="HG709" s="35"/>
      <c r="HH709" s="35"/>
      <c r="HI709" s="35"/>
      <c r="HJ709" s="35"/>
      <c r="HK709" s="35"/>
      <c r="HL709" s="35"/>
      <c r="HM709" s="35"/>
      <c r="HN709" s="35"/>
      <c r="HO709" s="35"/>
    </row>
    <row r="710" spans="1:223">
      <c r="A710" s="35">
        <v>49</v>
      </c>
      <c r="B710" s="48">
        <v>509</v>
      </c>
      <c r="C710" s="48"/>
      <c r="D710" s="47" t="s">
        <v>1365</v>
      </c>
      <c r="E710" s="79"/>
      <c r="F710" s="79" t="s">
        <v>736</v>
      </c>
      <c r="G710" s="82">
        <v>1039</v>
      </c>
      <c r="H710" s="47">
        <f t="shared" si="275"/>
        <v>0</v>
      </c>
      <c r="I710" s="47">
        <f t="shared" si="276"/>
        <v>1039</v>
      </c>
      <c r="J710" s="82">
        <v>1091</v>
      </c>
      <c r="K710" s="87">
        <v>1122</v>
      </c>
      <c r="L710" s="47">
        <f t="shared" si="277"/>
        <v>0</v>
      </c>
      <c r="M710" s="47">
        <f t="shared" si="278"/>
        <v>1122</v>
      </c>
      <c r="O710" s="85">
        <f t="shared" ref="O710:O725" si="295">IF(J710&gt;0,J710-G710,0)</f>
        <v>52</v>
      </c>
      <c r="P710" s="82">
        <f t="shared" si="279"/>
        <v>0</v>
      </c>
      <c r="Q710" s="82">
        <f t="shared" si="280"/>
        <v>52</v>
      </c>
      <c r="R710" s="85">
        <f t="shared" ref="R710:R725" si="296">IF(K710&gt;0,K710-J710,0)</f>
        <v>31</v>
      </c>
      <c r="S710" s="82">
        <f t="shared" si="281"/>
        <v>0</v>
      </c>
      <c r="T710" s="82">
        <f t="shared" si="282"/>
        <v>31</v>
      </c>
      <c r="U710" s="85">
        <f t="shared" si="292"/>
        <v>83</v>
      </c>
      <c r="V710" s="47">
        <f t="shared" si="283"/>
        <v>0</v>
      </c>
      <c r="W710" s="47">
        <f t="shared" si="284"/>
        <v>83</v>
      </c>
    </row>
    <row r="711" spans="1:223">
      <c r="A711" s="35">
        <v>50</v>
      </c>
      <c r="B711" s="48">
        <v>515</v>
      </c>
      <c r="C711" s="48"/>
      <c r="D711" s="47" t="s">
        <v>1366</v>
      </c>
      <c r="E711" s="79" t="s">
        <v>735</v>
      </c>
      <c r="F711" s="79"/>
      <c r="G711" s="82">
        <v>163.9</v>
      </c>
      <c r="H711" s="47">
        <f t="shared" si="275"/>
        <v>163.9</v>
      </c>
      <c r="I711" s="47">
        <f t="shared" si="276"/>
        <v>0</v>
      </c>
      <c r="J711" s="82">
        <v>166.9</v>
      </c>
      <c r="K711" s="87">
        <v>162.9</v>
      </c>
      <c r="L711" s="47">
        <f t="shared" si="277"/>
        <v>162.9</v>
      </c>
      <c r="M711" s="47">
        <f t="shared" si="278"/>
        <v>0</v>
      </c>
      <c r="O711" s="85">
        <f t="shared" si="295"/>
        <v>3</v>
      </c>
      <c r="P711" s="82">
        <f t="shared" si="279"/>
        <v>3</v>
      </c>
      <c r="Q711" s="82">
        <f t="shared" si="280"/>
        <v>0</v>
      </c>
      <c r="R711" s="85">
        <f t="shared" si="296"/>
        <v>-4</v>
      </c>
      <c r="S711" s="82">
        <f t="shared" si="281"/>
        <v>-4</v>
      </c>
      <c r="T711" s="82">
        <f t="shared" si="282"/>
        <v>0</v>
      </c>
      <c r="U711" s="85">
        <f t="shared" si="292"/>
        <v>-1</v>
      </c>
      <c r="V711" s="47">
        <f t="shared" si="283"/>
        <v>-1</v>
      </c>
      <c r="W711" s="47">
        <f t="shared" si="284"/>
        <v>0</v>
      </c>
    </row>
    <row r="712" spans="1:223">
      <c r="A712" s="35">
        <v>51</v>
      </c>
      <c r="B712" s="48">
        <v>515</v>
      </c>
      <c r="C712" s="48"/>
      <c r="D712" s="47" t="s">
        <v>1366</v>
      </c>
      <c r="E712" s="79"/>
      <c r="F712" s="79" t="s">
        <v>736</v>
      </c>
      <c r="G712" s="82">
        <v>155.6</v>
      </c>
      <c r="H712" s="47">
        <f t="shared" si="275"/>
        <v>0</v>
      </c>
      <c r="I712" s="47">
        <f t="shared" si="276"/>
        <v>155.6</v>
      </c>
      <c r="J712" s="82">
        <v>158.6</v>
      </c>
      <c r="K712" s="87">
        <v>159.6</v>
      </c>
      <c r="L712" s="47">
        <f t="shared" si="277"/>
        <v>0</v>
      </c>
      <c r="M712" s="47">
        <f t="shared" si="278"/>
        <v>159.6</v>
      </c>
      <c r="O712" s="85">
        <f t="shared" si="295"/>
        <v>3</v>
      </c>
      <c r="P712" s="82">
        <f t="shared" si="279"/>
        <v>0</v>
      </c>
      <c r="Q712" s="82">
        <f t="shared" si="280"/>
        <v>3</v>
      </c>
      <c r="R712" s="85">
        <f t="shared" si="296"/>
        <v>1</v>
      </c>
      <c r="S712" s="82">
        <f t="shared" si="281"/>
        <v>0</v>
      </c>
      <c r="T712" s="82">
        <f t="shared" si="282"/>
        <v>1</v>
      </c>
      <c r="U712" s="85">
        <f t="shared" si="292"/>
        <v>4</v>
      </c>
      <c r="V712" s="47">
        <f t="shared" si="283"/>
        <v>0</v>
      </c>
      <c r="W712" s="47">
        <f t="shared" si="284"/>
        <v>4</v>
      </c>
    </row>
    <row r="713" spans="1:223">
      <c r="A713" s="35">
        <v>52</v>
      </c>
      <c r="B713" s="48">
        <v>523</v>
      </c>
      <c r="C713" s="48"/>
      <c r="D713" s="47" t="s">
        <v>1367</v>
      </c>
      <c r="E713" s="79" t="s">
        <v>735</v>
      </c>
      <c r="F713" s="79"/>
      <c r="G713" s="82">
        <v>265.8</v>
      </c>
      <c r="H713" s="47">
        <f t="shared" si="275"/>
        <v>265.8</v>
      </c>
      <c r="I713" s="47">
        <f t="shared" si="276"/>
        <v>0</v>
      </c>
      <c r="J713" s="82">
        <v>264.2</v>
      </c>
      <c r="K713" s="87">
        <v>264.2</v>
      </c>
      <c r="L713" s="47">
        <f t="shared" si="277"/>
        <v>264.2</v>
      </c>
      <c r="M713" s="47">
        <f t="shared" si="278"/>
        <v>0</v>
      </c>
      <c r="O713" s="85">
        <f t="shared" si="295"/>
        <v>-1.6000000000000227</v>
      </c>
      <c r="P713" s="82">
        <f t="shared" si="279"/>
        <v>-1.6000000000000227</v>
      </c>
      <c r="Q713" s="82">
        <f t="shared" si="280"/>
        <v>0</v>
      </c>
      <c r="R713" s="85">
        <f t="shared" si="296"/>
        <v>0</v>
      </c>
      <c r="S713" s="82">
        <f t="shared" si="281"/>
        <v>0</v>
      </c>
      <c r="T713" s="82">
        <f t="shared" si="282"/>
        <v>0</v>
      </c>
      <c r="U713" s="85">
        <f t="shared" si="292"/>
        <v>-1.6000000000000227</v>
      </c>
      <c r="V713" s="47">
        <f t="shared" si="283"/>
        <v>-1.6000000000000227</v>
      </c>
      <c r="W713" s="47">
        <f t="shared" si="284"/>
        <v>0</v>
      </c>
    </row>
    <row r="714" spans="1:223">
      <c r="A714" s="35">
        <v>53</v>
      </c>
      <c r="B714" s="48">
        <v>524</v>
      </c>
      <c r="C714" s="48"/>
      <c r="D714" s="47" t="s">
        <v>1368</v>
      </c>
      <c r="E714" s="79" t="s">
        <v>735</v>
      </c>
      <c r="F714" s="79"/>
      <c r="G714" s="82">
        <f>24+35+125</f>
        <v>184</v>
      </c>
      <c r="H714" s="47">
        <f t="shared" si="275"/>
        <v>184</v>
      </c>
      <c r="I714" s="47">
        <f t="shared" si="276"/>
        <v>0</v>
      </c>
      <c r="J714" s="82">
        <f>52+48+0+125</f>
        <v>225</v>
      </c>
      <c r="K714" s="87">
        <f>68+51+7+125</f>
        <v>251</v>
      </c>
      <c r="L714" s="47">
        <f t="shared" si="277"/>
        <v>251</v>
      </c>
      <c r="M714" s="47">
        <f t="shared" si="278"/>
        <v>0</v>
      </c>
      <c r="O714" s="85">
        <f t="shared" si="295"/>
        <v>41</v>
      </c>
      <c r="P714" s="82">
        <f t="shared" si="279"/>
        <v>41</v>
      </c>
      <c r="Q714" s="82">
        <f t="shared" si="280"/>
        <v>0</v>
      </c>
      <c r="R714" s="85">
        <f t="shared" si="296"/>
        <v>26</v>
      </c>
      <c r="S714" s="82">
        <f t="shared" si="281"/>
        <v>26</v>
      </c>
      <c r="T714" s="82">
        <f t="shared" si="282"/>
        <v>0</v>
      </c>
      <c r="U714" s="85">
        <f t="shared" si="292"/>
        <v>67</v>
      </c>
      <c r="V714" s="47">
        <f t="shared" si="283"/>
        <v>67</v>
      </c>
      <c r="W714" s="47">
        <f t="shared" si="284"/>
        <v>0</v>
      </c>
    </row>
    <row r="715" spans="1:223">
      <c r="A715" s="35">
        <v>54</v>
      </c>
      <c r="B715" s="48" t="s">
        <v>1369</v>
      </c>
      <c r="C715" s="48"/>
      <c r="D715" s="47" t="s">
        <v>1370</v>
      </c>
      <c r="E715" s="79" t="s">
        <v>735</v>
      </c>
      <c r="F715" s="79"/>
      <c r="G715" s="82">
        <v>93</v>
      </c>
      <c r="H715" s="47">
        <f t="shared" si="275"/>
        <v>93</v>
      </c>
      <c r="I715" s="47">
        <f t="shared" si="276"/>
        <v>0</v>
      </c>
      <c r="J715" s="82">
        <v>93</v>
      </c>
      <c r="K715" s="87">
        <v>93</v>
      </c>
      <c r="L715" s="47">
        <f t="shared" si="277"/>
        <v>93</v>
      </c>
      <c r="M715" s="47">
        <f t="shared" si="278"/>
        <v>0</v>
      </c>
      <c r="O715" s="85">
        <f t="shared" si="295"/>
        <v>0</v>
      </c>
      <c r="P715" s="82">
        <f t="shared" si="279"/>
        <v>0</v>
      </c>
      <c r="Q715" s="82">
        <f t="shared" si="280"/>
        <v>0</v>
      </c>
      <c r="R715" s="85">
        <f t="shared" si="296"/>
        <v>0</v>
      </c>
      <c r="S715" s="82">
        <f t="shared" si="281"/>
        <v>0</v>
      </c>
      <c r="T715" s="82">
        <f t="shared" si="282"/>
        <v>0</v>
      </c>
      <c r="U715" s="85">
        <f t="shared" si="292"/>
        <v>0</v>
      </c>
      <c r="V715" s="47">
        <f t="shared" si="283"/>
        <v>0</v>
      </c>
      <c r="W715" s="47">
        <f t="shared" si="284"/>
        <v>0</v>
      </c>
    </row>
    <row r="716" spans="1:223">
      <c r="A716" s="35">
        <v>55</v>
      </c>
      <c r="B716" s="48">
        <v>524</v>
      </c>
      <c r="C716" s="48"/>
      <c r="D716" s="47" t="s">
        <v>1368</v>
      </c>
      <c r="E716" s="79"/>
      <c r="F716" s="79" t="s">
        <v>736</v>
      </c>
      <c r="G716" s="82">
        <v>184</v>
      </c>
      <c r="H716" s="47">
        <f t="shared" si="275"/>
        <v>0</v>
      </c>
      <c r="I716" s="47">
        <f t="shared" si="276"/>
        <v>184</v>
      </c>
      <c r="J716" s="82">
        <f>52+48+0+125</f>
        <v>225</v>
      </c>
      <c r="K716" s="87">
        <f>68+51+7+125</f>
        <v>251</v>
      </c>
      <c r="L716" s="47">
        <f t="shared" si="277"/>
        <v>0</v>
      </c>
      <c r="M716" s="47">
        <f t="shared" si="278"/>
        <v>251</v>
      </c>
      <c r="O716" s="85">
        <f t="shared" si="295"/>
        <v>41</v>
      </c>
      <c r="P716" s="82">
        <f t="shared" si="279"/>
        <v>0</v>
      </c>
      <c r="Q716" s="82">
        <f t="shared" si="280"/>
        <v>41</v>
      </c>
      <c r="R716" s="85">
        <f t="shared" si="296"/>
        <v>26</v>
      </c>
      <c r="S716" s="82">
        <f t="shared" si="281"/>
        <v>0</v>
      </c>
      <c r="T716" s="82">
        <f t="shared" si="282"/>
        <v>26</v>
      </c>
      <c r="U716" s="85">
        <f t="shared" si="292"/>
        <v>67</v>
      </c>
      <c r="V716" s="47">
        <f t="shared" si="283"/>
        <v>0</v>
      </c>
      <c r="W716" s="47">
        <f t="shared" si="284"/>
        <v>67</v>
      </c>
    </row>
    <row r="717" spans="1:223">
      <c r="A717" s="35">
        <v>56</v>
      </c>
      <c r="B717" s="48">
        <v>525</v>
      </c>
      <c r="C717" s="48"/>
      <c r="D717" s="47" t="s">
        <v>1371</v>
      </c>
      <c r="E717" s="79"/>
      <c r="F717" s="79" t="s">
        <v>736</v>
      </c>
      <c r="G717" s="82">
        <v>115</v>
      </c>
      <c r="H717" s="47">
        <f t="shared" si="275"/>
        <v>0</v>
      </c>
      <c r="I717" s="47">
        <f t="shared" si="276"/>
        <v>115</v>
      </c>
      <c r="J717" s="82">
        <v>115</v>
      </c>
      <c r="K717" s="87">
        <v>118</v>
      </c>
      <c r="L717" s="47">
        <f t="shared" si="277"/>
        <v>0</v>
      </c>
      <c r="M717" s="47">
        <f t="shared" si="278"/>
        <v>118</v>
      </c>
      <c r="O717" s="85">
        <f t="shared" si="295"/>
        <v>0</v>
      </c>
      <c r="P717" s="82">
        <f t="shared" si="279"/>
        <v>0</v>
      </c>
      <c r="Q717" s="82">
        <f t="shared" si="280"/>
        <v>0</v>
      </c>
      <c r="R717" s="85">
        <f t="shared" si="296"/>
        <v>3</v>
      </c>
      <c r="S717" s="82">
        <f t="shared" si="281"/>
        <v>0</v>
      </c>
      <c r="T717" s="82">
        <f t="shared" si="282"/>
        <v>3</v>
      </c>
      <c r="U717" s="85">
        <f t="shared" si="292"/>
        <v>3</v>
      </c>
      <c r="V717" s="47">
        <f t="shared" si="283"/>
        <v>0</v>
      </c>
      <c r="W717" s="47">
        <f t="shared" si="284"/>
        <v>3</v>
      </c>
    </row>
    <row r="718" spans="1:223">
      <c r="A718" s="35">
        <v>57</v>
      </c>
      <c r="B718" s="48">
        <v>529</v>
      </c>
      <c r="C718" s="48"/>
      <c r="D718" s="35" t="s">
        <v>1372</v>
      </c>
      <c r="E718" s="35" t="s">
        <v>735</v>
      </c>
      <c r="F718" s="35"/>
      <c r="G718" s="82">
        <v>1438.8</v>
      </c>
      <c r="H718" s="47">
        <f t="shared" si="275"/>
        <v>1438.8</v>
      </c>
      <c r="I718" s="47">
        <f t="shared" si="276"/>
        <v>0</v>
      </c>
      <c r="J718" s="82">
        <v>1454.8</v>
      </c>
      <c r="K718" s="87">
        <v>1468.8</v>
      </c>
      <c r="L718" s="47">
        <f t="shared" si="277"/>
        <v>1468.8</v>
      </c>
      <c r="M718" s="47">
        <f t="shared" si="278"/>
        <v>0</v>
      </c>
      <c r="O718" s="85">
        <f t="shared" si="295"/>
        <v>16</v>
      </c>
      <c r="P718" s="82">
        <f t="shared" si="279"/>
        <v>16</v>
      </c>
      <c r="Q718" s="82">
        <f t="shared" si="280"/>
        <v>0</v>
      </c>
      <c r="R718" s="85">
        <f t="shared" si="296"/>
        <v>14</v>
      </c>
      <c r="S718" s="82">
        <f t="shared" si="281"/>
        <v>14</v>
      </c>
      <c r="T718" s="82">
        <f t="shared" si="282"/>
        <v>0</v>
      </c>
      <c r="U718" s="85">
        <f t="shared" si="292"/>
        <v>30</v>
      </c>
      <c r="V718" s="47">
        <f t="shared" si="283"/>
        <v>30</v>
      </c>
      <c r="W718" s="47">
        <f t="shared" si="284"/>
        <v>0</v>
      </c>
    </row>
    <row r="719" spans="1:223">
      <c r="A719" s="35">
        <v>58</v>
      </c>
      <c r="B719" s="48">
        <v>531</v>
      </c>
      <c r="C719" s="48"/>
      <c r="D719" s="35" t="s">
        <v>1373</v>
      </c>
      <c r="E719" s="35" t="s">
        <v>735</v>
      </c>
      <c r="F719" s="35"/>
      <c r="G719" s="82">
        <v>104</v>
      </c>
      <c r="H719" s="47">
        <f t="shared" si="275"/>
        <v>104</v>
      </c>
      <c r="I719" s="47">
        <f t="shared" si="276"/>
        <v>0</v>
      </c>
      <c r="J719" s="82">
        <v>103</v>
      </c>
      <c r="K719" s="87">
        <v>103</v>
      </c>
      <c r="L719" s="47">
        <f t="shared" si="277"/>
        <v>103</v>
      </c>
      <c r="M719" s="47">
        <f t="shared" si="278"/>
        <v>0</v>
      </c>
      <c r="O719" s="85">
        <f t="shared" si="295"/>
        <v>-1</v>
      </c>
      <c r="P719" s="82">
        <f t="shared" si="279"/>
        <v>-1</v>
      </c>
      <c r="Q719" s="82">
        <f t="shared" si="280"/>
        <v>0</v>
      </c>
      <c r="R719" s="85">
        <f t="shared" si="296"/>
        <v>0</v>
      </c>
      <c r="S719" s="82">
        <f t="shared" si="281"/>
        <v>0</v>
      </c>
      <c r="T719" s="82">
        <f t="shared" si="282"/>
        <v>0</v>
      </c>
      <c r="U719" s="85">
        <f t="shared" si="292"/>
        <v>-1</v>
      </c>
      <c r="V719" s="47">
        <f t="shared" si="283"/>
        <v>-1</v>
      </c>
      <c r="W719" s="47">
        <f t="shared" si="284"/>
        <v>0</v>
      </c>
    </row>
    <row r="720" spans="1:223">
      <c r="A720" s="35">
        <v>59</v>
      </c>
      <c r="B720" s="48">
        <v>541</v>
      </c>
      <c r="C720" s="48"/>
      <c r="D720" s="47" t="s">
        <v>1374</v>
      </c>
      <c r="E720" s="79" t="s">
        <v>735</v>
      </c>
      <c r="F720" s="79"/>
      <c r="G720" s="82">
        <v>197.1</v>
      </c>
      <c r="H720" s="47">
        <f t="shared" si="275"/>
        <v>197.1</v>
      </c>
      <c r="I720" s="47">
        <f t="shared" si="276"/>
        <v>0</v>
      </c>
      <c r="J720" s="82">
        <v>198.1</v>
      </c>
      <c r="K720" s="87">
        <v>200.1</v>
      </c>
      <c r="L720" s="47">
        <f t="shared" si="277"/>
        <v>200.1</v>
      </c>
      <c r="M720" s="47">
        <f t="shared" si="278"/>
        <v>0</v>
      </c>
      <c r="O720" s="85">
        <f t="shared" si="295"/>
        <v>1</v>
      </c>
      <c r="P720" s="82">
        <f t="shared" si="279"/>
        <v>1</v>
      </c>
      <c r="Q720" s="82">
        <f t="shared" si="280"/>
        <v>0</v>
      </c>
      <c r="R720" s="85">
        <f t="shared" si="296"/>
        <v>2</v>
      </c>
      <c r="S720" s="82">
        <f t="shared" si="281"/>
        <v>2</v>
      </c>
      <c r="T720" s="82">
        <f t="shared" si="282"/>
        <v>0</v>
      </c>
      <c r="U720" s="85">
        <f t="shared" si="292"/>
        <v>3</v>
      </c>
      <c r="V720" s="47">
        <f t="shared" si="283"/>
        <v>3</v>
      </c>
      <c r="W720" s="47">
        <f t="shared" si="284"/>
        <v>0</v>
      </c>
    </row>
    <row r="721" spans="1:223">
      <c r="A721" s="35">
        <v>60</v>
      </c>
      <c r="B721" s="48">
        <v>540</v>
      </c>
      <c r="C721" s="48"/>
      <c r="D721" s="35" t="s">
        <v>1375</v>
      </c>
      <c r="E721" s="35"/>
      <c r="F721" s="35"/>
      <c r="G721" s="82">
        <v>847</v>
      </c>
      <c r="H721" s="47">
        <f t="shared" si="275"/>
        <v>0</v>
      </c>
      <c r="I721" s="47">
        <f t="shared" si="276"/>
        <v>0</v>
      </c>
      <c r="J721" s="82">
        <v>839</v>
      </c>
      <c r="K721" s="87">
        <v>830</v>
      </c>
      <c r="L721" s="47">
        <f t="shared" si="277"/>
        <v>0</v>
      </c>
      <c r="M721" s="47">
        <f t="shared" si="278"/>
        <v>0</v>
      </c>
      <c r="O721" s="85">
        <f t="shared" si="295"/>
        <v>-8</v>
      </c>
      <c r="P721" s="82">
        <f t="shared" si="279"/>
        <v>0</v>
      </c>
      <c r="Q721" s="82">
        <f t="shared" si="280"/>
        <v>0</v>
      </c>
      <c r="R721" s="85">
        <f t="shared" si="296"/>
        <v>-9</v>
      </c>
      <c r="S721" s="82">
        <f t="shared" si="281"/>
        <v>0</v>
      </c>
      <c r="T721" s="82">
        <f t="shared" si="282"/>
        <v>0</v>
      </c>
      <c r="U721" s="85">
        <f t="shared" si="292"/>
        <v>-17</v>
      </c>
      <c r="V721" s="47">
        <f t="shared" si="283"/>
        <v>0</v>
      </c>
      <c r="W721" s="47">
        <f t="shared" si="284"/>
        <v>0</v>
      </c>
    </row>
    <row r="722" spans="1:223">
      <c r="A722" s="35">
        <v>61</v>
      </c>
      <c r="B722" s="48">
        <v>543</v>
      </c>
      <c r="C722" s="48"/>
      <c r="D722" s="47" t="s">
        <v>1376</v>
      </c>
      <c r="E722" s="79" t="s">
        <v>735</v>
      </c>
      <c r="F722" s="79"/>
      <c r="G722" s="82">
        <v>421.5</v>
      </c>
      <c r="H722" s="47">
        <f t="shared" ref="H722:H725" si="297">IF($E722="",0,$G722)</f>
        <v>421.5</v>
      </c>
      <c r="I722" s="47">
        <f t="shared" ref="I722:I725" si="298">IF($F722="",0,$G722)</f>
        <v>0</v>
      </c>
      <c r="J722" s="82">
        <v>423.5</v>
      </c>
      <c r="K722" s="87">
        <v>430.5</v>
      </c>
      <c r="L722" s="47">
        <f>IF($E722="",0,K722)</f>
        <v>430.5</v>
      </c>
      <c r="M722" s="47">
        <f t="shared" ref="M722:M725" si="299">IF($F722="",0,K722)</f>
        <v>0</v>
      </c>
      <c r="O722" s="85">
        <f t="shared" si="295"/>
        <v>2</v>
      </c>
      <c r="P722" s="82">
        <f>IF($E722="",0,O722)</f>
        <v>2</v>
      </c>
      <c r="Q722" s="82">
        <f t="shared" ref="Q722:Q725" si="300">IF($F722="",0,O722)</f>
        <v>0</v>
      </c>
      <c r="R722" s="85">
        <f t="shared" si="296"/>
        <v>7</v>
      </c>
      <c r="S722" s="82">
        <f>IF($E722="",0,R722)</f>
        <v>7</v>
      </c>
      <c r="T722" s="82">
        <f t="shared" ref="T722:T725" si="301">IF($F722="",0,R722)</f>
        <v>0</v>
      </c>
      <c r="U722" s="85">
        <f t="shared" si="292"/>
        <v>9</v>
      </c>
      <c r="V722" s="47">
        <f>IF($E722="",0,U722)</f>
        <v>9</v>
      </c>
      <c r="W722" s="47">
        <f t="shared" ref="W722:W725" si="302">IF($F722="",0,U722)</f>
        <v>0</v>
      </c>
    </row>
    <row r="723" spans="1:223">
      <c r="A723" s="35">
        <v>62</v>
      </c>
      <c r="B723" s="48">
        <v>542</v>
      </c>
      <c r="C723" s="48"/>
      <c r="D723" s="35" t="s">
        <v>1377</v>
      </c>
      <c r="E723" s="35"/>
      <c r="F723" s="35"/>
      <c r="G723" s="82">
        <v>986</v>
      </c>
      <c r="H723" s="47">
        <f t="shared" si="297"/>
        <v>0</v>
      </c>
      <c r="I723" s="47">
        <f t="shared" si="298"/>
        <v>0</v>
      </c>
      <c r="J723" s="82">
        <v>941</v>
      </c>
      <c r="K723" s="87">
        <v>920</v>
      </c>
      <c r="L723" s="47">
        <f>IF($E723="",0,K723)</f>
        <v>0</v>
      </c>
      <c r="M723" s="47">
        <f t="shared" si="299"/>
        <v>0</v>
      </c>
      <c r="O723" s="85">
        <f t="shared" si="295"/>
        <v>-45</v>
      </c>
      <c r="P723" s="82">
        <f>IF($E723="",0,O723)</f>
        <v>0</v>
      </c>
      <c r="Q723" s="82">
        <f t="shared" si="300"/>
        <v>0</v>
      </c>
      <c r="R723" s="85">
        <f t="shared" si="296"/>
        <v>-21</v>
      </c>
      <c r="S723" s="82">
        <f>IF($E723="",0,R723)</f>
        <v>0</v>
      </c>
      <c r="T723" s="82">
        <f t="shared" si="301"/>
        <v>0</v>
      </c>
      <c r="U723" s="85">
        <f t="shared" si="292"/>
        <v>-66</v>
      </c>
      <c r="V723" s="47">
        <f>IF($E723="",0,U723)</f>
        <v>0</v>
      </c>
      <c r="W723" s="47">
        <f t="shared" si="302"/>
        <v>0</v>
      </c>
    </row>
    <row r="724" spans="1:223" s="35" customFormat="1">
      <c r="A724" s="35">
        <v>63</v>
      </c>
      <c r="B724" s="48">
        <v>547</v>
      </c>
      <c r="C724" s="48"/>
      <c r="D724" s="35" t="s">
        <v>1378</v>
      </c>
      <c r="E724" s="35" t="s">
        <v>735</v>
      </c>
      <c r="G724" s="82">
        <v>164</v>
      </c>
      <c r="H724" s="47">
        <f t="shared" si="297"/>
        <v>164</v>
      </c>
      <c r="I724" s="47">
        <f t="shared" si="298"/>
        <v>0</v>
      </c>
      <c r="J724" s="82">
        <v>164</v>
      </c>
      <c r="K724" s="87">
        <v>164</v>
      </c>
      <c r="L724" s="47">
        <f>IF($E724="",0,K724)</f>
        <v>164</v>
      </c>
      <c r="M724" s="47">
        <f t="shared" si="299"/>
        <v>0</v>
      </c>
      <c r="N724" s="47"/>
      <c r="O724" s="85">
        <f t="shared" si="295"/>
        <v>0</v>
      </c>
      <c r="P724" s="82">
        <f>IF($E724="",0,O724)</f>
        <v>0</v>
      </c>
      <c r="Q724" s="82">
        <f t="shared" si="300"/>
        <v>0</v>
      </c>
      <c r="R724" s="85">
        <f t="shared" si="296"/>
        <v>0</v>
      </c>
      <c r="S724" s="82">
        <f>IF($E724="",0,R724)</f>
        <v>0</v>
      </c>
      <c r="T724" s="82">
        <f t="shared" si="301"/>
        <v>0</v>
      </c>
      <c r="U724" s="85">
        <f t="shared" si="292"/>
        <v>0</v>
      </c>
      <c r="V724" s="47">
        <f>IF($E724="",0,U724)</f>
        <v>0</v>
      </c>
      <c r="W724" s="47">
        <f t="shared" si="302"/>
        <v>0</v>
      </c>
      <c r="X724" s="47"/>
      <c r="Y724" s="47"/>
      <c r="Z724" s="47"/>
      <c r="AA724" s="47"/>
      <c r="AB724" s="47"/>
      <c r="AC724" s="47"/>
      <c r="AD724" s="47"/>
      <c r="AE724" s="47"/>
      <c r="AF724" s="47"/>
      <c r="AG724" s="47"/>
      <c r="AH724" s="47"/>
      <c r="AI724" s="47"/>
      <c r="AJ724" s="47"/>
      <c r="AK724" s="47"/>
      <c r="AL724" s="47"/>
      <c r="AM724" s="47"/>
      <c r="AN724" s="47"/>
      <c r="AO724" s="47"/>
      <c r="AP724" s="47"/>
      <c r="AQ724" s="47"/>
      <c r="AR724" s="47"/>
      <c r="AS724" s="47"/>
      <c r="AT724" s="47"/>
      <c r="AU724" s="47"/>
      <c r="AV724" s="47"/>
      <c r="AW724" s="47"/>
      <c r="AX724" s="47"/>
      <c r="AY724" s="47"/>
      <c r="AZ724" s="47"/>
      <c r="BA724" s="47"/>
      <c r="BB724" s="47"/>
      <c r="BC724" s="47"/>
      <c r="BD724" s="47"/>
      <c r="BE724" s="47"/>
      <c r="BF724" s="47"/>
      <c r="BG724" s="47"/>
      <c r="BH724" s="47"/>
      <c r="BI724" s="47"/>
      <c r="BJ724" s="47"/>
      <c r="BK724" s="47"/>
      <c r="BL724" s="47"/>
      <c r="BM724" s="47"/>
      <c r="BN724" s="47"/>
      <c r="BO724" s="47"/>
      <c r="BP724" s="47"/>
      <c r="BQ724" s="47"/>
      <c r="BR724" s="47"/>
      <c r="BS724" s="47"/>
      <c r="BT724" s="47"/>
      <c r="BU724" s="47"/>
      <c r="BV724" s="47"/>
      <c r="BW724" s="47"/>
      <c r="BX724" s="47"/>
      <c r="BY724" s="47"/>
      <c r="BZ724" s="47"/>
      <c r="CA724" s="47"/>
      <c r="CB724" s="47"/>
      <c r="CC724" s="47"/>
      <c r="CD724" s="47"/>
      <c r="CE724" s="47"/>
      <c r="CF724" s="47"/>
      <c r="CG724" s="47"/>
      <c r="CH724" s="47"/>
      <c r="CI724" s="47"/>
      <c r="CJ724" s="47"/>
      <c r="CK724" s="47"/>
      <c r="CL724" s="47"/>
      <c r="CM724" s="47"/>
      <c r="CN724" s="47"/>
      <c r="CO724" s="47"/>
      <c r="CP724" s="47"/>
      <c r="CQ724" s="47"/>
      <c r="CR724" s="47"/>
      <c r="CS724" s="47"/>
      <c r="CT724" s="47"/>
      <c r="CU724" s="47"/>
      <c r="CV724" s="47"/>
      <c r="CW724" s="47"/>
      <c r="CX724" s="47"/>
      <c r="CY724" s="47"/>
      <c r="CZ724" s="47"/>
      <c r="DA724" s="47"/>
      <c r="DB724" s="47"/>
      <c r="DC724" s="47"/>
      <c r="DD724" s="47"/>
      <c r="DE724" s="47"/>
      <c r="DF724" s="47"/>
      <c r="DG724" s="47"/>
      <c r="DH724" s="47"/>
      <c r="DI724" s="47"/>
      <c r="DJ724" s="47"/>
      <c r="DK724" s="47"/>
      <c r="DL724" s="47"/>
      <c r="DM724" s="47"/>
      <c r="DN724" s="47"/>
      <c r="DO724" s="47"/>
      <c r="DP724" s="47"/>
      <c r="DQ724" s="47"/>
      <c r="DR724" s="47"/>
      <c r="DS724" s="47"/>
      <c r="DT724" s="47"/>
      <c r="DU724" s="47"/>
      <c r="DV724" s="47"/>
      <c r="DW724" s="47"/>
      <c r="DX724" s="47"/>
      <c r="DY724" s="47"/>
      <c r="DZ724" s="47"/>
      <c r="EA724" s="47"/>
      <c r="EB724" s="47"/>
      <c r="EC724" s="47"/>
      <c r="ED724" s="47"/>
      <c r="EE724" s="47"/>
      <c r="EF724" s="47"/>
      <c r="EG724" s="47"/>
      <c r="EH724" s="47"/>
      <c r="EI724" s="47"/>
      <c r="EJ724" s="47"/>
      <c r="EK724" s="47"/>
      <c r="EL724" s="47"/>
      <c r="EM724" s="47"/>
      <c r="EN724" s="47"/>
      <c r="EO724" s="47"/>
      <c r="EP724" s="47"/>
      <c r="EQ724" s="47"/>
      <c r="ER724" s="47"/>
      <c r="ES724" s="47"/>
      <c r="ET724" s="47"/>
      <c r="EU724" s="47"/>
      <c r="EV724" s="47"/>
      <c r="EW724" s="47"/>
      <c r="EX724" s="47"/>
      <c r="EY724" s="47"/>
      <c r="EZ724" s="47"/>
      <c r="FA724" s="47"/>
      <c r="FB724" s="47"/>
      <c r="FC724" s="47"/>
      <c r="FD724" s="47"/>
      <c r="FE724" s="47"/>
      <c r="FF724" s="47"/>
      <c r="FG724" s="47"/>
      <c r="FH724" s="47"/>
      <c r="FI724" s="47"/>
      <c r="FJ724" s="47"/>
      <c r="FK724" s="47"/>
      <c r="FL724" s="47"/>
      <c r="FM724" s="47"/>
      <c r="FN724" s="47"/>
      <c r="FO724" s="47"/>
      <c r="FP724" s="47"/>
      <c r="FQ724" s="47"/>
      <c r="FR724" s="47"/>
      <c r="FS724" s="47"/>
      <c r="FT724" s="47"/>
      <c r="FU724" s="47"/>
      <c r="FV724" s="47"/>
      <c r="FW724" s="47"/>
      <c r="FX724" s="47"/>
      <c r="FY724" s="47"/>
      <c r="FZ724" s="47"/>
      <c r="GA724" s="47"/>
      <c r="GB724" s="47"/>
      <c r="GC724" s="47"/>
      <c r="GD724" s="47"/>
      <c r="GE724" s="47"/>
      <c r="GF724" s="47"/>
      <c r="GG724" s="47"/>
      <c r="GH724" s="47"/>
      <c r="GI724" s="47"/>
      <c r="GJ724" s="47"/>
      <c r="GK724" s="47"/>
      <c r="GL724" s="47"/>
      <c r="GM724" s="47"/>
      <c r="GN724" s="47"/>
      <c r="GO724" s="47"/>
      <c r="GP724" s="47"/>
      <c r="GQ724" s="47"/>
      <c r="GR724" s="47"/>
      <c r="GS724" s="47"/>
      <c r="GT724" s="47"/>
      <c r="GU724" s="47"/>
      <c r="GV724" s="47"/>
      <c r="GW724" s="47"/>
      <c r="GX724" s="47"/>
      <c r="GY724" s="47"/>
      <c r="GZ724" s="47"/>
      <c r="HA724" s="47"/>
      <c r="HB724" s="47"/>
      <c r="HC724" s="47"/>
      <c r="HD724" s="47"/>
      <c r="HE724" s="47"/>
      <c r="HF724" s="47"/>
      <c r="HG724" s="47"/>
      <c r="HH724" s="47"/>
      <c r="HI724" s="47"/>
      <c r="HJ724" s="47"/>
      <c r="HK724" s="47"/>
      <c r="HL724" s="47"/>
      <c r="HM724" s="47"/>
      <c r="HN724" s="47"/>
      <c r="HO724" s="47"/>
    </row>
    <row r="725" spans="1:223">
      <c r="A725" s="35">
        <v>64</v>
      </c>
      <c r="B725" s="48">
        <v>862</v>
      </c>
      <c r="C725" s="48"/>
      <c r="D725" s="35" t="s">
        <v>1379</v>
      </c>
      <c r="E725" s="37" t="s">
        <v>735</v>
      </c>
      <c r="F725" s="37"/>
      <c r="G725" s="88">
        <v>46</v>
      </c>
      <c r="H725" s="47">
        <f t="shared" si="297"/>
        <v>46</v>
      </c>
      <c r="I725" s="47">
        <f t="shared" si="298"/>
        <v>0</v>
      </c>
      <c r="J725" s="88">
        <v>46</v>
      </c>
      <c r="K725" s="89">
        <v>46</v>
      </c>
      <c r="L725" s="47">
        <f>IF($E725="",0,K725)</f>
        <v>46</v>
      </c>
      <c r="M725" s="47">
        <f t="shared" si="299"/>
        <v>0</v>
      </c>
      <c r="O725" s="119">
        <f t="shared" si="295"/>
        <v>0</v>
      </c>
      <c r="P725" s="82">
        <f>IF($E725="",0,O725)</f>
        <v>0</v>
      </c>
      <c r="Q725" s="82">
        <f t="shared" si="300"/>
        <v>0</v>
      </c>
      <c r="R725" s="119">
        <f t="shared" si="296"/>
        <v>0</v>
      </c>
      <c r="S725" s="82">
        <f>IF($E725="",0,R725)</f>
        <v>0</v>
      </c>
      <c r="T725" s="82">
        <f t="shared" si="301"/>
        <v>0</v>
      </c>
      <c r="U725" s="85">
        <f t="shared" si="292"/>
        <v>0</v>
      </c>
      <c r="V725" s="47">
        <f>IF($E725="",0,U725)</f>
        <v>0</v>
      </c>
      <c r="W725" s="47">
        <f t="shared" si="302"/>
        <v>0</v>
      </c>
    </row>
    <row r="726" spans="1:223" s="149" customFormat="1">
      <c r="A726" s="35">
        <v>65</v>
      </c>
      <c r="B726" s="161"/>
      <c r="C726" s="161"/>
      <c r="D726" s="37"/>
      <c r="E726" s="37"/>
      <c r="F726" s="37"/>
      <c r="G726" s="88"/>
      <c r="J726" s="88"/>
      <c r="K726" s="89"/>
      <c r="O726" s="119"/>
      <c r="P726" s="88"/>
      <c r="Q726" s="88"/>
      <c r="R726" s="119"/>
      <c r="S726" s="88"/>
      <c r="T726" s="88"/>
      <c r="U726" s="119"/>
    </row>
    <row r="727" spans="1:223">
      <c r="A727" s="35">
        <v>66</v>
      </c>
      <c r="B727" s="35" t="s">
        <v>1380</v>
      </c>
      <c r="C727" s="35"/>
      <c r="D727" s="35"/>
      <c r="E727" s="35"/>
      <c r="F727" s="35"/>
      <c r="G727" s="57"/>
      <c r="H727" s="47">
        <f t="shared" ref="H727:H790" si="303">IF($E727="",0,$G727)</f>
        <v>0</v>
      </c>
      <c r="I727" s="47">
        <f t="shared" ref="I727:I790" si="304">IF($F727="",0,$G727)</f>
        <v>0</v>
      </c>
      <c r="J727" s="57"/>
      <c r="K727" s="204"/>
      <c r="L727" s="47">
        <f t="shared" ref="L727:L790" si="305">IF($E727="",0,K727)</f>
        <v>0</v>
      </c>
      <c r="M727" s="47">
        <f t="shared" ref="M727:M790" si="306">IF($F727="",0,K727)</f>
        <v>0</v>
      </c>
      <c r="O727" s="57"/>
      <c r="P727" s="82">
        <f t="shared" ref="P727:P790" si="307">IF($E727="",0,O727)</f>
        <v>0</v>
      </c>
      <c r="Q727" s="82">
        <f t="shared" ref="Q727:Q790" si="308">IF($F727="",0,O727)</f>
        <v>0</v>
      </c>
      <c r="R727" s="57"/>
      <c r="S727" s="82">
        <f t="shared" ref="S727:S790" si="309">IF($E727="",0,R727)</f>
        <v>0</v>
      </c>
      <c r="T727" s="82">
        <f t="shared" ref="T727:T790" si="310">IF($F727="",0,R727)</f>
        <v>0</v>
      </c>
      <c r="U727" s="85"/>
      <c r="V727" s="47">
        <f t="shared" ref="V727:V790" si="311">IF($E727="",0,U727)</f>
        <v>0</v>
      </c>
      <c r="W727" s="47">
        <f t="shared" ref="W727:W790" si="312">IF($F727="",0,U727)</f>
        <v>0</v>
      </c>
      <c r="Y727" s="35"/>
      <c r="Z727" s="35"/>
      <c r="AA727" s="35"/>
      <c r="AB727" s="35"/>
      <c r="AC727" s="35"/>
      <c r="AD727" s="35"/>
      <c r="AE727" s="35"/>
      <c r="AF727" s="35"/>
      <c r="AG727" s="35"/>
      <c r="AH727" s="35"/>
      <c r="AI727" s="35"/>
      <c r="AJ727" s="35"/>
      <c r="AK727" s="35"/>
      <c r="AL727" s="35"/>
      <c r="AM727" s="35"/>
      <c r="AN727" s="35"/>
      <c r="AO727" s="35"/>
      <c r="AP727" s="35"/>
      <c r="AQ727" s="35"/>
      <c r="AR727" s="35"/>
      <c r="AS727" s="35"/>
      <c r="AT727" s="35"/>
      <c r="AU727" s="35"/>
      <c r="AV727" s="35"/>
      <c r="AW727" s="35"/>
      <c r="AX727" s="35"/>
      <c r="AY727" s="35"/>
      <c r="AZ727" s="35"/>
      <c r="BA727" s="35"/>
      <c r="BB727" s="35"/>
      <c r="BC727" s="35"/>
      <c r="BD727" s="35"/>
      <c r="BE727" s="35"/>
      <c r="BF727" s="35"/>
      <c r="BG727" s="35"/>
      <c r="BH727" s="35"/>
      <c r="BI727" s="35"/>
      <c r="BJ727" s="35"/>
      <c r="BK727" s="35"/>
      <c r="BL727" s="35"/>
      <c r="BM727" s="35"/>
      <c r="BN727" s="35"/>
      <c r="BO727" s="35"/>
      <c r="BP727" s="35"/>
      <c r="BQ727" s="35"/>
      <c r="BR727" s="35"/>
      <c r="BS727" s="35"/>
      <c r="BT727" s="35"/>
      <c r="BU727" s="35"/>
      <c r="BV727" s="35"/>
      <c r="BW727" s="35"/>
      <c r="BX727" s="35"/>
      <c r="BY727" s="35"/>
      <c r="BZ727" s="35"/>
      <c r="CA727" s="35"/>
      <c r="CB727" s="35"/>
      <c r="CC727" s="35"/>
      <c r="CD727" s="35"/>
      <c r="CE727" s="35"/>
      <c r="CF727" s="35"/>
      <c r="CG727" s="35"/>
      <c r="CH727" s="35"/>
      <c r="CI727" s="35"/>
      <c r="CJ727" s="35"/>
      <c r="CK727" s="35"/>
      <c r="CL727" s="35"/>
      <c r="CM727" s="35"/>
      <c r="CN727" s="35"/>
      <c r="CO727" s="35"/>
      <c r="CP727" s="35"/>
      <c r="CQ727" s="35"/>
      <c r="CR727" s="35"/>
      <c r="CS727" s="35"/>
      <c r="CT727" s="35"/>
      <c r="CU727" s="35"/>
      <c r="CV727" s="35"/>
      <c r="CW727" s="35"/>
      <c r="CX727" s="35"/>
      <c r="CY727" s="35"/>
      <c r="CZ727" s="35"/>
      <c r="DA727" s="35"/>
      <c r="DB727" s="35"/>
      <c r="DC727" s="35"/>
      <c r="DD727" s="35"/>
      <c r="DE727" s="35"/>
      <c r="DF727" s="35"/>
      <c r="DG727" s="35"/>
      <c r="DH727" s="35"/>
      <c r="DI727" s="35"/>
      <c r="DJ727" s="35"/>
      <c r="DK727" s="35"/>
      <c r="DL727" s="35"/>
      <c r="DM727" s="35"/>
      <c r="DN727" s="35"/>
      <c r="DO727" s="35"/>
      <c r="DP727" s="35"/>
      <c r="DQ727" s="35"/>
      <c r="DR727" s="35"/>
      <c r="DS727" s="35"/>
      <c r="DT727" s="35"/>
      <c r="DU727" s="35"/>
      <c r="DV727" s="35"/>
      <c r="DW727" s="35"/>
      <c r="DX727" s="35"/>
      <c r="DY727" s="35"/>
      <c r="DZ727" s="35"/>
      <c r="EA727" s="35"/>
      <c r="EB727" s="35"/>
      <c r="EC727" s="35"/>
      <c r="ED727" s="35"/>
      <c r="EE727" s="35"/>
      <c r="EF727" s="35"/>
      <c r="EG727" s="35"/>
      <c r="EH727" s="35"/>
      <c r="EI727" s="35"/>
      <c r="EJ727" s="35"/>
      <c r="EK727" s="35"/>
      <c r="EL727" s="35"/>
      <c r="EM727" s="35"/>
      <c r="EN727" s="35"/>
      <c r="EO727" s="35"/>
      <c r="EP727" s="35"/>
      <c r="EQ727" s="35"/>
      <c r="ER727" s="35"/>
      <c r="ES727" s="35"/>
      <c r="ET727" s="35"/>
      <c r="EU727" s="35"/>
      <c r="EV727" s="35"/>
      <c r="EW727" s="35"/>
      <c r="EX727" s="35"/>
      <c r="EY727" s="35"/>
      <c r="EZ727" s="35"/>
      <c r="FA727" s="35"/>
      <c r="FB727" s="35"/>
      <c r="FC727" s="35"/>
      <c r="FD727" s="35"/>
      <c r="FE727" s="35"/>
      <c r="FF727" s="35"/>
      <c r="FG727" s="35"/>
      <c r="FH727" s="35"/>
      <c r="FI727" s="35"/>
      <c r="FJ727" s="35"/>
      <c r="FK727" s="35"/>
      <c r="FL727" s="35"/>
      <c r="FM727" s="35"/>
      <c r="FN727" s="35"/>
      <c r="FO727" s="35"/>
      <c r="FP727" s="35"/>
      <c r="FQ727" s="35"/>
      <c r="FR727" s="35"/>
      <c r="FS727" s="35"/>
      <c r="FT727" s="35"/>
      <c r="FU727" s="35"/>
      <c r="FV727" s="35"/>
      <c r="FW727" s="35"/>
      <c r="FX727" s="35"/>
      <c r="FY727" s="35"/>
      <c r="FZ727" s="35"/>
      <c r="GA727" s="35"/>
      <c r="GB727" s="35"/>
      <c r="GC727" s="35"/>
      <c r="GD727" s="35"/>
      <c r="GE727" s="35"/>
      <c r="GF727" s="35"/>
      <c r="GG727" s="35"/>
      <c r="GH727" s="35"/>
      <c r="GI727" s="35"/>
      <c r="GJ727" s="35"/>
      <c r="GK727" s="35"/>
      <c r="GL727" s="35"/>
      <c r="GM727" s="35"/>
      <c r="GN727" s="35"/>
      <c r="GO727" s="35"/>
      <c r="GP727" s="35"/>
      <c r="GQ727" s="35"/>
      <c r="GR727" s="35"/>
      <c r="GS727" s="35"/>
      <c r="GT727" s="35"/>
      <c r="GU727" s="35"/>
      <c r="GV727" s="35"/>
      <c r="GW727" s="35"/>
      <c r="GX727" s="35"/>
      <c r="GY727" s="35"/>
      <c r="GZ727" s="35"/>
      <c r="HA727" s="35"/>
      <c r="HB727" s="35"/>
      <c r="HC727" s="35"/>
      <c r="HD727" s="35"/>
      <c r="HE727" s="35"/>
      <c r="HF727" s="35"/>
      <c r="HG727" s="35"/>
      <c r="HH727" s="35"/>
      <c r="HI727" s="35"/>
      <c r="HJ727" s="35"/>
      <c r="HK727" s="35"/>
      <c r="HL727" s="35"/>
      <c r="HM727" s="35"/>
      <c r="HN727" s="35"/>
      <c r="HO727" s="35"/>
    </row>
    <row r="728" spans="1:223">
      <c r="A728" s="35">
        <v>67</v>
      </c>
      <c r="B728" s="48">
        <v>502</v>
      </c>
      <c r="C728" s="48"/>
      <c r="D728" s="47" t="s">
        <v>1381</v>
      </c>
      <c r="E728" s="79" t="s">
        <v>735</v>
      </c>
      <c r="F728" s="79"/>
      <c r="G728" s="82">
        <v>126</v>
      </c>
      <c r="H728" s="47">
        <f t="shared" si="303"/>
        <v>126</v>
      </c>
      <c r="I728" s="47">
        <f t="shared" si="304"/>
        <v>0</v>
      </c>
      <c r="J728" s="82">
        <v>126</v>
      </c>
      <c r="K728" s="87">
        <v>126</v>
      </c>
      <c r="L728" s="47">
        <f t="shared" si="305"/>
        <v>126</v>
      </c>
      <c r="M728" s="47">
        <f t="shared" si="306"/>
        <v>0</v>
      </c>
      <c r="O728" s="85">
        <f t="shared" ref="O728:O789" si="313">IF(J728&gt;0,J728-G728,0)</f>
        <v>0</v>
      </c>
      <c r="P728" s="82">
        <f t="shared" si="307"/>
        <v>0</v>
      </c>
      <c r="Q728" s="82">
        <f t="shared" si="308"/>
        <v>0</v>
      </c>
      <c r="R728" s="85">
        <f t="shared" ref="R728:R791" si="314">IF(K728&gt;0,K728-J728,0)</f>
        <v>0</v>
      </c>
      <c r="S728" s="82">
        <f t="shared" si="309"/>
        <v>0</v>
      </c>
      <c r="T728" s="82">
        <f t="shared" si="310"/>
        <v>0</v>
      </c>
      <c r="U728" s="85">
        <f t="shared" ref="U728:U791" si="315">IF(K728&gt;0,O728+R728,O728)</f>
        <v>0</v>
      </c>
      <c r="V728" s="47">
        <f t="shared" si="311"/>
        <v>0</v>
      </c>
      <c r="W728" s="47">
        <f t="shared" si="312"/>
        <v>0</v>
      </c>
    </row>
    <row r="729" spans="1:223">
      <c r="A729" s="35">
        <v>68</v>
      </c>
      <c r="B729" s="48">
        <v>502</v>
      </c>
      <c r="C729" s="48"/>
      <c r="D729" s="47" t="s">
        <v>1382</v>
      </c>
      <c r="E729" s="79"/>
      <c r="F729" s="79" t="s">
        <v>736</v>
      </c>
      <c r="G729" s="82">
        <v>15</v>
      </c>
      <c r="H729" s="47">
        <f t="shared" si="303"/>
        <v>0</v>
      </c>
      <c r="I729" s="47">
        <f t="shared" si="304"/>
        <v>15</v>
      </c>
      <c r="J729" s="82">
        <v>15</v>
      </c>
      <c r="K729" s="87">
        <v>15</v>
      </c>
      <c r="L729" s="47">
        <f t="shared" si="305"/>
        <v>0</v>
      </c>
      <c r="M729" s="47">
        <f t="shared" si="306"/>
        <v>15</v>
      </c>
      <c r="O729" s="85">
        <f t="shared" si="313"/>
        <v>0</v>
      </c>
      <c r="P729" s="82">
        <f t="shared" si="307"/>
        <v>0</v>
      </c>
      <c r="Q729" s="82">
        <f t="shared" si="308"/>
        <v>0</v>
      </c>
      <c r="R729" s="85">
        <f t="shared" si="314"/>
        <v>0</v>
      </c>
      <c r="S729" s="82">
        <f t="shared" si="309"/>
        <v>0</v>
      </c>
      <c r="T729" s="82">
        <f t="shared" si="310"/>
        <v>0</v>
      </c>
      <c r="U729" s="85">
        <f t="shared" si="315"/>
        <v>0</v>
      </c>
      <c r="V729" s="47">
        <f t="shared" si="311"/>
        <v>0</v>
      </c>
      <c r="W729" s="47">
        <f t="shared" si="312"/>
        <v>0</v>
      </c>
    </row>
    <row r="730" spans="1:223">
      <c r="A730" s="35">
        <v>69</v>
      </c>
      <c r="B730" s="48">
        <v>508</v>
      </c>
      <c r="C730" s="48"/>
      <c r="D730" s="47" t="s">
        <v>1383</v>
      </c>
      <c r="E730" s="79" t="s">
        <v>735</v>
      </c>
      <c r="F730" s="79"/>
      <c r="G730" s="82">
        <v>275.89999999999998</v>
      </c>
      <c r="H730" s="47">
        <f t="shared" si="303"/>
        <v>275.89999999999998</v>
      </c>
      <c r="I730" s="47">
        <f t="shared" si="304"/>
        <v>0</v>
      </c>
      <c r="J730" s="82">
        <v>275.89999999999998</v>
      </c>
      <c r="K730" s="87">
        <v>275.89999999999998</v>
      </c>
      <c r="L730" s="47">
        <f t="shared" si="305"/>
        <v>275.89999999999998</v>
      </c>
      <c r="M730" s="47">
        <f t="shared" si="306"/>
        <v>0</v>
      </c>
      <c r="O730" s="85">
        <f t="shared" si="313"/>
        <v>0</v>
      </c>
      <c r="P730" s="82">
        <f t="shared" si="307"/>
        <v>0</v>
      </c>
      <c r="Q730" s="82">
        <f t="shared" si="308"/>
        <v>0</v>
      </c>
      <c r="R730" s="85">
        <f t="shared" si="314"/>
        <v>0</v>
      </c>
      <c r="S730" s="82">
        <f t="shared" si="309"/>
        <v>0</v>
      </c>
      <c r="T730" s="82">
        <f t="shared" si="310"/>
        <v>0</v>
      </c>
      <c r="U730" s="85">
        <f t="shared" si="315"/>
        <v>0</v>
      </c>
      <c r="V730" s="47">
        <f t="shared" si="311"/>
        <v>0</v>
      </c>
      <c r="W730" s="47">
        <f t="shared" si="312"/>
        <v>0</v>
      </c>
    </row>
    <row r="731" spans="1:223">
      <c r="A731" s="35">
        <v>70</v>
      </c>
      <c r="B731" s="48">
        <v>539</v>
      </c>
      <c r="C731" s="48"/>
      <c r="D731" s="35" t="s">
        <v>1384</v>
      </c>
      <c r="E731" s="35" t="s">
        <v>735</v>
      </c>
      <c r="F731" s="35"/>
      <c r="G731" s="82">
        <v>133.5</v>
      </c>
      <c r="H731" s="47">
        <f t="shared" si="303"/>
        <v>133.5</v>
      </c>
      <c r="I731" s="47">
        <f t="shared" si="304"/>
        <v>0</v>
      </c>
      <c r="J731" s="82">
        <v>133.5</v>
      </c>
      <c r="K731" s="87">
        <v>133.5</v>
      </c>
      <c r="L731" s="47">
        <f t="shared" si="305"/>
        <v>133.5</v>
      </c>
      <c r="M731" s="47">
        <f t="shared" si="306"/>
        <v>0</v>
      </c>
      <c r="O731" s="85">
        <f t="shared" si="313"/>
        <v>0</v>
      </c>
      <c r="P731" s="82">
        <f t="shared" si="307"/>
        <v>0</v>
      </c>
      <c r="Q731" s="82">
        <f t="shared" si="308"/>
        <v>0</v>
      </c>
      <c r="R731" s="85">
        <f t="shared" si="314"/>
        <v>0</v>
      </c>
      <c r="S731" s="82">
        <f t="shared" si="309"/>
        <v>0</v>
      </c>
      <c r="T731" s="82">
        <f t="shared" si="310"/>
        <v>0</v>
      </c>
      <c r="U731" s="85">
        <f t="shared" si="315"/>
        <v>0</v>
      </c>
      <c r="V731" s="47">
        <f t="shared" si="311"/>
        <v>0</v>
      </c>
      <c r="W731" s="47">
        <f t="shared" si="312"/>
        <v>0</v>
      </c>
    </row>
    <row r="732" spans="1:223">
      <c r="A732" s="35">
        <v>71</v>
      </c>
      <c r="B732" s="48">
        <v>544</v>
      </c>
      <c r="C732" s="48"/>
      <c r="D732" s="35" t="s">
        <v>1385</v>
      </c>
      <c r="E732" s="35" t="s">
        <v>735</v>
      </c>
      <c r="F732" s="35"/>
      <c r="G732" s="82">
        <v>181</v>
      </c>
      <c r="H732" s="47">
        <f t="shared" si="303"/>
        <v>181</v>
      </c>
      <c r="I732" s="47">
        <f t="shared" si="304"/>
        <v>0</v>
      </c>
      <c r="J732" s="82">
        <v>181</v>
      </c>
      <c r="K732" s="87">
        <v>181</v>
      </c>
      <c r="L732" s="47">
        <f t="shared" si="305"/>
        <v>181</v>
      </c>
      <c r="M732" s="47">
        <f t="shared" si="306"/>
        <v>0</v>
      </c>
      <c r="O732" s="85">
        <f t="shared" si="313"/>
        <v>0</v>
      </c>
      <c r="P732" s="82">
        <f t="shared" si="307"/>
        <v>0</v>
      </c>
      <c r="Q732" s="82">
        <f t="shared" si="308"/>
        <v>0</v>
      </c>
      <c r="R732" s="85">
        <f t="shared" si="314"/>
        <v>0</v>
      </c>
      <c r="S732" s="82">
        <f t="shared" si="309"/>
        <v>0</v>
      </c>
      <c r="T732" s="82">
        <f t="shared" si="310"/>
        <v>0</v>
      </c>
      <c r="U732" s="85">
        <f t="shared" si="315"/>
        <v>0</v>
      </c>
      <c r="V732" s="47">
        <f t="shared" si="311"/>
        <v>0</v>
      </c>
      <c r="W732" s="47">
        <f t="shared" si="312"/>
        <v>0</v>
      </c>
    </row>
    <row r="733" spans="1:223">
      <c r="A733" s="35">
        <v>72</v>
      </c>
      <c r="B733" s="48">
        <v>544</v>
      </c>
      <c r="C733" s="48"/>
      <c r="D733" s="35" t="s">
        <v>1385</v>
      </c>
      <c r="E733" s="35"/>
      <c r="F733" s="35" t="s">
        <v>736</v>
      </c>
      <c r="G733" s="82">
        <v>180</v>
      </c>
      <c r="H733" s="47">
        <f t="shared" si="303"/>
        <v>0</v>
      </c>
      <c r="I733" s="47">
        <f t="shared" si="304"/>
        <v>180</v>
      </c>
      <c r="J733" s="82">
        <v>180</v>
      </c>
      <c r="K733" s="87">
        <v>180</v>
      </c>
      <c r="L733" s="47">
        <f t="shared" si="305"/>
        <v>0</v>
      </c>
      <c r="M733" s="47">
        <f t="shared" si="306"/>
        <v>180</v>
      </c>
      <c r="O733" s="85">
        <f t="shared" si="313"/>
        <v>0</v>
      </c>
      <c r="P733" s="82">
        <f t="shared" si="307"/>
        <v>0</v>
      </c>
      <c r="Q733" s="82">
        <f t="shared" si="308"/>
        <v>0</v>
      </c>
      <c r="R733" s="85">
        <f t="shared" si="314"/>
        <v>0</v>
      </c>
      <c r="S733" s="82">
        <f t="shared" si="309"/>
        <v>0</v>
      </c>
      <c r="T733" s="82">
        <f t="shared" si="310"/>
        <v>0</v>
      </c>
      <c r="U733" s="85">
        <f t="shared" si="315"/>
        <v>0</v>
      </c>
      <c r="V733" s="47">
        <f t="shared" si="311"/>
        <v>0</v>
      </c>
      <c r="W733" s="47">
        <f t="shared" si="312"/>
        <v>0</v>
      </c>
    </row>
    <row r="734" spans="1:223">
      <c r="A734" s="35">
        <v>73</v>
      </c>
      <c r="B734" s="48">
        <v>546</v>
      </c>
      <c r="C734" s="48"/>
      <c r="D734" s="35" t="s">
        <v>1386</v>
      </c>
      <c r="E734" s="35"/>
      <c r="F734" s="35" t="s">
        <v>736</v>
      </c>
      <c r="G734" s="82">
        <v>153</v>
      </c>
      <c r="H734" s="47">
        <f t="shared" si="303"/>
        <v>0</v>
      </c>
      <c r="I734" s="47">
        <f t="shared" si="304"/>
        <v>153</v>
      </c>
      <c r="J734" s="82">
        <v>153</v>
      </c>
      <c r="K734" s="87">
        <v>153</v>
      </c>
      <c r="L734" s="47">
        <f t="shared" si="305"/>
        <v>0</v>
      </c>
      <c r="M734" s="47">
        <f t="shared" si="306"/>
        <v>153</v>
      </c>
      <c r="O734" s="85">
        <f t="shared" si="313"/>
        <v>0</v>
      </c>
      <c r="P734" s="82">
        <f t="shared" si="307"/>
        <v>0</v>
      </c>
      <c r="Q734" s="82">
        <f t="shared" si="308"/>
        <v>0</v>
      </c>
      <c r="R734" s="85">
        <f t="shared" si="314"/>
        <v>0</v>
      </c>
      <c r="S734" s="82">
        <f t="shared" si="309"/>
        <v>0</v>
      </c>
      <c r="T734" s="82">
        <f t="shared" si="310"/>
        <v>0</v>
      </c>
      <c r="U734" s="85">
        <f t="shared" si="315"/>
        <v>0</v>
      </c>
      <c r="V734" s="47">
        <f t="shared" si="311"/>
        <v>0</v>
      </c>
      <c r="W734" s="47">
        <f t="shared" si="312"/>
        <v>0</v>
      </c>
    </row>
    <row r="735" spans="1:223">
      <c r="A735" s="35">
        <v>74</v>
      </c>
      <c r="B735" s="48">
        <v>552</v>
      </c>
      <c r="C735" s="48"/>
      <c r="D735" s="35" t="s">
        <v>1387</v>
      </c>
      <c r="E735" s="35" t="s">
        <v>735</v>
      </c>
      <c r="F735" s="35"/>
      <c r="G735" s="82">
        <v>36</v>
      </c>
      <c r="H735" s="47">
        <f t="shared" si="303"/>
        <v>36</v>
      </c>
      <c r="I735" s="47">
        <f t="shared" si="304"/>
        <v>0</v>
      </c>
      <c r="J735" s="82">
        <v>36</v>
      </c>
      <c r="K735" s="87">
        <v>37</v>
      </c>
      <c r="L735" s="47">
        <f t="shared" si="305"/>
        <v>37</v>
      </c>
      <c r="M735" s="47">
        <f t="shared" si="306"/>
        <v>0</v>
      </c>
      <c r="O735" s="85">
        <f t="shared" si="313"/>
        <v>0</v>
      </c>
      <c r="P735" s="82">
        <f t="shared" si="307"/>
        <v>0</v>
      </c>
      <c r="Q735" s="82">
        <f t="shared" si="308"/>
        <v>0</v>
      </c>
      <c r="R735" s="85">
        <f t="shared" si="314"/>
        <v>1</v>
      </c>
      <c r="S735" s="82">
        <f t="shared" si="309"/>
        <v>1</v>
      </c>
      <c r="T735" s="82">
        <f t="shared" si="310"/>
        <v>0</v>
      </c>
      <c r="U735" s="85">
        <f t="shared" si="315"/>
        <v>1</v>
      </c>
      <c r="V735" s="47">
        <f t="shared" si="311"/>
        <v>1</v>
      </c>
      <c r="W735" s="47">
        <f t="shared" si="312"/>
        <v>0</v>
      </c>
    </row>
    <row r="736" spans="1:223">
      <c r="A736" s="35">
        <v>75</v>
      </c>
      <c r="B736" s="48" t="s">
        <v>1388</v>
      </c>
      <c r="C736" s="48"/>
      <c r="D736" s="35" t="s">
        <v>1389</v>
      </c>
      <c r="E736" s="35" t="s">
        <v>735</v>
      </c>
      <c r="F736" s="35"/>
      <c r="G736" s="82">
        <v>261</v>
      </c>
      <c r="H736" s="47">
        <f t="shared" si="303"/>
        <v>261</v>
      </c>
      <c r="I736" s="47">
        <f t="shared" si="304"/>
        <v>0</v>
      </c>
      <c r="J736" s="82">
        <v>261</v>
      </c>
      <c r="K736" s="87">
        <v>261</v>
      </c>
      <c r="L736" s="47">
        <f t="shared" si="305"/>
        <v>261</v>
      </c>
      <c r="M736" s="47">
        <f t="shared" si="306"/>
        <v>0</v>
      </c>
      <c r="N736" s="82"/>
      <c r="O736" s="85">
        <f t="shared" si="313"/>
        <v>0</v>
      </c>
      <c r="P736" s="82">
        <f t="shared" si="307"/>
        <v>0</v>
      </c>
      <c r="Q736" s="82">
        <f t="shared" si="308"/>
        <v>0</v>
      </c>
      <c r="R736" s="85">
        <f t="shared" si="314"/>
        <v>0</v>
      </c>
      <c r="S736" s="82">
        <f t="shared" si="309"/>
        <v>0</v>
      </c>
      <c r="T736" s="82">
        <f t="shared" si="310"/>
        <v>0</v>
      </c>
      <c r="U736" s="85">
        <f t="shared" si="315"/>
        <v>0</v>
      </c>
      <c r="V736" s="47">
        <f t="shared" si="311"/>
        <v>0</v>
      </c>
      <c r="W736" s="47">
        <f t="shared" si="312"/>
        <v>0</v>
      </c>
    </row>
    <row r="737" spans="1:23">
      <c r="A737" s="35">
        <v>76</v>
      </c>
      <c r="B737" s="48" t="s">
        <v>1388</v>
      </c>
      <c r="C737" s="48"/>
      <c r="D737" s="35" t="s">
        <v>1389</v>
      </c>
      <c r="E737" s="35"/>
      <c r="F737" s="35" t="s">
        <v>736</v>
      </c>
      <c r="G737" s="82">
        <v>261</v>
      </c>
      <c r="H737" s="47">
        <f t="shared" si="303"/>
        <v>0</v>
      </c>
      <c r="I737" s="47">
        <f t="shared" si="304"/>
        <v>261</v>
      </c>
      <c r="J737" s="82">
        <v>261</v>
      </c>
      <c r="K737" s="87">
        <v>261</v>
      </c>
      <c r="L737" s="47">
        <f t="shared" si="305"/>
        <v>0</v>
      </c>
      <c r="M737" s="47">
        <f t="shared" si="306"/>
        <v>261</v>
      </c>
      <c r="N737" s="82"/>
      <c r="O737" s="85">
        <f t="shared" si="313"/>
        <v>0</v>
      </c>
      <c r="P737" s="82">
        <f t="shared" si="307"/>
        <v>0</v>
      </c>
      <c r="Q737" s="82">
        <f t="shared" si="308"/>
        <v>0</v>
      </c>
      <c r="R737" s="85">
        <f t="shared" si="314"/>
        <v>0</v>
      </c>
      <c r="S737" s="82">
        <f t="shared" si="309"/>
        <v>0</v>
      </c>
      <c r="T737" s="82">
        <f t="shared" si="310"/>
        <v>0</v>
      </c>
      <c r="U737" s="85">
        <f t="shared" si="315"/>
        <v>0</v>
      </c>
      <c r="V737" s="47">
        <f t="shared" si="311"/>
        <v>0</v>
      </c>
      <c r="W737" s="47">
        <f t="shared" si="312"/>
        <v>0</v>
      </c>
    </row>
    <row r="738" spans="1:23">
      <c r="A738" s="35">
        <v>77</v>
      </c>
      <c r="B738" s="48" t="s">
        <v>1390</v>
      </c>
      <c r="C738" s="48"/>
      <c r="D738" s="35" t="s">
        <v>1391</v>
      </c>
      <c r="E738" s="35" t="s">
        <v>735</v>
      </c>
      <c r="F738" s="35"/>
      <c r="G738" s="82">
        <v>160</v>
      </c>
      <c r="H738" s="47">
        <f t="shared" si="303"/>
        <v>160</v>
      </c>
      <c r="I738" s="47">
        <f t="shared" si="304"/>
        <v>0</v>
      </c>
      <c r="J738" s="82">
        <v>163</v>
      </c>
      <c r="K738" s="87">
        <v>163</v>
      </c>
      <c r="L738" s="47">
        <f t="shared" si="305"/>
        <v>163</v>
      </c>
      <c r="M738" s="47">
        <f t="shared" si="306"/>
        <v>0</v>
      </c>
      <c r="O738" s="85">
        <f t="shared" si="313"/>
        <v>3</v>
      </c>
      <c r="P738" s="82">
        <f t="shared" si="307"/>
        <v>3</v>
      </c>
      <c r="Q738" s="82">
        <f t="shared" si="308"/>
        <v>0</v>
      </c>
      <c r="R738" s="85">
        <f t="shared" si="314"/>
        <v>0</v>
      </c>
      <c r="S738" s="82">
        <f t="shared" si="309"/>
        <v>0</v>
      </c>
      <c r="T738" s="82">
        <f t="shared" si="310"/>
        <v>0</v>
      </c>
      <c r="U738" s="85">
        <f t="shared" si="315"/>
        <v>3</v>
      </c>
      <c r="V738" s="47">
        <f t="shared" si="311"/>
        <v>3</v>
      </c>
      <c r="W738" s="47">
        <f t="shared" si="312"/>
        <v>0</v>
      </c>
    </row>
    <row r="739" spans="1:23">
      <c r="A739" s="35">
        <v>78</v>
      </c>
      <c r="B739" s="48" t="s">
        <v>1390</v>
      </c>
      <c r="C739" s="48"/>
      <c r="D739" s="35" t="s">
        <v>1391</v>
      </c>
      <c r="E739" s="35"/>
      <c r="F739" s="35" t="s">
        <v>736</v>
      </c>
      <c r="G739" s="82">
        <v>159</v>
      </c>
      <c r="H739" s="47">
        <f t="shared" si="303"/>
        <v>0</v>
      </c>
      <c r="I739" s="47">
        <f t="shared" si="304"/>
        <v>159</v>
      </c>
      <c r="J739" s="82">
        <v>162</v>
      </c>
      <c r="K739" s="87">
        <v>162</v>
      </c>
      <c r="L739" s="47">
        <f t="shared" si="305"/>
        <v>0</v>
      </c>
      <c r="M739" s="47">
        <f t="shared" si="306"/>
        <v>162</v>
      </c>
      <c r="O739" s="85">
        <f t="shared" si="313"/>
        <v>3</v>
      </c>
      <c r="P739" s="82">
        <f t="shared" si="307"/>
        <v>0</v>
      </c>
      <c r="Q739" s="82">
        <f t="shared" si="308"/>
        <v>3</v>
      </c>
      <c r="R739" s="85">
        <f t="shared" si="314"/>
        <v>0</v>
      </c>
      <c r="S739" s="82">
        <f t="shared" si="309"/>
        <v>0</v>
      </c>
      <c r="T739" s="82">
        <f t="shared" si="310"/>
        <v>0</v>
      </c>
      <c r="U739" s="85">
        <f t="shared" si="315"/>
        <v>3</v>
      </c>
      <c r="V739" s="47">
        <f t="shared" si="311"/>
        <v>0</v>
      </c>
      <c r="W739" s="47">
        <f t="shared" si="312"/>
        <v>3</v>
      </c>
    </row>
    <row r="740" spans="1:23">
      <c r="A740" s="35">
        <v>79</v>
      </c>
      <c r="B740" s="48" t="s">
        <v>1392</v>
      </c>
      <c r="C740" s="48"/>
      <c r="D740" s="35" t="s">
        <v>1393</v>
      </c>
      <c r="E740" s="35" t="s">
        <v>735</v>
      </c>
      <c r="F740" s="35"/>
      <c r="G740" s="82">
        <f>631.5+115</f>
        <v>746.5</v>
      </c>
      <c r="H740" s="47">
        <f t="shared" si="303"/>
        <v>746.5</v>
      </c>
      <c r="I740" s="47">
        <f t="shared" si="304"/>
        <v>0</v>
      </c>
      <c r="J740" s="82">
        <f>631.5+115</f>
        <v>746.5</v>
      </c>
      <c r="K740" s="87">
        <f>631.5+115</f>
        <v>746.5</v>
      </c>
      <c r="L740" s="47">
        <f t="shared" si="305"/>
        <v>746.5</v>
      </c>
      <c r="M740" s="47">
        <f t="shared" si="306"/>
        <v>0</v>
      </c>
      <c r="O740" s="85">
        <f t="shared" si="313"/>
        <v>0</v>
      </c>
      <c r="P740" s="82">
        <f t="shared" si="307"/>
        <v>0</v>
      </c>
      <c r="Q740" s="82">
        <f t="shared" si="308"/>
        <v>0</v>
      </c>
      <c r="R740" s="85">
        <f t="shared" si="314"/>
        <v>0</v>
      </c>
      <c r="S740" s="82">
        <f t="shared" si="309"/>
        <v>0</v>
      </c>
      <c r="T740" s="82">
        <f t="shared" si="310"/>
        <v>0</v>
      </c>
      <c r="U740" s="85">
        <f t="shared" si="315"/>
        <v>0</v>
      </c>
      <c r="V740" s="47">
        <f t="shared" si="311"/>
        <v>0</v>
      </c>
      <c r="W740" s="47">
        <f t="shared" si="312"/>
        <v>0</v>
      </c>
    </row>
    <row r="741" spans="1:23">
      <c r="A741" s="35">
        <v>80</v>
      </c>
      <c r="B741" s="48" t="s">
        <v>1392</v>
      </c>
      <c r="C741" s="48"/>
      <c r="D741" s="35" t="s">
        <v>1393</v>
      </c>
      <c r="E741" s="35"/>
      <c r="F741" s="35" t="s">
        <v>736</v>
      </c>
      <c r="G741" s="82">
        <f>628+114</f>
        <v>742</v>
      </c>
      <c r="H741" s="47">
        <f t="shared" si="303"/>
        <v>0</v>
      </c>
      <c r="I741" s="47">
        <f t="shared" si="304"/>
        <v>742</v>
      </c>
      <c r="J741" s="82">
        <f>628+114</f>
        <v>742</v>
      </c>
      <c r="K741" s="87">
        <f>628+114</f>
        <v>742</v>
      </c>
      <c r="L741" s="47">
        <f t="shared" si="305"/>
        <v>0</v>
      </c>
      <c r="M741" s="47">
        <f t="shared" si="306"/>
        <v>742</v>
      </c>
      <c r="O741" s="85">
        <f t="shared" si="313"/>
        <v>0</v>
      </c>
      <c r="P741" s="82">
        <f t="shared" si="307"/>
        <v>0</v>
      </c>
      <c r="Q741" s="82">
        <f t="shared" si="308"/>
        <v>0</v>
      </c>
      <c r="R741" s="85">
        <f t="shared" si="314"/>
        <v>0</v>
      </c>
      <c r="S741" s="82">
        <f t="shared" si="309"/>
        <v>0</v>
      </c>
      <c r="T741" s="82">
        <f t="shared" si="310"/>
        <v>0</v>
      </c>
      <c r="U741" s="85">
        <f t="shared" si="315"/>
        <v>0</v>
      </c>
      <c r="V741" s="47">
        <f t="shared" si="311"/>
        <v>0</v>
      </c>
      <c r="W741" s="47">
        <f t="shared" si="312"/>
        <v>0</v>
      </c>
    </row>
    <row r="742" spans="1:23">
      <c r="A742" s="35">
        <v>81</v>
      </c>
      <c r="B742" s="48" t="s">
        <v>1394</v>
      </c>
      <c r="C742" s="48"/>
      <c r="D742" s="35" t="s">
        <v>1395</v>
      </c>
      <c r="E742" s="35" t="s">
        <v>735</v>
      </c>
      <c r="F742" s="35"/>
      <c r="G742" s="82">
        <v>246.5</v>
      </c>
      <c r="H742" s="47">
        <f t="shared" si="303"/>
        <v>246.5</v>
      </c>
      <c r="I742" s="47">
        <f t="shared" si="304"/>
        <v>0</v>
      </c>
      <c r="J742" s="82">
        <v>249.5</v>
      </c>
      <c r="K742" s="87">
        <v>249.5</v>
      </c>
      <c r="L742" s="47">
        <f t="shared" si="305"/>
        <v>249.5</v>
      </c>
      <c r="M742" s="47">
        <f t="shared" si="306"/>
        <v>0</v>
      </c>
      <c r="O742" s="85">
        <f t="shared" si="313"/>
        <v>3</v>
      </c>
      <c r="P742" s="82">
        <f t="shared" si="307"/>
        <v>3</v>
      </c>
      <c r="Q742" s="82">
        <f t="shared" si="308"/>
        <v>0</v>
      </c>
      <c r="R742" s="85">
        <f t="shared" si="314"/>
        <v>0</v>
      </c>
      <c r="S742" s="82">
        <f t="shared" si="309"/>
        <v>0</v>
      </c>
      <c r="T742" s="82">
        <f t="shared" si="310"/>
        <v>0</v>
      </c>
      <c r="U742" s="85">
        <f t="shared" si="315"/>
        <v>3</v>
      </c>
      <c r="V742" s="47">
        <f t="shared" si="311"/>
        <v>3</v>
      </c>
      <c r="W742" s="47">
        <f t="shared" si="312"/>
        <v>0</v>
      </c>
    </row>
    <row r="743" spans="1:23">
      <c r="A743" s="35">
        <v>82</v>
      </c>
      <c r="B743" s="48" t="s">
        <v>1394</v>
      </c>
      <c r="C743" s="48"/>
      <c r="D743" s="35" t="s">
        <v>1395</v>
      </c>
      <c r="E743" s="35"/>
      <c r="F743" s="35" t="s">
        <v>736</v>
      </c>
      <c r="G743" s="82">
        <v>239</v>
      </c>
      <c r="H743" s="47">
        <f t="shared" si="303"/>
        <v>0</v>
      </c>
      <c r="I743" s="47">
        <f t="shared" si="304"/>
        <v>239</v>
      </c>
      <c r="J743" s="82">
        <v>242</v>
      </c>
      <c r="K743" s="87">
        <v>242</v>
      </c>
      <c r="L743" s="47">
        <f t="shared" si="305"/>
        <v>0</v>
      </c>
      <c r="M743" s="47">
        <f t="shared" si="306"/>
        <v>242</v>
      </c>
      <c r="O743" s="85">
        <f t="shared" si="313"/>
        <v>3</v>
      </c>
      <c r="P743" s="82">
        <f t="shared" si="307"/>
        <v>0</v>
      </c>
      <c r="Q743" s="82">
        <f t="shared" si="308"/>
        <v>3</v>
      </c>
      <c r="R743" s="85">
        <f t="shared" si="314"/>
        <v>0</v>
      </c>
      <c r="S743" s="82">
        <f t="shared" si="309"/>
        <v>0</v>
      </c>
      <c r="T743" s="82">
        <f t="shared" si="310"/>
        <v>0</v>
      </c>
      <c r="U743" s="85">
        <f t="shared" si="315"/>
        <v>3</v>
      </c>
      <c r="V743" s="47">
        <f t="shared" si="311"/>
        <v>0</v>
      </c>
      <c r="W743" s="47">
        <f t="shared" si="312"/>
        <v>3</v>
      </c>
    </row>
    <row r="744" spans="1:23">
      <c r="A744" s="35">
        <v>83</v>
      </c>
      <c r="B744" s="48" t="s">
        <v>1396</v>
      </c>
      <c r="C744" s="48"/>
      <c r="D744" s="35" t="s">
        <v>1397</v>
      </c>
      <c r="E744" s="35" t="s">
        <v>735</v>
      </c>
      <c r="F744" s="35"/>
      <c r="G744" s="82">
        <f>3+26+50+28+10+4+1</f>
        <v>122</v>
      </c>
      <c r="H744" s="47">
        <f t="shared" si="303"/>
        <v>122</v>
      </c>
      <c r="I744" s="47">
        <f t="shared" si="304"/>
        <v>0</v>
      </c>
      <c r="J744" s="82">
        <f>3+30+50+28+10</f>
        <v>121</v>
      </c>
      <c r="K744" s="87">
        <f>3+30+50+28+10</f>
        <v>121</v>
      </c>
      <c r="L744" s="47">
        <f t="shared" si="305"/>
        <v>121</v>
      </c>
      <c r="M744" s="47">
        <f t="shared" si="306"/>
        <v>0</v>
      </c>
      <c r="O744" s="85">
        <f t="shared" si="313"/>
        <v>-1</v>
      </c>
      <c r="P744" s="82">
        <f t="shared" si="307"/>
        <v>-1</v>
      </c>
      <c r="Q744" s="82">
        <f t="shared" si="308"/>
        <v>0</v>
      </c>
      <c r="R744" s="85">
        <f t="shared" si="314"/>
        <v>0</v>
      </c>
      <c r="S744" s="82">
        <f t="shared" si="309"/>
        <v>0</v>
      </c>
      <c r="T744" s="82">
        <f t="shared" si="310"/>
        <v>0</v>
      </c>
      <c r="U744" s="85">
        <f t="shared" si="315"/>
        <v>-1</v>
      </c>
      <c r="V744" s="47">
        <f t="shared" si="311"/>
        <v>-1</v>
      </c>
      <c r="W744" s="47">
        <f t="shared" si="312"/>
        <v>0</v>
      </c>
    </row>
    <row r="745" spans="1:23">
      <c r="A745" s="35">
        <v>84</v>
      </c>
      <c r="B745" s="48" t="s">
        <v>1396</v>
      </c>
      <c r="C745" s="48"/>
      <c r="D745" s="35" t="s">
        <v>1397</v>
      </c>
      <c r="E745" s="35"/>
      <c r="F745" s="35" t="s">
        <v>736</v>
      </c>
      <c r="G745" s="82">
        <f>2+25+50+23+4+1</f>
        <v>105</v>
      </c>
      <c r="H745" s="47">
        <f t="shared" si="303"/>
        <v>0</v>
      </c>
      <c r="I745" s="47">
        <f t="shared" si="304"/>
        <v>105</v>
      </c>
      <c r="J745" s="82">
        <f>0+2+29+50+23</f>
        <v>104</v>
      </c>
      <c r="K745" s="87">
        <f>29+50+23+2</f>
        <v>104</v>
      </c>
      <c r="L745" s="47">
        <f t="shared" si="305"/>
        <v>0</v>
      </c>
      <c r="M745" s="47">
        <f t="shared" si="306"/>
        <v>104</v>
      </c>
      <c r="O745" s="85">
        <f t="shared" si="313"/>
        <v>-1</v>
      </c>
      <c r="P745" s="82">
        <f t="shared" si="307"/>
        <v>0</v>
      </c>
      <c r="Q745" s="82">
        <f t="shared" si="308"/>
        <v>-1</v>
      </c>
      <c r="R745" s="85">
        <f t="shared" si="314"/>
        <v>0</v>
      </c>
      <c r="S745" s="82">
        <f t="shared" si="309"/>
        <v>0</v>
      </c>
      <c r="T745" s="82">
        <f t="shared" si="310"/>
        <v>0</v>
      </c>
      <c r="U745" s="85">
        <f t="shared" si="315"/>
        <v>-1</v>
      </c>
      <c r="V745" s="47">
        <f t="shared" si="311"/>
        <v>0</v>
      </c>
      <c r="W745" s="47">
        <f t="shared" si="312"/>
        <v>-1</v>
      </c>
    </row>
    <row r="746" spans="1:23">
      <c r="A746" s="35">
        <v>85</v>
      </c>
      <c r="B746" s="48">
        <v>554</v>
      </c>
      <c r="C746" s="48"/>
      <c r="D746" s="35" t="s">
        <v>1398</v>
      </c>
      <c r="E746" s="35" t="s">
        <v>735</v>
      </c>
      <c r="F746" s="35"/>
      <c r="G746" s="82">
        <v>82</v>
      </c>
      <c r="H746" s="47">
        <f t="shared" si="303"/>
        <v>82</v>
      </c>
      <c r="I746" s="47">
        <f t="shared" si="304"/>
        <v>0</v>
      </c>
      <c r="J746" s="82">
        <v>82</v>
      </c>
      <c r="K746" s="87">
        <v>82</v>
      </c>
      <c r="L746" s="47">
        <f t="shared" si="305"/>
        <v>82</v>
      </c>
      <c r="M746" s="47">
        <f t="shared" si="306"/>
        <v>0</v>
      </c>
      <c r="O746" s="85">
        <f t="shared" si="313"/>
        <v>0</v>
      </c>
      <c r="P746" s="82">
        <f t="shared" si="307"/>
        <v>0</v>
      </c>
      <c r="Q746" s="82">
        <f t="shared" si="308"/>
        <v>0</v>
      </c>
      <c r="R746" s="85">
        <f t="shared" si="314"/>
        <v>0</v>
      </c>
      <c r="S746" s="82">
        <f t="shared" si="309"/>
        <v>0</v>
      </c>
      <c r="T746" s="82">
        <f t="shared" si="310"/>
        <v>0</v>
      </c>
      <c r="U746" s="85">
        <f t="shared" si="315"/>
        <v>0</v>
      </c>
      <c r="V746" s="47">
        <f t="shared" si="311"/>
        <v>0</v>
      </c>
      <c r="W746" s="47">
        <f t="shared" si="312"/>
        <v>0</v>
      </c>
    </row>
    <row r="747" spans="1:23">
      <c r="A747" s="35">
        <v>86</v>
      </c>
      <c r="B747" s="48">
        <v>554</v>
      </c>
      <c r="C747" s="48"/>
      <c r="D747" s="35" t="s">
        <v>1399</v>
      </c>
      <c r="E747" s="35"/>
      <c r="F747" s="35" t="s">
        <v>736</v>
      </c>
      <c r="G747" s="82">
        <v>46.8</v>
      </c>
      <c r="H747" s="47">
        <f t="shared" si="303"/>
        <v>0</v>
      </c>
      <c r="I747" s="47">
        <f t="shared" si="304"/>
        <v>46.8</v>
      </c>
      <c r="J747" s="82">
        <v>46.8</v>
      </c>
      <c r="K747" s="87">
        <v>46.8</v>
      </c>
      <c r="L747" s="47">
        <f t="shared" si="305"/>
        <v>0</v>
      </c>
      <c r="M747" s="47">
        <f t="shared" si="306"/>
        <v>46.8</v>
      </c>
      <c r="O747" s="85">
        <f t="shared" si="313"/>
        <v>0</v>
      </c>
      <c r="P747" s="82">
        <f t="shared" si="307"/>
        <v>0</v>
      </c>
      <c r="Q747" s="82">
        <f t="shared" si="308"/>
        <v>0</v>
      </c>
      <c r="R747" s="85">
        <f t="shared" si="314"/>
        <v>0</v>
      </c>
      <c r="S747" s="82">
        <f t="shared" si="309"/>
        <v>0</v>
      </c>
      <c r="T747" s="82">
        <f t="shared" si="310"/>
        <v>0</v>
      </c>
      <c r="U747" s="85">
        <f t="shared" si="315"/>
        <v>0</v>
      </c>
      <c r="V747" s="47">
        <f t="shared" si="311"/>
        <v>0</v>
      </c>
      <c r="W747" s="47">
        <f t="shared" si="312"/>
        <v>0</v>
      </c>
    </row>
    <row r="748" spans="1:23">
      <c r="A748" s="35">
        <v>87</v>
      </c>
      <c r="B748" s="48">
        <v>556</v>
      </c>
      <c r="C748" s="48"/>
      <c r="D748" s="35" t="s">
        <v>1400</v>
      </c>
      <c r="E748" s="35" t="s">
        <v>735</v>
      </c>
      <c r="F748" s="35"/>
      <c r="G748" s="82">
        <v>67</v>
      </c>
      <c r="H748" s="47">
        <f t="shared" si="303"/>
        <v>67</v>
      </c>
      <c r="I748" s="47">
        <f t="shared" si="304"/>
        <v>0</v>
      </c>
      <c r="J748" s="82">
        <v>67</v>
      </c>
      <c r="K748" s="87">
        <v>67</v>
      </c>
      <c r="L748" s="47">
        <f t="shared" si="305"/>
        <v>67</v>
      </c>
      <c r="M748" s="47">
        <f t="shared" si="306"/>
        <v>0</v>
      </c>
      <c r="O748" s="85">
        <f t="shared" si="313"/>
        <v>0</v>
      </c>
      <c r="P748" s="82">
        <f t="shared" si="307"/>
        <v>0</v>
      </c>
      <c r="Q748" s="82">
        <f t="shared" si="308"/>
        <v>0</v>
      </c>
      <c r="R748" s="85">
        <f t="shared" si="314"/>
        <v>0</v>
      </c>
      <c r="S748" s="82">
        <f t="shared" si="309"/>
        <v>0</v>
      </c>
      <c r="T748" s="82">
        <f t="shared" si="310"/>
        <v>0</v>
      </c>
      <c r="U748" s="85">
        <f t="shared" si="315"/>
        <v>0</v>
      </c>
      <c r="V748" s="47">
        <f t="shared" si="311"/>
        <v>0</v>
      </c>
      <c r="W748" s="47">
        <f t="shared" si="312"/>
        <v>0</v>
      </c>
    </row>
    <row r="749" spans="1:23">
      <c r="A749" s="35">
        <v>88</v>
      </c>
      <c r="B749" s="48">
        <v>558</v>
      </c>
      <c r="C749" s="48"/>
      <c r="D749" s="35" t="s">
        <v>1401</v>
      </c>
      <c r="E749" s="35" t="s">
        <v>735</v>
      </c>
      <c r="F749" s="35"/>
      <c r="G749" s="82">
        <v>62</v>
      </c>
      <c r="H749" s="47">
        <f t="shared" si="303"/>
        <v>62</v>
      </c>
      <c r="I749" s="47">
        <f t="shared" si="304"/>
        <v>0</v>
      </c>
      <c r="J749" s="82">
        <v>62</v>
      </c>
      <c r="K749" s="87">
        <v>62</v>
      </c>
      <c r="L749" s="47">
        <f t="shared" si="305"/>
        <v>62</v>
      </c>
      <c r="M749" s="47">
        <f t="shared" si="306"/>
        <v>0</v>
      </c>
      <c r="O749" s="85">
        <f t="shared" si="313"/>
        <v>0</v>
      </c>
      <c r="P749" s="82">
        <f t="shared" si="307"/>
        <v>0</v>
      </c>
      <c r="Q749" s="82">
        <f t="shared" si="308"/>
        <v>0</v>
      </c>
      <c r="R749" s="85">
        <f t="shared" si="314"/>
        <v>0</v>
      </c>
      <c r="S749" s="82">
        <f t="shared" si="309"/>
        <v>0</v>
      </c>
      <c r="T749" s="82">
        <f t="shared" si="310"/>
        <v>0</v>
      </c>
      <c r="U749" s="85">
        <f t="shared" si="315"/>
        <v>0</v>
      </c>
      <c r="V749" s="47">
        <f t="shared" si="311"/>
        <v>0</v>
      </c>
      <c r="W749" s="47">
        <f t="shared" si="312"/>
        <v>0</v>
      </c>
    </row>
    <row r="750" spans="1:23">
      <c r="A750" s="35">
        <v>89</v>
      </c>
      <c r="B750" s="48">
        <v>559</v>
      </c>
      <c r="C750" s="48"/>
      <c r="D750" s="35" t="s">
        <v>1402</v>
      </c>
      <c r="E750" s="35" t="s">
        <v>735</v>
      </c>
      <c r="F750" s="35"/>
      <c r="G750" s="82">
        <v>60.4</v>
      </c>
      <c r="H750" s="47">
        <f t="shared" si="303"/>
        <v>60.4</v>
      </c>
      <c r="I750" s="47">
        <f t="shared" si="304"/>
        <v>0</v>
      </c>
      <c r="J750" s="82">
        <v>60.4</v>
      </c>
      <c r="K750" s="87">
        <v>60.4</v>
      </c>
      <c r="L750" s="47">
        <f t="shared" si="305"/>
        <v>60.4</v>
      </c>
      <c r="M750" s="47">
        <f t="shared" si="306"/>
        <v>0</v>
      </c>
      <c r="O750" s="85">
        <f t="shared" si="313"/>
        <v>0</v>
      </c>
      <c r="P750" s="82">
        <f t="shared" si="307"/>
        <v>0</v>
      </c>
      <c r="Q750" s="82">
        <f t="shared" si="308"/>
        <v>0</v>
      </c>
      <c r="R750" s="85">
        <f t="shared" si="314"/>
        <v>0</v>
      </c>
      <c r="S750" s="82">
        <f t="shared" si="309"/>
        <v>0</v>
      </c>
      <c r="T750" s="82">
        <f t="shared" si="310"/>
        <v>0</v>
      </c>
      <c r="U750" s="85">
        <f t="shared" si="315"/>
        <v>0</v>
      </c>
      <c r="V750" s="47">
        <f t="shared" si="311"/>
        <v>0</v>
      </c>
      <c r="W750" s="47">
        <f t="shared" si="312"/>
        <v>0</v>
      </c>
    </row>
    <row r="751" spans="1:23">
      <c r="A751" s="35">
        <v>90</v>
      </c>
      <c r="B751" s="48">
        <v>562</v>
      </c>
      <c r="C751" s="48"/>
      <c r="D751" s="35" t="s">
        <v>1403</v>
      </c>
      <c r="E751" s="35" t="s">
        <v>735</v>
      </c>
      <c r="F751" s="35"/>
      <c r="G751" s="82">
        <v>47</v>
      </c>
      <c r="H751" s="47">
        <f t="shared" si="303"/>
        <v>47</v>
      </c>
      <c r="I751" s="47">
        <f t="shared" si="304"/>
        <v>0</v>
      </c>
      <c r="J751" s="82">
        <v>47</v>
      </c>
      <c r="K751" s="87">
        <v>47</v>
      </c>
      <c r="L751" s="47">
        <f t="shared" si="305"/>
        <v>47</v>
      </c>
      <c r="M751" s="47">
        <f t="shared" si="306"/>
        <v>0</v>
      </c>
      <c r="O751" s="85">
        <f t="shared" si="313"/>
        <v>0</v>
      </c>
      <c r="P751" s="82">
        <f t="shared" si="307"/>
        <v>0</v>
      </c>
      <c r="Q751" s="82">
        <f t="shared" si="308"/>
        <v>0</v>
      </c>
      <c r="R751" s="85">
        <f t="shared" si="314"/>
        <v>0</v>
      </c>
      <c r="S751" s="82">
        <f t="shared" si="309"/>
        <v>0</v>
      </c>
      <c r="T751" s="82">
        <f t="shared" si="310"/>
        <v>0</v>
      </c>
      <c r="U751" s="85">
        <f t="shared" si="315"/>
        <v>0</v>
      </c>
      <c r="V751" s="47">
        <f t="shared" si="311"/>
        <v>0</v>
      </c>
      <c r="W751" s="47">
        <f t="shared" si="312"/>
        <v>0</v>
      </c>
    </row>
    <row r="752" spans="1:23">
      <c r="A752" s="35">
        <v>91</v>
      </c>
      <c r="B752" s="48">
        <v>565</v>
      </c>
      <c r="C752" s="48"/>
      <c r="D752" s="35" t="s">
        <v>1404</v>
      </c>
      <c r="E752" s="35" t="s">
        <v>735</v>
      </c>
      <c r="F752" s="35"/>
      <c r="G752" s="82">
        <v>26</v>
      </c>
      <c r="H752" s="47">
        <f t="shared" si="303"/>
        <v>26</v>
      </c>
      <c r="I752" s="47">
        <f t="shared" si="304"/>
        <v>0</v>
      </c>
      <c r="J752" s="82">
        <v>26</v>
      </c>
      <c r="K752" s="87">
        <v>26</v>
      </c>
      <c r="L752" s="47">
        <f t="shared" si="305"/>
        <v>26</v>
      </c>
      <c r="M752" s="47">
        <f t="shared" si="306"/>
        <v>0</v>
      </c>
      <c r="O752" s="85">
        <f t="shared" si="313"/>
        <v>0</v>
      </c>
      <c r="P752" s="82">
        <f t="shared" si="307"/>
        <v>0</v>
      </c>
      <c r="Q752" s="82">
        <f t="shared" si="308"/>
        <v>0</v>
      </c>
      <c r="R752" s="85">
        <f t="shared" si="314"/>
        <v>0</v>
      </c>
      <c r="S752" s="82">
        <f t="shared" si="309"/>
        <v>0</v>
      </c>
      <c r="T752" s="82">
        <f t="shared" si="310"/>
        <v>0</v>
      </c>
      <c r="U752" s="85">
        <f t="shared" si="315"/>
        <v>0</v>
      </c>
      <c r="V752" s="47">
        <f t="shared" si="311"/>
        <v>0</v>
      </c>
      <c r="W752" s="47">
        <f t="shared" si="312"/>
        <v>0</v>
      </c>
    </row>
    <row r="753" spans="1:23">
      <c r="A753" s="35">
        <v>92</v>
      </c>
      <c r="B753" s="48" t="s">
        <v>1405</v>
      </c>
      <c r="C753" s="48"/>
      <c r="D753" s="35" t="s">
        <v>1406</v>
      </c>
      <c r="E753" s="35" t="s">
        <v>735</v>
      </c>
      <c r="F753" s="35"/>
      <c r="G753" s="82">
        <v>73</v>
      </c>
      <c r="H753" s="47">
        <f t="shared" si="303"/>
        <v>73</v>
      </c>
      <c r="I753" s="47">
        <f t="shared" si="304"/>
        <v>0</v>
      </c>
      <c r="J753" s="82">
        <v>73</v>
      </c>
      <c r="K753" s="87">
        <v>73</v>
      </c>
      <c r="L753" s="47">
        <f t="shared" si="305"/>
        <v>73</v>
      </c>
      <c r="M753" s="47">
        <f t="shared" si="306"/>
        <v>0</v>
      </c>
      <c r="O753" s="85">
        <f t="shared" si="313"/>
        <v>0</v>
      </c>
      <c r="P753" s="82">
        <f t="shared" si="307"/>
        <v>0</v>
      </c>
      <c r="Q753" s="82">
        <f t="shared" si="308"/>
        <v>0</v>
      </c>
      <c r="R753" s="85">
        <f t="shared" si="314"/>
        <v>0</v>
      </c>
      <c r="S753" s="82">
        <f t="shared" si="309"/>
        <v>0</v>
      </c>
      <c r="T753" s="82">
        <f t="shared" si="310"/>
        <v>0</v>
      </c>
      <c r="U753" s="85">
        <f t="shared" si="315"/>
        <v>0</v>
      </c>
      <c r="V753" s="47">
        <f t="shared" si="311"/>
        <v>0</v>
      </c>
      <c r="W753" s="47">
        <f t="shared" si="312"/>
        <v>0</v>
      </c>
    </row>
    <row r="754" spans="1:23">
      <c r="A754" s="35">
        <v>93</v>
      </c>
      <c r="B754" s="48" t="s">
        <v>1407</v>
      </c>
      <c r="C754" s="48"/>
      <c r="D754" s="35" t="s">
        <v>1408</v>
      </c>
      <c r="E754" s="35" t="s">
        <v>735</v>
      </c>
      <c r="F754" s="35"/>
      <c r="G754" s="82">
        <v>65.5</v>
      </c>
      <c r="H754" s="47">
        <f t="shared" si="303"/>
        <v>65.5</v>
      </c>
      <c r="I754" s="47">
        <f t="shared" si="304"/>
        <v>0</v>
      </c>
      <c r="J754" s="82">
        <v>65.5</v>
      </c>
      <c r="K754" s="87">
        <v>65</v>
      </c>
      <c r="L754" s="47">
        <f t="shared" si="305"/>
        <v>65</v>
      </c>
      <c r="M754" s="47">
        <f t="shared" si="306"/>
        <v>0</v>
      </c>
      <c r="O754" s="85">
        <f t="shared" si="313"/>
        <v>0</v>
      </c>
      <c r="P754" s="82">
        <f t="shared" si="307"/>
        <v>0</v>
      </c>
      <c r="Q754" s="82">
        <f t="shared" si="308"/>
        <v>0</v>
      </c>
      <c r="R754" s="85">
        <f t="shared" si="314"/>
        <v>-0.5</v>
      </c>
      <c r="S754" s="82">
        <f t="shared" si="309"/>
        <v>-0.5</v>
      </c>
      <c r="T754" s="82">
        <f t="shared" si="310"/>
        <v>0</v>
      </c>
      <c r="U754" s="85">
        <f t="shared" si="315"/>
        <v>-0.5</v>
      </c>
      <c r="V754" s="47">
        <f t="shared" si="311"/>
        <v>-0.5</v>
      </c>
      <c r="W754" s="47">
        <f t="shared" si="312"/>
        <v>0</v>
      </c>
    </row>
    <row r="755" spans="1:23" hidden="1">
      <c r="A755" s="35">
        <v>94</v>
      </c>
      <c r="B755" s="48">
        <v>567</v>
      </c>
      <c r="C755" s="48"/>
      <c r="D755" s="35" t="s">
        <v>1409</v>
      </c>
      <c r="E755" s="35" t="s">
        <v>735</v>
      </c>
      <c r="F755" s="35"/>
      <c r="G755" s="82">
        <v>0</v>
      </c>
      <c r="H755" s="47">
        <f t="shared" si="303"/>
        <v>0</v>
      </c>
      <c r="I755" s="47">
        <f t="shared" si="304"/>
        <v>0</v>
      </c>
      <c r="J755" s="82"/>
      <c r="K755" s="87"/>
      <c r="L755" s="47">
        <f t="shared" si="305"/>
        <v>0</v>
      </c>
      <c r="M755" s="47">
        <f t="shared" si="306"/>
        <v>0</v>
      </c>
      <c r="O755" s="85">
        <f t="shared" si="313"/>
        <v>0</v>
      </c>
      <c r="P755" s="82">
        <f t="shared" si="307"/>
        <v>0</v>
      </c>
      <c r="Q755" s="82">
        <f t="shared" si="308"/>
        <v>0</v>
      </c>
      <c r="R755" s="85">
        <f t="shared" si="314"/>
        <v>0</v>
      </c>
      <c r="S755" s="82">
        <f t="shared" si="309"/>
        <v>0</v>
      </c>
      <c r="T755" s="82">
        <f t="shared" si="310"/>
        <v>0</v>
      </c>
      <c r="U755" s="85">
        <f t="shared" si="315"/>
        <v>0</v>
      </c>
      <c r="V755" s="47">
        <f t="shared" si="311"/>
        <v>0</v>
      </c>
      <c r="W755" s="47">
        <f t="shared" si="312"/>
        <v>0</v>
      </c>
    </row>
    <row r="756" spans="1:23">
      <c r="A756" s="35">
        <v>95</v>
      </c>
      <c r="B756" s="48">
        <v>575</v>
      </c>
      <c r="C756" s="48"/>
      <c r="D756" s="35" t="s">
        <v>1410</v>
      </c>
      <c r="E756" s="35"/>
      <c r="F756" s="35" t="s">
        <v>736</v>
      </c>
      <c r="G756" s="82">
        <v>623</v>
      </c>
      <c r="H756" s="47">
        <f t="shared" si="303"/>
        <v>0</v>
      </c>
      <c r="I756" s="47">
        <f t="shared" si="304"/>
        <v>623</v>
      </c>
      <c r="J756" s="82">
        <v>623</v>
      </c>
      <c r="K756" s="87">
        <v>623</v>
      </c>
      <c r="L756" s="47">
        <f t="shared" si="305"/>
        <v>0</v>
      </c>
      <c r="M756" s="47">
        <f t="shared" si="306"/>
        <v>623</v>
      </c>
      <c r="O756" s="85">
        <f t="shared" si="313"/>
        <v>0</v>
      </c>
      <c r="P756" s="82">
        <f t="shared" si="307"/>
        <v>0</v>
      </c>
      <c r="Q756" s="82">
        <f t="shared" si="308"/>
        <v>0</v>
      </c>
      <c r="R756" s="85">
        <f t="shared" si="314"/>
        <v>0</v>
      </c>
      <c r="S756" s="82">
        <f t="shared" si="309"/>
        <v>0</v>
      </c>
      <c r="T756" s="82">
        <f t="shared" si="310"/>
        <v>0</v>
      </c>
      <c r="U756" s="85">
        <f t="shared" si="315"/>
        <v>0</v>
      </c>
      <c r="V756" s="47">
        <f t="shared" si="311"/>
        <v>0</v>
      </c>
      <c r="W756" s="47">
        <f t="shared" si="312"/>
        <v>0</v>
      </c>
    </row>
    <row r="757" spans="1:23">
      <c r="A757" s="35">
        <v>96</v>
      </c>
      <c r="B757" s="48" t="s">
        <v>1411</v>
      </c>
      <c r="C757" s="48"/>
      <c r="D757" s="35" t="s">
        <v>1412</v>
      </c>
      <c r="E757" s="35"/>
      <c r="F757" s="35" t="s">
        <v>736</v>
      </c>
      <c r="G757" s="82">
        <v>99</v>
      </c>
      <c r="H757" s="47">
        <f t="shared" si="303"/>
        <v>0</v>
      </c>
      <c r="I757" s="47">
        <f t="shared" si="304"/>
        <v>99</v>
      </c>
      <c r="J757" s="82">
        <v>99</v>
      </c>
      <c r="K757" s="87">
        <v>99</v>
      </c>
      <c r="L757" s="47">
        <f t="shared" si="305"/>
        <v>0</v>
      </c>
      <c r="M757" s="47">
        <f t="shared" si="306"/>
        <v>99</v>
      </c>
      <c r="O757" s="85">
        <f t="shared" si="313"/>
        <v>0</v>
      </c>
      <c r="P757" s="82">
        <f t="shared" si="307"/>
        <v>0</v>
      </c>
      <c r="Q757" s="82">
        <f t="shared" si="308"/>
        <v>0</v>
      </c>
      <c r="R757" s="85">
        <f t="shared" si="314"/>
        <v>0</v>
      </c>
      <c r="S757" s="82">
        <f t="shared" si="309"/>
        <v>0</v>
      </c>
      <c r="T757" s="82">
        <f t="shared" si="310"/>
        <v>0</v>
      </c>
      <c r="U757" s="85">
        <f t="shared" si="315"/>
        <v>0</v>
      </c>
      <c r="V757" s="47">
        <f t="shared" si="311"/>
        <v>0</v>
      </c>
      <c r="W757" s="47">
        <f t="shared" si="312"/>
        <v>0</v>
      </c>
    </row>
    <row r="758" spans="1:23">
      <c r="A758" s="35">
        <v>97</v>
      </c>
      <c r="B758" s="48">
        <v>582</v>
      </c>
      <c r="C758" s="48"/>
      <c r="D758" s="35" t="s">
        <v>1413</v>
      </c>
      <c r="E758" s="35" t="s">
        <v>735</v>
      </c>
      <c r="F758" s="35"/>
      <c r="G758" s="82">
        <v>79</v>
      </c>
      <c r="H758" s="47">
        <f t="shared" si="303"/>
        <v>79</v>
      </c>
      <c r="I758" s="47">
        <f t="shared" si="304"/>
        <v>0</v>
      </c>
      <c r="J758" s="82">
        <v>79</v>
      </c>
      <c r="K758" s="87">
        <v>79</v>
      </c>
      <c r="L758" s="47">
        <f t="shared" si="305"/>
        <v>79</v>
      </c>
      <c r="M758" s="47">
        <f t="shared" si="306"/>
        <v>0</v>
      </c>
      <c r="O758" s="85">
        <f t="shared" si="313"/>
        <v>0</v>
      </c>
      <c r="P758" s="82">
        <f t="shared" si="307"/>
        <v>0</v>
      </c>
      <c r="Q758" s="82">
        <f t="shared" si="308"/>
        <v>0</v>
      </c>
      <c r="R758" s="85">
        <f t="shared" si="314"/>
        <v>0</v>
      </c>
      <c r="S758" s="82">
        <f t="shared" si="309"/>
        <v>0</v>
      </c>
      <c r="T758" s="82">
        <f t="shared" si="310"/>
        <v>0</v>
      </c>
      <c r="U758" s="85">
        <f t="shared" si="315"/>
        <v>0</v>
      </c>
      <c r="V758" s="47">
        <f t="shared" si="311"/>
        <v>0</v>
      </c>
      <c r="W758" s="47">
        <f t="shared" si="312"/>
        <v>0</v>
      </c>
    </row>
    <row r="759" spans="1:23">
      <c r="A759" s="35">
        <v>98</v>
      </c>
      <c r="B759" s="48">
        <v>583</v>
      </c>
      <c r="C759" s="48"/>
      <c r="D759" s="35" t="s">
        <v>1414</v>
      </c>
      <c r="E759" s="35" t="s">
        <v>735</v>
      </c>
      <c r="F759" s="35"/>
      <c r="G759" s="82">
        <v>141.80000000000001</v>
      </c>
      <c r="H759" s="47">
        <f t="shared" si="303"/>
        <v>141.80000000000001</v>
      </c>
      <c r="I759" s="47">
        <f t="shared" si="304"/>
        <v>0</v>
      </c>
      <c r="J759" s="82">
        <v>141.80000000000001</v>
      </c>
      <c r="K759" s="87">
        <v>143.80000000000001</v>
      </c>
      <c r="L759" s="47">
        <f t="shared" si="305"/>
        <v>143.80000000000001</v>
      </c>
      <c r="M759" s="47">
        <f t="shared" si="306"/>
        <v>0</v>
      </c>
      <c r="O759" s="85">
        <f t="shared" si="313"/>
        <v>0</v>
      </c>
      <c r="P759" s="82">
        <f t="shared" si="307"/>
        <v>0</v>
      </c>
      <c r="Q759" s="82">
        <f t="shared" si="308"/>
        <v>0</v>
      </c>
      <c r="R759" s="85">
        <f t="shared" si="314"/>
        <v>2</v>
      </c>
      <c r="S759" s="82">
        <f t="shared" si="309"/>
        <v>2</v>
      </c>
      <c r="T759" s="82">
        <f t="shared" si="310"/>
        <v>0</v>
      </c>
      <c r="U759" s="85">
        <f t="shared" si="315"/>
        <v>2</v>
      </c>
      <c r="V759" s="47">
        <f t="shared" si="311"/>
        <v>2</v>
      </c>
      <c r="W759" s="47">
        <f t="shared" si="312"/>
        <v>0</v>
      </c>
    </row>
    <row r="760" spans="1:23">
      <c r="A760" s="35">
        <v>99</v>
      </c>
      <c r="B760" s="48">
        <v>584</v>
      </c>
      <c r="C760" s="48"/>
      <c r="D760" s="47" t="s">
        <v>1415</v>
      </c>
      <c r="E760" s="79" t="s">
        <v>735</v>
      </c>
      <c r="F760" s="79"/>
      <c r="G760" s="82">
        <v>131</v>
      </c>
      <c r="H760" s="47">
        <f t="shared" si="303"/>
        <v>131</v>
      </c>
      <c r="I760" s="47">
        <f t="shared" si="304"/>
        <v>0</v>
      </c>
      <c r="J760" s="82">
        <v>131</v>
      </c>
      <c r="K760" s="87">
        <v>131</v>
      </c>
      <c r="L760" s="47">
        <f t="shared" si="305"/>
        <v>131</v>
      </c>
      <c r="M760" s="47">
        <f t="shared" si="306"/>
        <v>0</v>
      </c>
      <c r="O760" s="85">
        <f t="shared" si="313"/>
        <v>0</v>
      </c>
      <c r="P760" s="82">
        <f t="shared" si="307"/>
        <v>0</v>
      </c>
      <c r="Q760" s="82">
        <f t="shared" si="308"/>
        <v>0</v>
      </c>
      <c r="R760" s="85">
        <f t="shared" si="314"/>
        <v>0</v>
      </c>
      <c r="S760" s="82">
        <f t="shared" si="309"/>
        <v>0</v>
      </c>
      <c r="T760" s="82">
        <f t="shared" si="310"/>
        <v>0</v>
      </c>
      <c r="U760" s="85">
        <f t="shared" si="315"/>
        <v>0</v>
      </c>
      <c r="V760" s="47">
        <f t="shared" si="311"/>
        <v>0</v>
      </c>
      <c r="W760" s="47">
        <f t="shared" si="312"/>
        <v>0</v>
      </c>
    </row>
    <row r="761" spans="1:23">
      <c r="A761" s="35">
        <v>100</v>
      </c>
      <c r="B761" s="48">
        <v>585</v>
      </c>
      <c r="C761" s="48"/>
      <c r="D761" s="35" t="s">
        <v>1416</v>
      </c>
      <c r="E761" s="35" t="s">
        <v>735</v>
      </c>
      <c r="F761" s="35"/>
      <c r="G761" s="82">
        <v>270</v>
      </c>
      <c r="H761" s="47">
        <f t="shared" si="303"/>
        <v>270</v>
      </c>
      <c r="I761" s="47">
        <f t="shared" si="304"/>
        <v>0</v>
      </c>
      <c r="J761" s="82">
        <v>270</v>
      </c>
      <c r="K761" s="87">
        <v>270</v>
      </c>
      <c r="L761" s="47">
        <f t="shared" si="305"/>
        <v>270</v>
      </c>
      <c r="M761" s="47">
        <f t="shared" si="306"/>
        <v>0</v>
      </c>
      <c r="O761" s="85">
        <f t="shared" si="313"/>
        <v>0</v>
      </c>
      <c r="P761" s="82">
        <f t="shared" si="307"/>
        <v>0</v>
      </c>
      <c r="Q761" s="82">
        <f t="shared" si="308"/>
        <v>0</v>
      </c>
      <c r="R761" s="85">
        <f t="shared" si="314"/>
        <v>0</v>
      </c>
      <c r="S761" s="82">
        <f t="shared" si="309"/>
        <v>0</v>
      </c>
      <c r="T761" s="82">
        <f t="shared" si="310"/>
        <v>0</v>
      </c>
      <c r="U761" s="85">
        <f t="shared" si="315"/>
        <v>0</v>
      </c>
      <c r="V761" s="47">
        <f t="shared" si="311"/>
        <v>0</v>
      </c>
      <c r="W761" s="47">
        <f t="shared" si="312"/>
        <v>0</v>
      </c>
    </row>
    <row r="762" spans="1:23">
      <c r="A762" s="35">
        <v>101</v>
      </c>
      <c r="B762" s="48">
        <v>586</v>
      </c>
      <c r="C762" s="48"/>
      <c r="D762" s="35" t="s">
        <v>1417</v>
      </c>
      <c r="E762" s="35" t="s">
        <v>735</v>
      </c>
      <c r="F762" s="35"/>
      <c r="G762" s="82">
        <v>124</v>
      </c>
      <c r="H762" s="47">
        <f t="shared" si="303"/>
        <v>124</v>
      </c>
      <c r="I762" s="47">
        <f t="shared" si="304"/>
        <v>0</v>
      </c>
      <c r="J762" s="82">
        <v>124</v>
      </c>
      <c r="K762" s="87">
        <v>123</v>
      </c>
      <c r="L762" s="47">
        <f t="shared" si="305"/>
        <v>123</v>
      </c>
      <c r="M762" s="47">
        <f t="shared" si="306"/>
        <v>0</v>
      </c>
      <c r="O762" s="85">
        <f t="shared" si="313"/>
        <v>0</v>
      </c>
      <c r="P762" s="82">
        <f t="shared" si="307"/>
        <v>0</v>
      </c>
      <c r="Q762" s="82">
        <f t="shared" si="308"/>
        <v>0</v>
      </c>
      <c r="R762" s="85">
        <f t="shared" si="314"/>
        <v>-1</v>
      </c>
      <c r="S762" s="82">
        <f t="shared" si="309"/>
        <v>-1</v>
      </c>
      <c r="T762" s="82">
        <f t="shared" si="310"/>
        <v>0</v>
      </c>
      <c r="U762" s="85">
        <f t="shared" si="315"/>
        <v>-1</v>
      </c>
      <c r="V762" s="47">
        <f t="shared" si="311"/>
        <v>-1</v>
      </c>
      <c r="W762" s="47">
        <f t="shared" si="312"/>
        <v>0</v>
      </c>
    </row>
    <row r="763" spans="1:23">
      <c r="A763" s="35">
        <v>102</v>
      </c>
      <c r="B763" s="48">
        <v>587</v>
      </c>
      <c r="C763" s="48"/>
      <c r="D763" s="35" t="s">
        <v>1418</v>
      </c>
      <c r="E763" s="35" t="s">
        <v>735</v>
      </c>
      <c r="F763" s="35"/>
      <c r="G763" s="82">
        <v>199</v>
      </c>
      <c r="H763" s="47">
        <f t="shared" si="303"/>
        <v>199</v>
      </c>
      <c r="I763" s="47">
        <f t="shared" si="304"/>
        <v>0</v>
      </c>
      <c r="J763" s="82">
        <v>199</v>
      </c>
      <c r="K763" s="87">
        <v>199</v>
      </c>
      <c r="L763" s="47">
        <f t="shared" si="305"/>
        <v>199</v>
      </c>
      <c r="M763" s="47">
        <f t="shared" si="306"/>
        <v>0</v>
      </c>
      <c r="O763" s="85">
        <f t="shared" si="313"/>
        <v>0</v>
      </c>
      <c r="P763" s="82">
        <f t="shared" si="307"/>
        <v>0</v>
      </c>
      <c r="Q763" s="82">
        <f t="shared" si="308"/>
        <v>0</v>
      </c>
      <c r="R763" s="85">
        <f t="shared" si="314"/>
        <v>0</v>
      </c>
      <c r="S763" s="82">
        <f t="shared" si="309"/>
        <v>0</v>
      </c>
      <c r="T763" s="82">
        <f t="shared" si="310"/>
        <v>0</v>
      </c>
      <c r="U763" s="85">
        <f t="shared" si="315"/>
        <v>0</v>
      </c>
      <c r="V763" s="47">
        <f t="shared" si="311"/>
        <v>0</v>
      </c>
      <c r="W763" s="47">
        <f t="shared" si="312"/>
        <v>0</v>
      </c>
    </row>
    <row r="764" spans="1:23">
      <c r="A764" s="35">
        <v>103</v>
      </c>
      <c r="B764" s="48">
        <v>587</v>
      </c>
      <c r="C764" s="48"/>
      <c r="D764" s="35" t="s">
        <v>1418</v>
      </c>
      <c r="E764" s="35"/>
      <c r="F764" s="35" t="s">
        <v>736</v>
      </c>
      <c r="G764" s="82">
        <v>199</v>
      </c>
      <c r="H764" s="47">
        <f t="shared" si="303"/>
        <v>0</v>
      </c>
      <c r="I764" s="47">
        <f t="shared" si="304"/>
        <v>199</v>
      </c>
      <c r="J764" s="82">
        <v>199</v>
      </c>
      <c r="K764" s="87">
        <v>199</v>
      </c>
      <c r="L764" s="47">
        <f t="shared" si="305"/>
        <v>0</v>
      </c>
      <c r="M764" s="47">
        <f t="shared" si="306"/>
        <v>199</v>
      </c>
      <c r="O764" s="85">
        <f t="shared" si="313"/>
        <v>0</v>
      </c>
      <c r="P764" s="82">
        <f t="shared" si="307"/>
        <v>0</v>
      </c>
      <c r="Q764" s="82">
        <f t="shared" si="308"/>
        <v>0</v>
      </c>
      <c r="R764" s="85">
        <f t="shared" si="314"/>
        <v>0</v>
      </c>
      <c r="S764" s="82">
        <f t="shared" si="309"/>
        <v>0</v>
      </c>
      <c r="T764" s="82">
        <f t="shared" si="310"/>
        <v>0</v>
      </c>
      <c r="U764" s="85">
        <f t="shared" si="315"/>
        <v>0</v>
      </c>
      <c r="V764" s="47">
        <f t="shared" si="311"/>
        <v>0</v>
      </c>
      <c r="W764" s="47">
        <f t="shared" si="312"/>
        <v>0</v>
      </c>
    </row>
    <row r="765" spans="1:23">
      <c r="A765" s="35">
        <v>104</v>
      </c>
      <c r="B765" s="48" t="s">
        <v>1419</v>
      </c>
      <c r="C765" s="48"/>
      <c r="D765" s="35" t="s">
        <v>1420</v>
      </c>
      <c r="E765" s="35"/>
      <c r="F765" s="35" t="s">
        <v>736</v>
      </c>
      <c r="G765" s="82">
        <v>10</v>
      </c>
      <c r="H765" s="47">
        <f t="shared" si="303"/>
        <v>0</v>
      </c>
      <c r="I765" s="47">
        <f t="shared" si="304"/>
        <v>10</v>
      </c>
      <c r="J765" s="82">
        <v>10</v>
      </c>
      <c r="K765" s="87">
        <v>10</v>
      </c>
      <c r="L765" s="47">
        <f t="shared" si="305"/>
        <v>0</v>
      </c>
      <c r="M765" s="47">
        <f t="shared" si="306"/>
        <v>10</v>
      </c>
      <c r="O765" s="85">
        <f t="shared" si="313"/>
        <v>0</v>
      </c>
      <c r="P765" s="82">
        <f t="shared" si="307"/>
        <v>0</v>
      </c>
      <c r="Q765" s="82">
        <f t="shared" si="308"/>
        <v>0</v>
      </c>
      <c r="R765" s="85">
        <f t="shared" si="314"/>
        <v>0</v>
      </c>
      <c r="S765" s="82">
        <f t="shared" si="309"/>
        <v>0</v>
      </c>
      <c r="T765" s="82">
        <f t="shared" si="310"/>
        <v>0</v>
      </c>
      <c r="U765" s="85">
        <f t="shared" si="315"/>
        <v>0</v>
      </c>
      <c r="V765" s="47">
        <f t="shared" si="311"/>
        <v>0</v>
      </c>
      <c r="W765" s="47">
        <f t="shared" si="312"/>
        <v>0</v>
      </c>
    </row>
    <row r="766" spans="1:23">
      <c r="A766" s="35">
        <v>105</v>
      </c>
      <c r="B766" s="48" t="s">
        <v>1421</v>
      </c>
      <c r="C766" s="48"/>
      <c r="D766" s="35" t="s">
        <v>1422</v>
      </c>
      <c r="E766" s="35" t="s">
        <v>735</v>
      </c>
      <c r="F766" s="35"/>
      <c r="G766" s="82">
        <v>181</v>
      </c>
      <c r="H766" s="47">
        <f t="shared" si="303"/>
        <v>181</v>
      </c>
      <c r="I766" s="47">
        <f t="shared" si="304"/>
        <v>0</v>
      </c>
      <c r="J766" s="82">
        <v>181</v>
      </c>
      <c r="K766" s="87">
        <v>181</v>
      </c>
      <c r="L766" s="47">
        <f t="shared" si="305"/>
        <v>181</v>
      </c>
      <c r="M766" s="47">
        <f t="shared" si="306"/>
        <v>0</v>
      </c>
      <c r="N766" s="82"/>
      <c r="O766" s="85">
        <f t="shared" si="313"/>
        <v>0</v>
      </c>
      <c r="P766" s="82">
        <f t="shared" si="307"/>
        <v>0</v>
      </c>
      <c r="Q766" s="82">
        <f t="shared" si="308"/>
        <v>0</v>
      </c>
      <c r="R766" s="85">
        <f t="shared" si="314"/>
        <v>0</v>
      </c>
      <c r="S766" s="82">
        <f t="shared" si="309"/>
        <v>0</v>
      </c>
      <c r="T766" s="82">
        <f t="shared" si="310"/>
        <v>0</v>
      </c>
      <c r="U766" s="85">
        <f t="shared" si="315"/>
        <v>0</v>
      </c>
      <c r="V766" s="47">
        <f t="shared" si="311"/>
        <v>0</v>
      </c>
      <c r="W766" s="47">
        <f t="shared" si="312"/>
        <v>0</v>
      </c>
    </row>
    <row r="767" spans="1:23">
      <c r="A767" s="35">
        <v>106</v>
      </c>
      <c r="B767" s="48" t="s">
        <v>1421</v>
      </c>
      <c r="C767" s="48"/>
      <c r="D767" s="35" t="s">
        <v>1422</v>
      </c>
      <c r="E767" s="35"/>
      <c r="F767" s="35" t="s">
        <v>736</v>
      </c>
      <c r="G767" s="82">
        <v>176</v>
      </c>
      <c r="H767" s="47">
        <f t="shared" si="303"/>
        <v>0</v>
      </c>
      <c r="I767" s="47">
        <f t="shared" si="304"/>
        <v>176</v>
      </c>
      <c r="J767" s="82">
        <v>176</v>
      </c>
      <c r="K767" s="87">
        <v>176</v>
      </c>
      <c r="L767" s="47">
        <f t="shared" si="305"/>
        <v>0</v>
      </c>
      <c r="M767" s="47">
        <f t="shared" si="306"/>
        <v>176</v>
      </c>
      <c r="N767" s="82"/>
      <c r="O767" s="85">
        <f t="shared" si="313"/>
        <v>0</v>
      </c>
      <c r="P767" s="82">
        <f t="shared" si="307"/>
        <v>0</v>
      </c>
      <c r="Q767" s="82">
        <f t="shared" si="308"/>
        <v>0</v>
      </c>
      <c r="R767" s="85">
        <f t="shared" si="314"/>
        <v>0</v>
      </c>
      <c r="S767" s="82">
        <f t="shared" si="309"/>
        <v>0</v>
      </c>
      <c r="T767" s="82">
        <f t="shared" si="310"/>
        <v>0</v>
      </c>
      <c r="U767" s="85">
        <f t="shared" si="315"/>
        <v>0</v>
      </c>
      <c r="V767" s="47">
        <f t="shared" si="311"/>
        <v>0</v>
      </c>
      <c r="W767" s="47">
        <f t="shared" si="312"/>
        <v>0</v>
      </c>
    </row>
    <row r="768" spans="1:23">
      <c r="A768" s="35">
        <v>107</v>
      </c>
      <c r="B768" s="48" t="s">
        <v>1423</v>
      </c>
      <c r="C768" s="48"/>
      <c r="D768" s="35" t="s">
        <v>1424</v>
      </c>
      <c r="E768" s="35" t="s">
        <v>735</v>
      </c>
      <c r="F768" s="35"/>
      <c r="G768" s="82">
        <v>103</v>
      </c>
      <c r="H768" s="47">
        <f t="shared" si="303"/>
        <v>103</v>
      </c>
      <c r="I768" s="47">
        <f t="shared" si="304"/>
        <v>0</v>
      </c>
      <c r="J768" s="82">
        <v>103</v>
      </c>
      <c r="K768" s="87">
        <v>103</v>
      </c>
      <c r="L768" s="47">
        <f t="shared" si="305"/>
        <v>103</v>
      </c>
      <c r="M768" s="47">
        <f t="shared" si="306"/>
        <v>0</v>
      </c>
      <c r="O768" s="85">
        <f t="shared" si="313"/>
        <v>0</v>
      </c>
      <c r="P768" s="82">
        <f t="shared" si="307"/>
        <v>0</v>
      </c>
      <c r="Q768" s="82">
        <f t="shared" si="308"/>
        <v>0</v>
      </c>
      <c r="R768" s="85">
        <f t="shared" si="314"/>
        <v>0</v>
      </c>
      <c r="S768" s="82">
        <f t="shared" si="309"/>
        <v>0</v>
      </c>
      <c r="T768" s="82">
        <f t="shared" si="310"/>
        <v>0</v>
      </c>
      <c r="U768" s="85">
        <f t="shared" si="315"/>
        <v>0</v>
      </c>
      <c r="V768" s="47">
        <f t="shared" si="311"/>
        <v>0</v>
      </c>
      <c r="W768" s="47">
        <f t="shared" si="312"/>
        <v>0</v>
      </c>
    </row>
    <row r="769" spans="1:23">
      <c r="A769" s="35">
        <v>108</v>
      </c>
      <c r="B769" s="48" t="s">
        <v>1423</v>
      </c>
      <c r="C769" s="48"/>
      <c r="D769" s="35" t="s">
        <v>1424</v>
      </c>
      <c r="E769" s="35"/>
      <c r="F769" s="35" t="s">
        <v>736</v>
      </c>
      <c r="G769" s="82">
        <v>102</v>
      </c>
      <c r="H769" s="47">
        <f t="shared" si="303"/>
        <v>0</v>
      </c>
      <c r="I769" s="47">
        <f t="shared" si="304"/>
        <v>102</v>
      </c>
      <c r="J769" s="82">
        <v>102</v>
      </c>
      <c r="K769" s="87">
        <v>102</v>
      </c>
      <c r="L769" s="47">
        <f t="shared" si="305"/>
        <v>0</v>
      </c>
      <c r="M769" s="47">
        <f t="shared" si="306"/>
        <v>102</v>
      </c>
      <c r="O769" s="85">
        <f t="shared" si="313"/>
        <v>0</v>
      </c>
      <c r="P769" s="82">
        <f t="shared" si="307"/>
        <v>0</v>
      </c>
      <c r="Q769" s="82">
        <f t="shared" si="308"/>
        <v>0</v>
      </c>
      <c r="R769" s="85">
        <f t="shared" si="314"/>
        <v>0</v>
      </c>
      <c r="S769" s="82">
        <f t="shared" si="309"/>
        <v>0</v>
      </c>
      <c r="T769" s="82">
        <f t="shared" si="310"/>
        <v>0</v>
      </c>
      <c r="U769" s="85">
        <f t="shared" si="315"/>
        <v>0</v>
      </c>
      <c r="V769" s="47">
        <f t="shared" si="311"/>
        <v>0</v>
      </c>
      <c r="W769" s="47">
        <f t="shared" si="312"/>
        <v>0</v>
      </c>
    </row>
    <row r="770" spans="1:23">
      <c r="A770" s="35">
        <v>109</v>
      </c>
      <c r="B770" s="48" t="s">
        <v>1425</v>
      </c>
      <c r="C770" s="48"/>
      <c r="D770" s="35" t="s">
        <v>1426</v>
      </c>
      <c r="E770" s="35" t="s">
        <v>735</v>
      </c>
      <c r="F770" s="35"/>
      <c r="G770" s="82">
        <v>60.5</v>
      </c>
      <c r="H770" s="47">
        <f t="shared" si="303"/>
        <v>60.5</v>
      </c>
      <c r="I770" s="47">
        <f t="shared" si="304"/>
        <v>0</v>
      </c>
      <c r="J770" s="82">
        <v>60.5</v>
      </c>
      <c r="K770" s="87">
        <v>60.5</v>
      </c>
      <c r="L770" s="47">
        <f t="shared" si="305"/>
        <v>60.5</v>
      </c>
      <c r="M770" s="47">
        <f t="shared" si="306"/>
        <v>0</v>
      </c>
      <c r="O770" s="85">
        <f t="shared" si="313"/>
        <v>0</v>
      </c>
      <c r="P770" s="82">
        <f t="shared" si="307"/>
        <v>0</v>
      </c>
      <c r="Q770" s="82">
        <f t="shared" si="308"/>
        <v>0</v>
      </c>
      <c r="R770" s="85">
        <f t="shared" si="314"/>
        <v>0</v>
      </c>
      <c r="S770" s="82">
        <f t="shared" si="309"/>
        <v>0</v>
      </c>
      <c r="T770" s="82">
        <f t="shared" si="310"/>
        <v>0</v>
      </c>
      <c r="U770" s="85">
        <f t="shared" si="315"/>
        <v>0</v>
      </c>
      <c r="V770" s="47">
        <f t="shared" si="311"/>
        <v>0</v>
      </c>
      <c r="W770" s="47">
        <f t="shared" si="312"/>
        <v>0</v>
      </c>
    </row>
    <row r="771" spans="1:23">
      <c r="A771" s="35">
        <v>110</v>
      </c>
      <c r="B771" s="48" t="s">
        <v>1425</v>
      </c>
      <c r="C771" s="48"/>
      <c r="D771" s="35" t="s">
        <v>1426</v>
      </c>
      <c r="E771" s="35"/>
      <c r="F771" s="35" t="s">
        <v>736</v>
      </c>
      <c r="G771" s="82">
        <v>55</v>
      </c>
      <c r="H771" s="47">
        <f t="shared" si="303"/>
        <v>0</v>
      </c>
      <c r="I771" s="47">
        <f t="shared" si="304"/>
        <v>55</v>
      </c>
      <c r="J771" s="82">
        <v>55</v>
      </c>
      <c r="K771" s="87">
        <v>55</v>
      </c>
      <c r="L771" s="47">
        <f t="shared" si="305"/>
        <v>0</v>
      </c>
      <c r="M771" s="47">
        <f t="shared" si="306"/>
        <v>55</v>
      </c>
      <c r="O771" s="85">
        <f t="shared" si="313"/>
        <v>0</v>
      </c>
      <c r="P771" s="82">
        <f t="shared" si="307"/>
        <v>0</v>
      </c>
      <c r="Q771" s="82">
        <f t="shared" si="308"/>
        <v>0</v>
      </c>
      <c r="R771" s="85">
        <f t="shared" si="314"/>
        <v>0</v>
      </c>
      <c r="S771" s="82">
        <f t="shared" si="309"/>
        <v>0</v>
      </c>
      <c r="T771" s="82">
        <f t="shared" si="310"/>
        <v>0</v>
      </c>
      <c r="U771" s="85">
        <f t="shared" si="315"/>
        <v>0</v>
      </c>
      <c r="V771" s="47">
        <f t="shared" si="311"/>
        <v>0</v>
      </c>
      <c r="W771" s="47">
        <f t="shared" si="312"/>
        <v>0</v>
      </c>
    </row>
    <row r="772" spans="1:23">
      <c r="A772" s="35">
        <v>111</v>
      </c>
      <c r="B772" s="48" t="s">
        <v>1427</v>
      </c>
      <c r="C772" s="48"/>
      <c r="D772" s="35" t="s">
        <v>1428</v>
      </c>
      <c r="E772" s="35" t="s">
        <v>735</v>
      </c>
      <c r="F772" s="35"/>
      <c r="G772" s="82">
        <v>95</v>
      </c>
      <c r="H772" s="47">
        <f t="shared" si="303"/>
        <v>95</v>
      </c>
      <c r="I772" s="47">
        <f t="shared" si="304"/>
        <v>0</v>
      </c>
      <c r="J772" s="82">
        <v>95</v>
      </c>
      <c r="K772" s="87">
        <v>95</v>
      </c>
      <c r="L772" s="47">
        <f t="shared" si="305"/>
        <v>95</v>
      </c>
      <c r="M772" s="47">
        <f t="shared" si="306"/>
        <v>0</v>
      </c>
      <c r="O772" s="85">
        <f t="shared" si="313"/>
        <v>0</v>
      </c>
      <c r="P772" s="82">
        <f t="shared" si="307"/>
        <v>0</v>
      </c>
      <c r="Q772" s="82">
        <f t="shared" si="308"/>
        <v>0</v>
      </c>
      <c r="R772" s="85">
        <f t="shared" si="314"/>
        <v>0</v>
      </c>
      <c r="S772" s="82">
        <f t="shared" si="309"/>
        <v>0</v>
      </c>
      <c r="T772" s="82">
        <f t="shared" si="310"/>
        <v>0</v>
      </c>
      <c r="U772" s="85">
        <f t="shared" si="315"/>
        <v>0</v>
      </c>
      <c r="V772" s="47">
        <f t="shared" si="311"/>
        <v>0</v>
      </c>
      <c r="W772" s="47">
        <f t="shared" si="312"/>
        <v>0</v>
      </c>
    </row>
    <row r="773" spans="1:23">
      <c r="A773" s="35">
        <v>112</v>
      </c>
      <c r="B773" s="48" t="s">
        <v>1427</v>
      </c>
      <c r="C773" s="48"/>
      <c r="D773" s="35" t="s">
        <v>1428</v>
      </c>
      <c r="E773" s="35"/>
      <c r="F773" s="35" t="s">
        <v>736</v>
      </c>
      <c r="G773" s="82">
        <v>99</v>
      </c>
      <c r="H773" s="47">
        <f t="shared" si="303"/>
        <v>0</v>
      </c>
      <c r="I773" s="47">
        <f t="shared" si="304"/>
        <v>99</v>
      </c>
      <c r="J773" s="82">
        <v>99</v>
      </c>
      <c r="K773" s="87">
        <v>99</v>
      </c>
      <c r="L773" s="47">
        <f t="shared" si="305"/>
        <v>0</v>
      </c>
      <c r="M773" s="47">
        <f t="shared" si="306"/>
        <v>99</v>
      </c>
      <c r="O773" s="85">
        <f t="shared" si="313"/>
        <v>0</v>
      </c>
      <c r="P773" s="82">
        <f t="shared" si="307"/>
        <v>0</v>
      </c>
      <c r="Q773" s="82">
        <f t="shared" si="308"/>
        <v>0</v>
      </c>
      <c r="R773" s="85">
        <f t="shared" si="314"/>
        <v>0</v>
      </c>
      <c r="S773" s="82">
        <f t="shared" si="309"/>
        <v>0</v>
      </c>
      <c r="T773" s="82">
        <f t="shared" si="310"/>
        <v>0</v>
      </c>
      <c r="U773" s="85">
        <f t="shared" si="315"/>
        <v>0</v>
      </c>
      <c r="V773" s="47">
        <f t="shared" si="311"/>
        <v>0</v>
      </c>
      <c r="W773" s="47">
        <f t="shared" si="312"/>
        <v>0</v>
      </c>
    </row>
    <row r="774" spans="1:23">
      <c r="A774" s="35">
        <v>113</v>
      </c>
      <c r="B774" s="48" t="s">
        <v>1429</v>
      </c>
      <c r="C774" s="48"/>
      <c r="D774" s="35" t="s">
        <v>1430</v>
      </c>
      <c r="E774" s="35" t="s">
        <v>735</v>
      </c>
      <c r="F774" s="35"/>
      <c r="G774" s="82">
        <v>65</v>
      </c>
      <c r="H774" s="47">
        <f t="shared" si="303"/>
        <v>65</v>
      </c>
      <c r="I774" s="47">
        <f t="shared" si="304"/>
        <v>0</v>
      </c>
      <c r="J774" s="82">
        <v>65</v>
      </c>
      <c r="K774" s="87">
        <v>65</v>
      </c>
      <c r="L774" s="47">
        <f t="shared" si="305"/>
        <v>65</v>
      </c>
      <c r="M774" s="47">
        <f t="shared" si="306"/>
        <v>0</v>
      </c>
      <c r="O774" s="85">
        <f t="shared" si="313"/>
        <v>0</v>
      </c>
      <c r="P774" s="82">
        <f t="shared" si="307"/>
        <v>0</v>
      </c>
      <c r="Q774" s="82">
        <f t="shared" si="308"/>
        <v>0</v>
      </c>
      <c r="R774" s="85">
        <f t="shared" si="314"/>
        <v>0</v>
      </c>
      <c r="S774" s="82">
        <f t="shared" si="309"/>
        <v>0</v>
      </c>
      <c r="T774" s="82">
        <f t="shared" si="310"/>
        <v>0</v>
      </c>
      <c r="U774" s="85">
        <f t="shared" si="315"/>
        <v>0</v>
      </c>
      <c r="V774" s="47">
        <f t="shared" si="311"/>
        <v>0</v>
      </c>
      <c r="W774" s="47">
        <f t="shared" si="312"/>
        <v>0</v>
      </c>
    </row>
    <row r="775" spans="1:23">
      <c r="A775" s="35">
        <v>114</v>
      </c>
      <c r="B775" s="48" t="s">
        <v>1429</v>
      </c>
      <c r="C775" s="48"/>
      <c r="D775" s="35" t="s">
        <v>1430</v>
      </c>
      <c r="E775" s="35"/>
      <c r="F775" s="35" t="s">
        <v>736</v>
      </c>
      <c r="G775" s="82">
        <v>65</v>
      </c>
      <c r="H775" s="47">
        <f t="shared" si="303"/>
        <v>0</v>
      </c>
      <c r="I775" s="47">
        <f t="shared" si="304"/>
        <v>65</v>
      </c>
      <c r="J775" s="82">
        <v>65</v>
      </c>
      <c r="K775" s="87">
        <v>65</v>
      </c>
      <c r="L775" s="47">
        <f t="shared" si="305"/>
        <v>0</v>
      </c>
      <c r="M775" s="47">
        <f t="shared" si="306"/>
        <v>65</v>
      </c>
      <c r="O775" s="85">
        <f t="shared" si="313"/>
        <v>0</v>
      </c>
      <c r="P775" s="82">
        <f t="shared" si="307"/>
        <v>0</v>
      </c>
      <c r="Q775" s="82">
        <f t="shared" si="308"/>
        <v>0</v>
      </c>
      <c r="R775" s="85">
        <f t="shared" si="314"/>
        <v>0</v>
      </c>
      <c r="S775" s="82">
        <f t="shared" si="309"/>
        <v>0</v>
      </c>
      <c r="T775" s="82">
        <f t="shared" si="310"/>
        <v>0</v>
      </c>
      <c r="U775" s="85">
        <f t="shared" si="315"/>
        <v>0</v>
      </c>
      <c r="V775" s="47">
        <f t="shared" si="311"/>
        <v>0</v>
      </c>
      <c r="W775" s="47">
        <f t="shared" si="312"/>
        <v>0</v>
      </c>
    </row>
    <row r="776" spans="1:23">
      <c r="A776" s="35">
        <v>115</v>
      </c>
      <c r="B776" s="48" t="s">
        <v>1431</v>
      </c>
      <c r="C776" s="48"/>
      <c r="D776" s="35" t="s">
        <v>1432</v>
      </c>
      <c r="E776" s="35" t="s">
        <v>735</v>
      </c>
      <c r="F776" s="35"/>
      <c r="G776" s="82">
        <v>389</v>
      </c>
      <c r="H776" s="47">
        <f t="shared" si="303"/>
        <v>389</v>
      </c>
      <c r="I776" s="47">
        <f t="shared" si="304"/>
        <v>0</v>
      </c>
      <c r="J776" s="82">
        <v>389</v>
      </c>
      <c r="K776" s="87">
        <v>389</v>
      </c>
      <c r="L776" s="47">
        <f t="shared" si="305"/>
        <v>389</v>
      </c>
      <c r="M776" s="47">
        <f t="shared" si="306"/>
        <v>0</v>
      </c>
      <c r="O776" s="85">
        <f t="shared" si="313"/>
        <v>0</v>
      </c>
      <c r="P776" s="82">
        <f t="shared" si="307"/>
        <v>0</v>
      </c>
      <c r="Q776" s="82">
        <f t="shared" si="308"/>
        <v>0</v>
      </c>
      <c r="R776" s="85">
        <f t="shared" si="314"/>
        <v>0</v>
      </c>
      <c r="S776" s="82">
        <f t="shared" si="309"/>
        <v>0</v>
      </c>
      <c r="T776" s="82">
        <f t="shared" si="310"/>
        <v>0</v>
      </c>
      <c r="U776" s="85">
        <f t="shared" si="315"/>
        <v>0</v>
      </c>
      <c r="V776" s="47">
        <f t="shared" si="311"/>
        <v>0</v>
      </c>
      <c r="W776" s="47">
        <f t="shared" si="312"/>
        <v>0</v>
      </c>
    </row>
    <row r="777" spans="1:23">
      <c r="A777" s="35">
        <v>116</v>
      </c>
      <c r="B777" s="48" t="s">
        <v>1431</v>
      </c>
      <c r="C777" s="48"/>
      <c r="D777" s="35" t="s">
        <v>1432</v>
      </c>
      <c r="E777" s="35"/>
      <c r="F777" s="35" t="s">
        <v>736</v>
      </c>
      <c r="G777" s="82">
        <v>387</v>
      </c>
      <c r="H777" s="47">
        <f t="shared" si="303"/>
        <v>0</v>
      </c>
      <c r="I777" s="47">
        <f t="shared" si="304"/>
        <v>387</v>
      </c>
      <c r="J777" s="82">
        <v>387</v>
      </c>
      <c r="K777" s="87">
        <v>387</v>
      </c>
      <c r="L777" s="47">
        <f t="shared" si="305"/>
        <v>0</v>
      </c>
      <c r="M777" s="47">
        <f t="shared" si="306"/>
        <v>387</v>
      </c>
      <c r="O777" s="85">
        <f t="shared" si="313"/>
        <v>0</v>
      </c>
      <c r="P777" s="82">
        <f t="shared" si="307"/>
        <v>0</v>
      </c>
      <c r="Q777" s="82">
        <f t="shared" si="308"/>
        <v>0</v>
      </c>
      <c r="R777" s="85">
        <f t="shared" si="314"/>
        <v>0</v>
      </c>
      <c r="S777" s="82">
        <f t="shared" si="309"/>
        <v>0</v>
      </c>
      <c r="T777" s="82">
        <f t="shared" si="310"/>
        <v>0</v>
      </c>
      <c r="U777" s="85">
        <f t="shared" si="315"/>
        <v>0</v>
      </c>
      <c r="V777" s="47">
        <f t="shared" si="311"/>
        <v>0</v>
      </c>
      <c r="W777" s="47">
        <f t="shared" si="312"/>
        <v>0</v>
      </c>
    </row>
    <row r="778" spans="1:23">
      <c r="A778" s="35">
        <v>117</v>
      </c>
      <c r="B778" s="48" t="s">
        <v>1433</v>
      </c>
      <c r="C778" s="48"/>
      <c r="D778" s="35" t="s">
        <v>1434</v>
      </c>
      <c r="E778" s="35" t="s">
        <v>735</v>
      </c>
      <c r="F778" s="35"/>
      <c r="G778" s="82">
        <v>334</v>
      </c>
      <c r="H778" s="47">
        <f t="shared" si="303"/>
        <v>334</v>
      </c>
      <c r="I778" s="47">
        <f t="shared" si="304"/>
        <v>0</v>
      </c>
      <c r="J778" s="82">
        <v>334</v>
      </c>
      <c r="K778" s="87">
        <v>334</v>
      </c>
      <c r="L778" s="47">
        <f t="shared" si="305"/>
        <v>334</v>
      </c>
      <c r="M778" s="47">
        <f t="shared" si="306"/>
        <v>0</v>
      </c>
      <c r="O778" s="85">
        <f t="shared" si="313"/>
        <v>0</v>
      </c>
      <c r="P778" s="82">
        <f t="shared" si="307"/>
        <v>0</v>
      </c>
      <c r="Q778" s="82">
        <f t="shared" si="308"/>
        <v>0</v>
      </c>
      <c r="R778" s="85">
        <f t="shared" si="314"/>
        <v>0</v>
      </c>
      <c r="S778" s="82">
        <f t="shared" si="309"/>
        <v>0</v>
      </c>
      <c r="T778" s="82">
        <f t="shared" si="310"/>
        <v>0</v>
      </c>
      <c r="U778" s="85">
        <f t="shared" si="315"/>
        <v>0</v>
      </c>
      <c r="V778" s="47">
        <f t="shared" si="311"/>
        <v>0</v>
      </c>
      <c r="W778" s="47">
        <f t="shared" si="312"/>
        <v>0</v>
      </c>
    </row>
    <row r="779" spans="1:23">
      <c r="A779" s="35">
        <v>118</v>
      </c>
      <c r="B779" s="48" t="s">
        <v>1433</v>
      </c>
      <c r="C779" s="48"/>
      <c r="D779" s="35" t="s">
        <v>1434</v>
      </c>
      <c r="E779" s="35"/>
      <c r="F779" s="35" t="s">
        <v>736</v>
      </c>
      <c r="G779" s="82">
        <v>335</v>
      </c>
      <c r="H779" s="47">
        <f t="shared" si="303"/>
        <v>0</v>
      </c>
      <c r="I779" s="47">
        <f t="shared" si="304"/>
        <v>335</v>
      </c>
      <c r="J779" s="82">
        <v>335</v>
      </c>
      <c r="K779" s="87">
        <v>335</v>
      </c>
      <c r="L779" s="47">
        <f t="shared" si="305"/>
        <v>0</v>
      </c>
      <c r="M779" s="47">
        <f t="shared" si="306"/>
        <v>335</v>
      </c>
      <c r="O779" s="85">
        <f t="shared" si="313"/>
        <v>0</v>
      </c>
      <c r="P779" s="82">
        <f t="shared" si="307"/>
        <v>0</v>
      </c>
      <c r="Q779" s="82">
        <f t="shared" si="308"/>
        <v>0</v>
      </c>
      <c r="R779" s="85">
        <f t="shared" si="314"/>
        <v>0</v>
      </c>
      <c r="S779" s="82">
        <f t="shared" si="309"/>
        <v>0</v>
      </c>
      <c r="T779" s="82">
        <f t="shared" si="310"/>
        <v>0</v>
      </c>
      <c r="U779" s="85">
        <f t="shared" si="315"/>
        <v>0</v>
      </c>
      <c r="V779" s="47">
        <f t="shared" si="311"/>
        <v>0</v>
      </c>
      <c r="W779" s="47">
        <f t="shared" si="312"/>
        <v>0</v>
      </c>
    </row>
    <row r="780" spans="1:23">
      <c r="A780" s="35">
        <v>119</v>
      </c>
      <c r="B780" s="48" t="s">
        <v>1435</v>
      </c>
      <c r="C780" s="48"/>
      <c r="D780" s="35" t="s">
        <v>1436</v>
      </c>
      <c r="E780" s="35" t="s">
        <v>735</v>
      </c>
      <c r="F780" s="35"/>
      <c r="G780" s="82">
        <v>86</v>
      </c>
      <c r="H780" s="47">
        <f t="shared" si="303"/>
        <v>86</v>
      </c>
      <c r="I780" s="47">
        <f t="shared" si="304"/>
        <v>0</v>
      </c>
      <c r="J780" s="82">
        <v>86</v>
      </c>
      <c r="K780" s="87">
        <v>86</v>
      </c>
      <c r="L780" s="47">
        <f t="shared" si="305"/>
        <v>86</v>
      </c>
      <c r="M780" s="47">
        <f t="shared" si="306"/>
        <v>0</v>
      </c>
      <c r="O780" s="85">
        <f t="shared" si="313"/>
        <v>0</v>
      </c>
      <c r="P780" s="82">
        <f t="shared" si="307"/>
        <v>0</v>
      </c>
      <c r="Q780" s="82">
        <f t="shared" si="308"/>
        <v>0</v>
      </c>
      <c r="R780" s="85">
        <f t="shared" si="314"/>
        <v>0</v>
      </c>
      <c r="S780" s="82">
        <f t="shared" si="309"/>
        <v>0</v>
      </c>
      <c r="T780" s="82">
        <f t="shared" si="310"/>
        <v>0</v>
      </c>
      <c r="U780" s="85">
        <f t="shared" si="315"/>
        <v>0</v>
      </c>
      <c r="V780" s="47">
        <f t="shared" si="311"/>
        <v>0</v>
      </c>
      <c r="W780" s="47">
        <f t="shared" si="312"/>
        <v>0</v>
      </c>
    </row>
    <row r="781" spans="1:23">
      <c r="A781" s="35">
        <v>120</v>
      </c>
      <c r="B781" s="48" t="s">
        <v>1435</v>
      </c>
      <c r="C781" s="48"/>
      <c r="D781" s="35" t="s">
        <v>1436</v>
      </c>
      <c r="E781" s="35"/>
      <c r="F781" s="35" t="s">
        <v>736</v>
      </c>
      <c r="G781" s="82">
        <v>87</v>
      </c>
      <c r="H781" s="47">
        <f t="shared" si="303"/>
        <v>0</v>
      </c>
      <c r="I781" s="47">
        <f t="shared" si="304"/>
        <v>87</v>
      </c>
      <c r="J781" s="82">
        <v>87</v>
      </c>
      <c r="K781" s="87">
        <v>87</v>
      </c>
      <c r="L781" s="47">
        <f t="shared" si="305"/>
        <v>0</v>
      </c>
      <c r="M781" s="47">
        <f t="shared" si="306"/>
        <v>87</v>
      </c>
      <c r="O781" s="85">
        <f t="shared" si="313"/>
        <v>0</v>
      </c>
      <c r="P781" s="82">
        <f t="shared" si="307"/>
        <v>0</v>
      </c>
      <c r="Q781" s="82">
        <f t="shared" si="308"/>
        <v>0</v>
      </c>
      <c r="R781" s="85">
        <f t="shared" si="314"/>
        <v>0</v>
      </c>
      <c r="S781" s="82">
        <f t="shared" si="309"/>
        <v>0</v>
      </c>
      <c r="T781" s="82">
        <f t="shared" si="310"/>
        <v>0</v>
      </c>
      <c r="U781" s="85">
        <f t="shared" si="315"/>
        <v>0</v>
      </c>
      <c r="V781" s="47">
        <f t="shared" si="311"/>
        <v>0</v>
      </c>
      <c r="W781" s="47">
        <f t="shared" si="312"/>
        <v>0</v>
      </c>
    </row>
    <row r="782" spans="1:23">
      <c r="A782" s="35">
        <v>121</v>
      </c>
      <c r="B782" s="48">
        <v>592</v>
      </c>
      <c r="C782" s="48"/>
      <c r="D782" s="47" t="s">
        <v>1437</v>
      </c>
      <c r="E782" s="79" t="s">
        <v>735</v>
      </c>
      <c r="F782" s="79"/>
      <c r="G782" s="82">
        <v>168.4</v>
      </c>
      <c r="H782" s="47">
        <f t="shared" si="303"/>
        <v>168.4</v>
      </c>
      <c r="I782" s="47">
        <f t="shared" si="304"/>
        <v>0</v>
      </c>
      <c r="J782" s="82">
        <v>168.4</v>
      </c>
      <c r="K782" s="87">
        <v>168.4</v>
      </c>
      <c r="L782" s="47">
        <f t="shared" si="305"/>
        <v>168.4</v>
      </c>
      <c r="M782" s="47">
        <f t="shared" si="306"/>
        <v>0</v>
      </c>
      <c r="O782" s="85">
        <f t="shared" si="313"/>
        <v>0</v>
      </c>
      <c r="P782" s="82">
        <f t="shared" si="307"/>
        <v>0</v>
      </c>
      <c r="Q782" s="82">
        <f t="shared" si="308"/>
        <v>0</v>
      </c>
      <c r="R782" s="85">
        <f t="shared" si="314"/>
        <v>0</v>
      </c>
      <c r="S782" s="82">
        <f t="shared" si="309"/>
        <v>0</v>
      </c>
      <c r="T782" s="82">
        <f t="shared" si="310"/>
        <v>0</v>
      </c>
      <c r="U782" s="85">
        <f t="shared" si="315"/>
        <v>0</v>
      </c>
      <c r="V782" s="47">
        <f t="shared" si="311"/>
        <v>0</v>
      </c>
      <c r="W782" s="47">
        <f t="shared" si="312"/>
        <v>0</v>
      </c>
    </row>
    <row r="783" spans="1:23">
      <c r="A783" s="35">
        <v>122</v>
      </c>
      <c r="B783" s="48">
        <v>592</v>
      </c>
      <c r="C783" s="48"/>
      <c r="D783" s="47" t="s">
        <v>1437</v>
      </c>
      <c r="E783" s="79"/>
      <c r="F783" s="79" t="s">
        <v>736</v>
      </c>
      <c r="G783" s="82">
        <v>163.4</v>
      </c>
      <c r="H783" s="47">
        <f t="shared" si="303"/>
        <v>0</v>
      </c>
      <c r="I783" s="47">
        <f t="shared" si="304"/>
        <v>163.4</v>
      </c>
      <c r="J783" s="82">
        <v>163.4</v>
      </c>
      <c r="K783" s="87">
        <v>163.4</v>
      </c>
      <c r="L783" s="47">
        <f t="shared" si="305"/>
        <v>0</v>
      </c>
      <c r="M783" s="47">
        <f t="shared" si="306"/>
        <v>163.4</v>
      </c>
      <c r="O783" s="85">
        <f t="shared" si="313"/>
        <v>0</v>
      </c>
      <c r="P783" s="82">
        <f t="shared" si="307"/>
        <v>0</v>
      </c>
      <c r="Q783" s="82">
        <f t="shared" si="308"/>
        <v>0</v>
      </c>
      <c r="R783" s="85">
        <f t="shared" si="314"/>
        <v>0</v>
      </c>
      <c r="S783" s="82">
        <f t="shared" si="309"/>
        <v>0</v>
      </c>
      <c r="T783" s="82">
        <f t="shared" si="310"/>
        <v>0</v>
      </c>
      <c r="U783" s="85">
        <f t="shared" si="315"/>
        <v>0</v>
      </c>
      <c r="V783" s="47">
        <f t="shared" si="311"/>
        <v>0</v>
      </c>
      <c r="W783" s="47">
        <f t="shared" si="312"/>
        <v>0</v>
      </c>
    </row>
    <row r="784" spans="1:23">
      <c r="A784" s="35">
        <v>123</v>
      </c>
      <c r="B784" s="48">
        <v>593</v>
      </c>
      <c r="C784" s="48"/>
      <c r="D784" s="47" t="s">
        <v>1438</v>
      </c>
      <c r="E784" s="79"/>
      <c r="F784" s="79" t="s">
        <v>736</v>
      </c>
      <c r="G784" s="82">
        <v>114</v>
      </c>
      <c r="H784" s="47">
        <f t="shared" si="303"/>
        <v>0</v>
      </c>
      <c r="I784" s="47">
        <f t="shared" si="304"/>
        <v>114</v>
      </c>
      <c r="J784" s="82">
        <v>114</v>
      </c>
      <c r="K784" s="87">
        <v>114</v>
      </c>
      <c r="L784" s="47">
        <f t="shared" si="305"/>
        <v>0</v>
      </c>
      <c r="M784" s="47">
        <f t="shared" si="306"/>
        <v>114</v>
      </c>
      <c r="O784" s="85">
        <f t="shared" si="313"/>
        <v>0</v>
      </c>
      <c r="P784" s="82">
        <f t="shared" si="307"/>
        <v>0</v>
      </c>
      <c r="Q784" s="82">
        <f t="shared" si="308"/>
        <v>0</v>
      </c>
      <c r="R784" s="85">
        <f t="shared" si="314"/>
        <v>0</v>
      </c>
      <c r="S784" s="82">
        <f t="shared" si="309"/>
        <v>0</v>
      </c>
      <c r="T784" s="82">
        <f t="shared" si="310"/>
        <v>0</v>
      </c>
      <c r="U784" s="85">
        <f t="shared" si="315"/>
        <v>0</v>
      </c>
      <c r="V784" s="47">
        <f t="shared" si="311"/>
        <v>0</v>
      </c>
      <c r="W784" s="47">
        <f t="shared" si="312"/>
        <v>0</v>
      </c>
    </row>
    <row r="785" spans="1:223">
      <c r="A785" s="35">
        <v>124</v>
      </c>
      <c r="B785" s="48">
        <v>596</v>
      </c>
      <c r="C785" s="48"/>
      <c r="D785" s="35" t="s">
        <v>1439</v>
      </c>
      <c r="E785" s="35" t="s">
        <v>735</v>
      </c>
      <c r="F785" s="35"/>
      <c r="G785" s="82">
        <v>123.6</v>
      </c>
      <c r="H785" s="47">
        <f t="shared" si="303"/>
        <v>123.6</v>
      </c>
      <c r="I785" s="47">
        <f t="shared" si="304"/>
        <v>0</v>
      </c>
      <c r="J785" s="82">
        <v>124.6</v>
      </c>
      <c r="K785" s="87">
        <v>123.6</v>
      </c>
      <c r="L785" s="47">
        <f t="shared" si="305"/>
        <v>123.6</v>
      </c>
      <c r="M785" s="47">
        <f t="shared" si="306"/>
        <v>0</v>
      </c>
      <c r="O785" s="85">
        <f t="shared" si="313"/>
        <v>1</v>
      </c>
      <c r="P785" s="82">
        <f t="shared" si="307"/>
        <v>1</v>
      </c>
      <c r="Q785" s="82">
        <f t="shared" si="308"/>
        <v>0</v>
      </c>
      <c r="R785" s="85">
        <f t="shared" si="314"/>
        <v>-1</v>
      </c>
      <c r="S785" s="82">
        <f t="shared" si="309"/>
        <v>-1</v>
      </c>
      <c r="T785" s="82">
        <f t="shared" si="310"/>
        <v>0</v>
      </c>
      <c r="U785" s="85">
        <f t="shared" si="315"/>
        <v>0</v>
      </c>
      <c r="V785" s="47">
        <f t="shared" si="311"/>
        <v>0</v>
      </c>
      <c r="W785" s="47">
        <f t="shared" si="312"/>
        <v>0</v>
      </c>
    </row>
    <row r="786" spans="1:223">
      <c r="A786" s="35">
        <v>125</v>
      </c>
      <c r="B786" s="48">
        <v>596</v>
      </c>
      <c r="C786" s="48"/>
      <c r="D786" s="35" t="s">
        <v>1439</v>
      </c>
      <c r="E786" s="35"/>
      <c r="F786" s="35" t="s">
        <v>736</v>
      </c>
      <c r="G786" s="82">
        <v>121.6</v>
      </c>
      <c r="H786" s="47">
        <f t="shared" si="303"/>
        <v>0</v>
      </c>
      <c r="I786" s="47">
        <f t="shared" si="304"/>
        <v>121.6</v>
      </c>
      <c r="J786" s="82">
        <v>122.6</v>
      </c>
      <c r="K786" s="87">
        <v>121.6</v>
      </c>
      <c r="L786" s="47">
        <f t="shared" si="305"/>
        <v>0</v>
      </c>
      <c r="M786" s="47">
        <f t="shared" si="306"/>
        <v>121.6</v>
      </c>
      <c r="O786" s="85">
        <f t="shared" si="313"/>
        <v>1</v>
      </c>
      <c r="P786" s="82">
        <f t="shared" si="307"/>
        <v>0</v>
      </c>
      <c r="Q786" s="82">
        <f t="shared" si="308"/>
        <v>1</v>
      </c>
      <c r="R786" s="85">
        <f t="shared" si="314"/>
        <v>-1</v>
      </c>
      <c r="S786" s="82">
        <f t="shared" si="309"/>
        <v>0</v>
      </c>
      <c r="T786" s="82">
        <f t="shared" si="310"/>
        <v>-1</v>
      </c>
      <c r="U786" s="85">
        <f t="shared" si="315"/>
        <v>0</v>
      </c>
      <c r="V786" s="47">
        <f t="shared" si="311"/>
        <v>0</v>
      </c>
      <c r="W786" s="47">
        <f t="shared" si="312"/>
        <v>0</v>
      </c>
    </row>
    <row r="787" spans="1:223">
      <c r="A787" s="35">
        <v>126</v>
      </c>
      <c r="B787" s="48" t="s">
        <v>1440</v>
      </c>
      <c r="C787" s="48"/>
      <c r="D787" s="35" t="s">
        <v>1441</v>
      </c>
      <c r="E787" s="35" t="s">
        <v>735</v>
      </c>
      <c r="F787" s="35"/>
      <c r="G787" s="82">
        <v>19</v>
      </c>
      <c r="H787" s="47">
        <f t="shared" si="303"/>
        <v>19</v>
      </c>
      <c r="I787" s="47">
        <f t="shared" si="304"/>
        <v>0</v>
      </c>
      <c r="J787" s="82">
        <v>19</v>
      </c>
      <c r="K787" s="87">
        <v>20</v>
      </c>
      <c r="L787" s="47">
        <f t="shared" si="305"/>
        <v>20</v>
      </c>
      <c r="M787" s="47">
        <f t="shared" si="306"/>
        <v>0</v>
      </c>
      <c r="O787" s="85">
        <f t="shared" si="313"/>
        <v>0</v>
      </c>
      <c r="P787" s="82">
        <f t="shared" si="307"/>
        <v>0</v>
      </c>
      <c r="Q787" s="82">
        <f t="shared" si="308"/>
        <v>0</v>
      </c>
      <c r="R787" s="85">
        <f t="shared" si="314"/>
        <v>1</v>
      </c>
      <c r="S787" s="82">
        <f t="shared" si="309"/>
        <v>1</v>
      </c>
      <c r="T787" s="82">
        <f t="shared" si="310"/>
        <v>0</v>
      </c>
      <c r="U787" s="85">
        <f t="shared" si="315"/>
        <v>1</v>
      </c>
      <c r="V787" s="47">
        <f t="shared" si="311"/>
        <v>1</v>
      </c>
      <c r="W787" s="47">
        <f t="shared" si="312"/>
        <v>0</v>
      </c>
    </row>
    <row r="788" spans="1:223">
      <c r="A788" s="35">
        <v>127</v>
      </c>
      <c r="B788" s="48" t="s">
        <v>1440</v>
      </c>
      <c r="C788" s="48"/>
      <c r="D788" s="35" t="s">
        <v>1441</v>
      </c>
      <c r="E788" s="35"/>
      <c r="F788" s="35" t="s">
        <v>736</v>
      </c>
      <c r="G788" s="82">
        <v>11</v>
      </c>
      <c r="H788" s="47">
        <f t="shared" si="303"/>
        <v>0</v>
      </c>
      <c r="I788" s="47">
        <f t="shared" si="304"/>
        <v>11</v>
      </c>
      <c r="J788" s="82">
        <v>11</v>
      </c>
      <c r="K788" s="87">
        <v>12</v>
      </c>
      <c r="L788" s="47">
        <f t="shared" si="305"/>
        <v>0</v>
      </c>
      <c r="M788" s="47">
        <f t="shared" si="306"/>
        <v>12</v>
      </c>
      <c r="O788" s="85">
        <f t="shared" si="313"/>
        <v>0</v>
      </c>
      <c r="P788" s="82">
        <f t="shared" si="307"/>
        <v>0</v>
      </c>
      <c r="Q788" s="82">
        <f t="shared" si="308"/>
        <v>0</v>
      </c>
      <c r="R788" s="85">
        <f t="shared" si="314"/>
        <v>1</v>
      </c>
      <c r="S788" s="82">
        <f t="shared" si="309"/>
        <v>0</v>
      </c>
      <c r="T788" s="82">
        <f t="shared" si="310"/>
        <v>1</v>
      </c>
      <c r="U788" s="85">
        <f t="shared" si="315"/>
        <v>1</v>
      </c>
      <c r="V788" s="47">
        <f t="shared" si="311"/>
        <v>0</v>
      </c>
      <c r="W788" s="47">
        <f t="shared" si="312"/>
        <v>1</v>
      </c>
    </row>
    <row r="789" spans="1:223">
      <c r="A789" s="35">
        <v>128</v>
      </c>
      <c r="B789" s="48">
        <v>851</v>
      </c>
      <c r="C789" s="48"/>
      <c r="D789" s="35" t="s">
        <v>1442</v>
      </c>
      <c r="E789" s="35" t="s">
        <v>735</v>
      </c>
      <c r="F789" s="35"/>
      <c r="G789" s="82">
        <v>183</v>
      </c>
      <c r="H789" s="47">
        <f t="shared" si="303"/>
        <v>183</v>
      </c>
      <c r="I789" s="47">
        <f t="shared" si="304"/>
        <v>0</v>
      </c>
      <c r="J789" s="82">
        <v>184</v>
      </c>
      <c r="K789" s="87">
        <v>186</v>
      </c>
      <c r="L789" s="47">
        <f t="shared" si="305"/>
        <v>186</v>
      </c>
      <c r="M789" s="47">
        <f t="shared" si="306"/>
        <v>0</v>
      </c>
      <c r="O789" s="119">
        <f t="shared" si="313"/>
        <v>1</v>
      </c>
      <c r="P789" s="82">
        <f t="shared" si="307"/>
        <v>1</v>
      </c>
      <c r="Q789" s="82">
        <f t="shared" si="308"/>
        <v>0</v>
      </c>
      <c r="R789" s="85">
        <f t="shared" si="314"/>
        <v>2</v>
      </c>
      <c r="S789" s="82">
        <f t="shared" si="309"/>
        <v>2</v>
      </c>
      <c r="T789" s="82">
        <f t="shared" si="310"/>
        <v>0</v>
      </c>
      <c r="U789" s="85">
        <f t="shared" si="315"/>
        <v>3</v>
      </c>
      <c r="V789" s="47">
        <f t="shared" si="311"/>
        <v>3</v>
      </c>
      <c r="W789" s="47">
        <f t="shared" si="312"/>
        <v>0</v>
      </c>
    </row>
    <row r="790" spans="1:223">
      <c r="A790" s="35">
        <v>129</v>
      </c>
      <c r="B790" s="48">
        <v>853</v>
      </c>
      <c r="C790" s="48"/>
      <c r="D790" s="35" t="s">
        <v>1443</v>
      </c>
      <c r="E790" s="35"/>
      <c r="F790" s="35" t="s">
        <v>736</v>
      </c>
      <c r="G790" s="88">
        <v>548</v>
      </c>
      <c r="H790" s="47">
        <f t="shared" si="303"/>
        <v>0</v>
      </c>
      <c r="I790" s="47">
        <f t="shared" si="304"/>
        <v>548</v>
      </c>
      <c r="J790" s="88">
        <v>550</v>
      </c>
      <c r="K790" s="89">
        <v>550</v>
      </c>
      <c r="L790" s="47">
        <f t="shared" si="305"/>
        <v>0</v>
      </c>
      <c r="M790" s="47">
        <f t="shared" si="306"/>
        <v>550</v>
      </c>
      <c r="O790" s="119">
        <f>IF(J790&gt;0,J790-G790,0)-0</f>
        <v>2</v>
      </c>
      <c r="P790" s="82">
        <f t="shared" si="307"/>
        <v>0</v>
      </c>
      <c r="Q790" s="82">
        <f t="shared" si="308"/>
        <v>2</v>
      </c>
      <c r="R790" s="119">
        <f t="shared" si="314"/>
        <v>0</v>
      </c>
      <c r="S790" s="82">
        <f t="shared" si="309"/>
        <v>0</v>
      </c>
      <c r="T790" s="82">
        <f t="shared" si="310"/>
        <v>0</v>
      </c>
      <c r="U790" s="85">
        <f t="shared" si="315"/>
        <v>2</v>
      </c>
      <c r="V790" s="47">
        <f t="shared" si="311"/>
        <v>0</v>
      </c>
      <c r="W790" s="47">
        <f t="shared" si="312"/>
        <v>2</v>
      </c>
    </row>
    <row r="791" spans="1:223">
      <c r="A791" s="35">
        <v>130</v>
      </c>
      <c r="B791" s="48">
        <v>854</v>
      </c>
      <c r="C791" s="48"/>
      <c r="D791" s="35" t="s">
        <v>1444</v>
      </c>
      <c r="E791" s="35" t="s">
        <v>735</v>
      </c>
      <c r="F791" s="35"/>
      <c r="G791" s="88">
        <v>155</v>
      </c>
      <c r="H791" s="47">
        <f t="shared" ref="H791:H822" si="316">IF($E791="",0,$G791)</f>
        <v>155</v>
      </c>
      <c r="I791" s="47">
        <f t="shared" ref="I791:I822" si="317">IF($F791="",0,$G791)</f>
        <v>0</v>
      </c>
      <c r="J791" s="88">
        <v>159</v>
      </c>
      <c r="K791" s="89">
        <v>159</v>
      </c>
      <c r="L791" s="47">
        <f t="shared" ref="L791:L822" si="318">IF($E791="",0,K791)</f>
        <v>159</v>
      </c>
      <c r="M791" s="47">
        <f t="shared" ref="M791:M822" si="319">IF($F791="",0,K791)</f>
        <v>0</v>
      </c>
      <c r="O791" s="119">
        <f t="shared" ref="O791:O814" si="320">IF(J791&gt;0,J791-G791,0)</f>
        <v>4</v>
      </c>
      <c r="P791" s="82">
        <f t="shared" ref="P791:P822" si="321">IF($E791="",0,O791)</f>
        <v>4</v>
      </c>
      <c r="Q791" s="82">
        <f t="shared" ref="Q791:Q822" si="322">IF($F791="",0,O791)</f>
        <v>0</v>
      </c>
      <c r="R791" s="119">
        <f t="shared" si="314"/>
        <v>0</v>
      </c>
      <c r="S791" s="82">
        <f t="shared" ref="S791:S822" si="323">IF($E791="",0,R791)</f>
        <v>0</v>
      </c>
      <c r="T791" s="82">
        <f t="shared" ref="T791:T822" si="324">IF($F791="",0,R791)</f>
        <v>0</v>
      </c>
      <c r="U791" s="85">
        <f t="shared" si="315"/>
        <v>4</v>
      </c>
      <c r="V791" s="47">
        <f t="shared" ref="V791:V822" si="325">IF($E791="",0,U791)</f>
        <v>4</v>
      </c>
      <c r="W791" s="47">
        <f t="shared" ref="W791:W822" si="326">IF($F791="",0,U791)</f>
        <v>0</v>
      </c>
    </row>
    <row r="792" spans="1:223">
      <c r="A792" s="35">
        <v>131</v>
      </c>
      <c r="B792" s="48">
        <v>855</v>
      </c>
      <c r="C792" s="48"/>
      <c r="D792" s="35" t="s">
        <v>1445</v>
      </c>
      <c r="E792" s="35" t="s">
        <v>735</v>
      </c>
      <c r="F792" s="35"/>
      <c r="G792" s="88">
        <v>61</v>
      </c>
      <c r="H792" s="47">
        <f t="shared" si="316"/>
        <v>61</v>
      </c>
      <c r="I792" s="47">
        <f t="shared" si="317"/>
        <v>0</v>
      </c>
      <c r="J792" s="88">
        <v>61</v>
      </c>
      <c r="K792" s="89">
        <v>61</v>
      </c>
      <c r="L792" s="47">
        <f t="shared" si="318"/>
        <v>61</v>
      </c>
      <c r="M792" s="47">
        <f t="shared" si="319"/>
        <v>0</v>
      </c>
      <c r="O792" s="119">
        <f t="shared" si="320"/>
        <v>0</v>
      </c>
      <c r="P792" s="82">
        <f t="shared" si="321"/>
        <v>0</v>
      </c>
      <c r="Q792" s="82">
        <f t="shared" si="322"/>
        <v>0</v>
      </c>
      <c r="R792" s="119">
        <f t="shared" ref="R792:R809" si="327">IF(K792&gt;0,K792-J792,0)</f>
        <v>0</v>
      </c>
      <c r="S792" s="82">
        <f t="shared" si="323"/>
        <v>0</v>
      </c>
      <c r="T792" s="82">
        <f t="shared" si="324"/>
        <v>0</v>
      </c>
      <c r="U792" s="85">
        <f t="shared" ref="U792:U818" si="328">IF(K792&gt;0,O792+R792,O792)</f>
        <v>0</v>
      </c>
      <c r="V792" s="47">
        <f t="shared" si="325"/>
        <v>0</v>
      </c>
      <c r="W792" s="47">
        <f t="shared" si="326"/>
        <v>0</v>
      </c>
    </row>
    <row r="793" spans="1:223">
      <c r="A793" s="35">
        <v>132</v>
      </c>
      <c r="B793" s="48">
        <v>855</v>
      </c>
      <c r="C793" s="48"/>
      <c r="D793" s="35" t="s">
        <v>1445</v>
      </c>
      <c r="E793" s="35"/>
      <c r="F793" s="35" t="s">
        <v>736</v>
      </c>
      <c r="G793" s="88">
        <v>60</v>
      </c>
      <c r="H793" s="47">
        <f t="shared" si="316"/>
        <v>0</v>
      </c>
      <c r="I793" s="47">
        <f t="shared" si="317"/>
        <v>60</v>
      </c>
      <c r="J793" s="88">
        <v>60</v>
      </c>
      <c r="K793" s="89">
        <v>60</v>
      </c>
      <c r="L793" s="47">
        <f t="shared" si="318"/>
        <v>0</v>
      </c>
      <c r="M793" s="47">
        <f t="shared" si="319"/>
        <v>60</v>
      </c>
      <c r="O793" s="119">
        <f t="shared" si="320"/>
        <v>0</v>
      </c>
      <c r="P793" s="82">
        <f t="shared" si="321"/>
        <v>0</v>
      </c>
      <c r="Q793" s="82">
        <f t="shared" si="322"/>
        <v>0</v>
      </c>
      <c r="R793" s="119">
        <f t="shared" si="327"/>
        <v>0</v>
      </c>
      <c r="S793" s="82">
        <f t="shared" si="323"/>
        <v>0</v>
      </c>
      <c r="T793" s="82">
        <f t="shared" si="324"/>
        <v>0</v>
      </c>
      <c r="U793" s="85">
        <f t="shared" si="328"/>
        <v>0</v>
      </c>
      <c r="V793" s="47">
        <f t="shared" si="325"/>
        <v>0</v>
      </c>
      <c r="W793" s="47">
        <f t="shared" si="326"/>
        <v>0</v>
      </c>
    </row>
    <row r="794" spans="1:223" s="149" customFormat="1">
      <c r="A794" s="35">
        <v>133</v>
      </c>
      <c r="B794" s="161">
        <v>856</v>
      </c>
      <c r="C794" s="161"/>
      <c r="D794" s="37" t="s">
        <v>1446</v>
      </c>
      <c r="E794" s="37" t="s">
        <v>735</v>
      </c>
      <c r="F794" s="37"/>
      <c r="G794" s="88">
        <v>33</v>
      </c>
      <c r="H794" s="149">
        <f t="shared" si="316"/>
        <v>33</v>
      </c>
      <c r="I794" s="149">
        <f t="shared" si="317"/>
        <v>0</v>
      </c>
      <c r="J794" s="88">
        <v>34</v>
      </c>
      <c r="K794" s="89">
        <v>34</v>
      </c>
      <c r="L794" s="149">
        <f t="shared" si="318"/>
        <v>34</v>
      </c>
      <c r="M794" s="149">
        <f t="shared" si="319"/>
        <v>0</v>
      </c>
      <c r="O794" s="119">
        <f t="shared" si="320"/>
        <v>1</v>
      </c>
      <c r="P794" s="88">
        <f t="shared" si="321"/>
        <v>1</v>
      </c>
      <c r="Q794" s="88">
        <f t="shared" si="322"/>
        <v>0</v>
      </c>
      <c r="R794" s="119">
        <f t="shared" si="327"/>
        <v>0</v>
      </c>
      <c r="S794" s="88">
        <f t="shared" si="323"/>
        <v>0</v>
      </c>
      <c r="T794" s="88">
        <f t="shared" si="324"/>
        <v>0</v>
      </c>
      <c r="U794" s="119">
        <f t="shared" si="328"/>
        <v>1</v>
      </c>
      <c r="V794" s="149">
        <f t="shared" si="325"/>
        <v>1</v>
      </c>
      <c r="W794" s="149">
        <f t="shared" si="326"/>
        <v>0</v>
      </c>
    </row>
    <row r="795" spans="1:223">
      <c r="A795" s="35">
        <v>134</v>
      </c>
      <c r="B795" s="161">
        <v>857</v>
      </c>
      <c r="C795" s="48"/>
      <c r="D795" s="35" t="s">
        <v>1447</v>
      </c>
      <c r="E795" s="37" t="s">
        <v>735</v>
      </c>
      <c r="F795" s="37"/>
      <c r="G795" s="88">
        <v>231</v>
      </c>
      <c r="H795" s="47">
        <f t="shared" si="316"/>
        <v>231</v>
      </c>
      <c r="I795" s="47">
        <f t="shared" si="317"/>
        <v>0</v>
      </c>
      <c r="J795" s="88">
        <v>232</v>
      </c>
      <c r="K795" s="89">
        <v>232</v>
      </c>
      <c r="L795" s="47">
        <f t="shared" si="318"/>
        <v>232</v>
      </c>
      <c r="M795" s="47">
        <f t="shared" si="319"/>
        <v>0</v>
      </c>
      <c r="O795" s="119">
        <f t="shared" si="320"/>
        <v>1</v>
      </c>
      <c r="P795" s="82">
        <f t="shared" si="321"/>
        <v>1</v>
      </c>
      <c r="Q795" s="82">
        <f t="shared" si="322"/>
        <v>0</v>
      </c>
      <c r="R795" s="119">
        <f t="shared" si="327"/>
        <v>0</v>
      </c>
      <c r="S795" s="82">
        <f t="shared" si="323"/>
        <v>0</v>
      </c>
      <c r="T795" s="82">
        <f t="shared" si="324"/>
        <v>0</v>
      </c>
      <c r="U795" s="85">
        <f t="shared" si="328"/>
        <v>1</v>
      </c>
      <c r="V795" s="47">
        <f t="shared" si="325"/>
        <v>1</v>
      </c>
      <c r="W795" s="47">
        <f t="shared" si="326"/>
        <v>0</v>
      </c>
    </row>
    <row r="796" spans="1:223">
      <c r="A796" s="35">
        <v>135</v>
      </c>
      <c r="B796" s="48">
        <v>858</v>
      </c>
      <c r="C796" s="48"/>
      <c r="D796" s="35" t="s">
        <v>1448</v>
      </c>
      <c r="E796" s="37" t="s">
        <v>735</v>
      </c>
      <c r="F796" s="37"/>
      <c r="G796" s="82">
        <v>229.5</v>
      </c>
      <c r="H796" s="47">
        <f t="shared" si="316"/>
        <v>229.5</v>
      </c>
      <c r="I796" s="47">
        <f t="shared" si="317"/>
        <v>0</v>
      </c>
      <c r="J796" s="82">
        <v>229.5</v>
      </c>
      <c r="K796" s="87">
        <v>229.5</v>
      </c>
      <c r="L796" s="47">
        <f t="shared" si="318"/>
        <v>229.5</v>
      </c>
      <c r="M796" s="47">
        <f t="shared" si="319"/>
        <v>0</v>
      </c>
      <c r="O796" s="119">
        <f t="shared" si="320"/>
        <v>0</v>
      </c>
      <c r="P796" s="82">
        <f t="shared" si="321"/>
        <v>0</v>
      </c>
      <c r="Q796" s="82">
        <f t="shared" si="322"/>
        <v>0</v>
      </c>
      <c r="R796" s="85">
        <f t="shared" si="327"/>
        <v>0</v>
      </c>
      <c r="S796" s="82">
        <f t="shared" si="323"/>
        <v>0</v>
      </c>
      <c r="T796" s="82">
        <f t="shared" si="324"/>
        <v>0</v>
      </c>
      <c r="U796" s="85">
        <f t="shared" si="328"/>
        <v>0</v>
      </c>
      <c r="V796" s="47">
        <f t="shared" si="325"/>
        <v>0</v>
      </c>
      <c r="W796" s="47">
        <f t="shared" si="326"/>
        <v>0</v>
      </c>
    </row>
    <row r="797" spans="1:223">
      <c r="A797" s="35">
        <v>136</v>
      </c>
      <c r="B797" s="48">
        <v>859</v>
      </c>
      <c r="C797" s="48"/>
      <c r="D797" s="35" t="s">
        <v>1449</v>
      </c>
      <c r="E797" s="37" t="s">
        <v>735</v>
      </c>
      <c r="F797" s="37"/>
      <c r="G797" s="88">
        <v>339.5</v>
      </c>
      <c r="H797" s="47">
        <f t="shared" si="316"/>
        <v>339.5</v>
      </c>
      <c r="I797" s="47">
        <f t="shared" si="317"/>
        <v>0</v>
      </c>
      <c r="J797" s="88">
        <v>340.5</v>
      </c>
      <c r="K797" s="89">
        <v>341.5</v>
      </c>
      <c r="L797" s="47">
        <f t="shared" si="318"/>
        <v>341.5</v>
      </c>
      <c r="M797" s="47">
        <f t="shared" si="319"/>
        <v>0</v>
      </c>
      <c r="O797" s="119">
        <f t="shared" si="320"/>
        <v>1</v>
      </c>
      <c r="P797" s="82">
        <f t="shared" si="321"/>
        <v>1</v>
      </c>
      <c r="Q797" s="82">
        <f t="shared" si="322"/>
        <v>0</v>
      </c>
      <c r="R797" s="119">
        <f t="shared" si="327"/>
        <v>1</v>
      </c>
      <c r="S797" s="82">
        <f t="shared" si="323"/>
        <v>1</v>
      </c>
      <c r="T797" s="82">
        <f t="shared" si="324"/>
        <v>0</v>
      </c>
      <c r="U797" s="85">
        <f t="shared" si="328"/>
        <v>2</v>
      </c>
      <c r="V797" s="47">
        <f t="shared" si="325"/>
        <v>2</v>
      </c>
      <c r="W797" s="47">
        <f t="shared" si="326"/>
        <v>0</v>
      </c>
    </row>
    <row r="798" spans="1:223">
      <c r="A798" s="35">
        <v>137</v>
      </c>
      <c r="B798" s="48">
        <v>860</v>
      </c>
      <c r="C798" s="48"/>
      <c r="D798" s="35" t="s">
        <v>1450</v>
      </c>
      <c r="E798" s="37" t="s">
        <v>735</v>
      </c>
      <c r="F798" s="37"/>
      <c r="G798" s="88">
        <v>1042</v>
      </c>
      <c r="H798" s="47">
        <f t="shared" si="316"/>
        <v>1042</v>
      </c>
      <c r="I798" s="47">
        <f t="shared" si="317"/>
        <v>0</v>
      </c>
      <c r="J798" s="88">
        <v>1088</v>
      </c>
      <c r="K798" s="89">
        <v>1115</v>
      </c>
      <c r="L798" s="47">
        <f t="shared" si="318"/>
        <v>1115</v>
      </c>
      <c r="M798" s="47">
        <f t="shared" si="319"/>
        <v>0</v>
      </c>
      <c r="O798" s="119">
        <f t="shared" si="320"/>
        <v>46</v>
      </c>
      <c r="P798" s="82">
        <f t="shared" si="321"/>
        <v>46</v>
      </c>
      <c r="Q798" s="82">
        <f t="shared" si="322"/>
        <v>0</v>
      </c>
      <c r="R798" s="119">
        <f t="shared" si="327"/>
        <v>27</v>
      </c>
      <c r="S798" s="82">
        <f t="shared" si="323"/>
        <v>27</v>
      </c>
      <c r="T798" s="82">
        <f t="shared" si="324"/>
        <v>0</v>
      </c>
      <c r="U798" s="85">
        <f t="shared" si="328"/>
        <v>73</v>
      </c>
      <c r="V798" s="47">
        <f t="shared" si="325"/>
        <v>73</v>
      </c>
      <c r="W798" s="47">
        <f t="shared" si="326"/>
        <v>0</v>
      </c>
    </row>
    <row r="799" spans="1:223" s="149" customFormat="1">
      <c r="A799" s="35">
        <v>138</v>
      </c>
      <c r="B799" s="48">
        <v>861</v>
      </c>
      <c r="C799" s="48"/>
      <c r="D799" s="35" t="s">
        <v>1451</v>
      </c>
      <c r="E799" s="35" t="s">
        <v>735</v>
      </c>
      <c r="F799" s="35"/>
      <c r="G799" s="88">
        <v>321.5</v>
      </c>
      <c r="H799" s="47">
        <f t="shared" si="316"/>
        <v>321.5</v>
      </c>
      <c r="I799" s="47">
        <f t="shared" si="317"/>
        <v>0</v>
      </c>
      <c r="J799" s="88">
        <v>321.5</v>
      </c>
      <c r="K799" s="89">
        <v>321.5</v>
      </c>
      <c r="L799" s="47">
        <f t="shared" si="318"/>
        <v>321.5</v>
      </c>
      <c r="M799" s="47">
        <f t="shared" si="319"/>
        <v>0</v>
      </c>
      <c r="N799" s="47"/>
      <c r="O799" s="119">
        <f t="shared" si="320"/>
        <v>0</v>
      </c>
      <c r="P799" s="82">
        <f t="shared" si="321"/>
        <v>0</v>
      </c>
      <c r="Q799" s="82">
        <f t="shared" si="322"/>
        <v>0</v>
      </c>
      <c r="R799" s="119">
        <f t="shared" si="327"/>
        <v>0</v>
      </c>
      <c r="S799" s="82">
        <f t="shared" si="323"/>
        <v>0</v>
      </c>
      <c r="T799" s="82">
        <f t="shared" si="324"/>
        <v>0</v>
      </c>
      <c r="U799" s="85">
        <f t="shared" si="328"/>
        <v>0</v>
      </c>
      <c r="V799" s="47">
        <f t="shared" si="325"/>
        <v>0</v>
      </c>
      <c r="W799" s="47">
        <f t="shared" si="326"/>
        <v>0</v>
      </c>
      <c r="X799" s="47"/>
      <c r="Y799" s="47"/>
      <c r="Z799" s="47"/>
      <c r="AA799" s="47"/>
      <c r="AB799" s="47"/>
      <c r="AC799" s="47"/>
      <c r="AD799" s="47"/>
      <c r="AE799" s="47"/>
      <c r="AF799" s="47"/>
      <c r="AG799" s="47"/>
      <c r="AH799" s="47"/>
      <c r="AI799" s="47"/>
      <c r="AJ799" s="47"/>
      <c r="AK799" s="47"/>
      <c r="AL799" s="47"/>
      <c r="AM799" s="47"/>
      <c r="AN799" s="47"/>
      <c r="AO799" s="47"/>
      <c r="AP799" s="47"/>
      <c r="AQ799" s="47"/>
      <c r="AR799" s="47"/>
      <c r="AS799" s="47"/>
      <c r="AT799" s="47"/>
      <c r="AU799" s="47"/>
      <c r="AV799" s="47"/>
      <c r="AW799" s="47"/>
      <c r="AX799" s="47"/>
      <c r="AY799" s="47"/>
      <c r="AZ799" s="47"/>
      <c r="BA799" s="47"/>
      <c r="BB799" s="47"/>
      <c r="BC799" s="47"/>
      <c r="BD799" s="47"/>
      <c r="BE799" s="47"/>
      <c r="BF799" s="47"/>
      <c r="BG799" s="47"/>
      <c r="BH799" s="47"/>
      <c r="BI799" s="47"/>
      <c r="BJ799" s="47"/>
      <c r="BK799" s="47"/>
      <c r="BL799" s="47"/>
      <c r="BM799" s="47"/>
      <c r="BN799" s="47"/>
      <c r="BO799" s="47"/>
      <c r="BP799" s="47"/>
      <c r="BQ799" s="47"/>
      <c r="BR799" s="47"/>
      <c r="BS799" s="47"/>
      <c r="BT799" s="47"/>
      <c r="BU799" s="47"/>
      <c r="BV799" s="47"/>
      <c r="BW799" s="47"/>
      <c r="BX799" s="47"/>
      <c r="BY799" s="47"/>
      <c r="BZ799" s="47"/>
      <c r="CA799" s="47"/>
      <c r="CB799" s="47"/>
      <c r="CC799" s="47"/>
      <c r="CD799" s="47"/>
      <c r="CE799" s="47"/>
      <c r="CF799" s="47"/>
      <c r="CG799" s="47"/>
      <c r="CH799" s="47"/>
      <c r="CI799" s="47"/>
      <c r="CJ799" s="47"/>
      <c r="CK799" s="47"/>
      <c r="CL799" s="47"/>
      <c r="CM799" s="47"/>
      <c r="CN799" s="47"/>
      <c r="CO799" s="47"/>
      <c r="CP799" s="47"/>
      <c r="CQ799" s="47"/>
      <c r="CR799" s="47"/>
      <c r="CS799" s="47"/>
      <c r="CT799" s="47"/>
      <c r="CU799" s="47"/>
      <c r="CV799" s="47"/>
      <c r="CW799" s="47"/>
      <c r="CX799" s="47"/>
      <c r="CY799" s="47"/>
      <c r="CZ799" s="47"/>
      <c r="DA799" s="47"/>
      <c r="DB799" s="47"/>
      <c r="DC799" s="47"/>
      <c r="DD799" s="47"/>
      <c r="DE799" s="47"/>
      <c r="DF799" s="47"/>
      <c r="DG799" s="47"/>
      <c r="DH799" s="47"/>
      <c r="DI799" s="47"/>
      <c r="DJ799" s="47"/>
      <c r="DK799" s="47"/>
      <c r="DL799" s="47"/>
      <c r="DM799" s="47"/>
      <c r="DN799" s="47"/>
      <c r="DO799" s="47"/>
      <c r="DP799" s="47"/>
      <c r="DQ799" s="47"/>
      <c r="DR799" s="47"/>
      <c r="DS799" s="47"/>
      <c r="DT799" s="47"/>
      <c r="DU799" s="47"/>
      <c r="DV799" s="47"/>
      <c r="DW799" s="47"/>
      <c r="DX799" s="47"/>
      <c r="DY799" s="47"/>
      <c r="DZ799" s="47"/>
      <c r="EA799" s="47"/>
      <c r="EB799" s="47"/>
      <c r="EC799" s="47"/>
      <c r="ED799" s="47"/>
      <c r="EE799" s="47"/>
      <c r="EF799" s="47"/>
      <c r="EG799" s="47"/>
      <c r="EH799" s="47"/>
      <c r="EI799" s="47"/>
      <c r="EJ799" s="47"/>
      <c r="EK799" s="47"/>
      <c r="EL799" s="47"/>
      <c r="EM799" s="47"/>
      <c r="EN799" s="47"/>
      <c r="EO799" s="47"/>
      <c r="EP799" s="47"/>
      <c r="EQ799" s="47"/>
      <c r="ER799" s="47"/>
      <c r="ES799" s="47"/>
      <c r="ET799" s="47"/>
      <c r="EU799" s="47"/>
      <c r="EV799" s="47"/>
      <c r="EW799" s="47"/>
      <c r="EX799" s="47"/>
      <c r="EY799" s="47"/>
      <c r="EZ799" s="47"/>
      <c r="FA799" s="47"/>
      <c r="FB799" s="47"/>
      <c r="FC799" s="47"/>
      <c r="FD799" s="47"/>
      <c r="FE799" s="47"/>
      <c r="FF799" s="47"/>
      <c r="FG799" s="47"/>
      <c r="FH799" s="47"/>
      <c r="FI799" s="47"/>
      <c r="FJ799" s="47"/>
      <c r="FK799" s="47"/>
      <c r="FL799" s="47"/>
      <c r="FM799" s="47"/>
      <c r="FN799" s="47"/>
      <c r="FO799" s="47"/>
      <c r="FP799" s="47"/>
      <c r="FQ799" s="47"/>
      <c r="FR799" s="47"/>
      <c r="FS799" s="47"/>
      <c r="FT799" s="47"/>
      <c r="FU799" s="47"/>
      <c r="FV799" s="47"/>
      <c r="FW799" s="47"/>
      <c r="FX799" s="47"/>
      <c r="FY799" s="47"/>
      <c r="FZ799" s="47"/>
      <c r="GA799" s="47"/>
      <c r="GB799" s="47"/>
      <c r="GC799" s="47"/>
      <c r="GD799" s="47"/>
      <c r="GE799" s="47"/>
      <c r="GF799" s="47"/>
      <c r="GG799" s="47"/>
      <c r="GH799" s="47"/>
      <c r="GI799" s="47"/>
      <c r="GJ799" s="47"/>
      <c r="GK799" s="47"/>
      <c r="GL799" s="47"/>
      <c r="GM799" s="47"/>
      <c r="GN799" s="47"/>
      <c r="GO799" s="47"/>
      <c r="GP799" s="47"/>
      <c r="GQ799" s="47"/>
      <c r="GR799" s="47"/>
      <c r="GS799" s="47"/>
      <c r="GT799" s="47"/>
      <c r="GU799" s="47"/>
      <c r="GV799" s="47"/>
      <c r="GW799" s="47"/>
      <c r="GX799" s="47"/>
      <c r="GY799" s="47"/>
      <c r="GZ799" s="47"/>
      <c r="HA799" s="47"/>
      <c r="HB799" s="47"/>
      <c r="HC799" s="47"/>
      <c r="HD799" s="47"/>
      <c r="HE799" s="47"/>
      <c r="HF799" s="47"/>
      <c r="HG799" s="47"/>
      <c r="HH799" s="47"/>
      <c r="HI799" s="47"/>
      <c r="HJ799" s="47"/>
      <c r="HK799" s="47"/>
      <c r="HL799" s="47"/>
      <c r="HM799" s="47"/>
      <c r="HN799" s="47"/>
      <c r="HO799" s="47"/>
    </row>
    <row r="800" spans="1:223" s="149" customFormat="1">
      <c r="A800" s="35">
        <v>139</v>
      </c>
      <c r="B800" s="48">
        <v>861</v>
      </c>
      <c r="C800" s="48"/>
      <c r="D800" s="35" t="s">
        <v>1451</v>
      </c>
      <c r="E800" s="35"/>
      <c r="F800" s="35" t="s">
        <v>736</v>
      </c>
      <c r="G800" s="88">
        <v>317</v>
      </c>
      <c r="H800" s="47">
        <f t="shared" si="316"/>
        <v>0</v>
      </c>
      <c r="I800" s="47">
        <f t="shared" si="317"/>
        <v>317</v>
      </c>
      <c r="J800" s="88">
        <v>317</v>
      </c>
      <c r="K800" s="89">
        <v>317</v>
      </c>
      <c r="L800" s="47">
        <f t="shared" si="318"/>
        <v>0</v>
      </c>
      <c r="M800" s="47">
        <f t="shared" si="319"/>
        <v>317</v>
      </c>
      <c r="N800" s="47"/>
      <c r="O800" s="119">
        <f t="shared" si="320"/>
        <v>0</v>
      </c>
      <c r="P800" s="82">
        <f t="shared" si="321"/>
        <v>0</v>
      </c>
      <c r="Q800" s="82">
        <f t="shared" si="322"/>
        <v>0</v>
      </c>
      <c r="R800" s="119">
        <f t="shared" si="327"/>
        <v>0</v>
      </c>
      <c r="S800" s="82">
        <f t="shared" si="323"/>
        <v>0</v>
      </c>
      <c r="T800" s="82">
        <f t="shared" si="324"/>
        <v>0</v>
      </c>
      <c r="U800" s="85">
        <f t="shared" si="328"/>
        <v>0</v>
      </c>
      <c r="V800" s="47">
        <f t="shared" si="325"/>
        <v>0</v>
      </c>
      <c r="W800" s="47">
        <f t="shared" si="326"/>
        <v>0</v>
      </c>
      <c r="X800" s="47"/>
      <c r="Y800" s="47"/>
      <c r="Z800" s="47"/>
      <c r="AA800" s="47"/>
      <c r="AB800" s="47"/>
      <c r="AC800" s="47"/>
      <c r="AD800" s="47"/>
      <c r="AE800" s="47"/>
      <c r="AF800" s="47"/>
      <c r="AG800" s="47"/>
      <c r="AH800" s="47"/>
      <c r="AI800" s="47"/>
      <c r="AJ800" s="47"/>
      <c r="AK800" s="47"/>
      <c r="AL800" s="47"/>
      <c r="AM800" s="47"/>
      <c r="AN800" s="47"/>
      <c r="AO800" s="47"/>
      <c r="AP800" s="47"/>
      <c r="AQ800" s="47"/>
      <c r="AR800" s="47"/>
      <c r="AS800" s="47"/>
      <c r="AT800" s="47"/>
      <c r="AU800" s="47"/>
      <c r="AV800" s="47"/>
      <c r="AW800" s="47"/>
      <c r="AX800" s="47"/>
      <c r="AY800" s="47"/>
      <c r="AZ800" s="47"/>
      <c r="BA800" s="47"/>
      <c r="BB800" s="47"/>
      <c r="BC800" s="47"/>
      <c r="BD800" s="47"/>
      <c r="BE800" s="47"/>
      <c r="BF800" s="47"/>
      <c r="BG800" s="47"/>
      <c r="BH800" s="47"/>
      <c r="BI800" s="47"/>
      <c r="BJ800" s="47"/>
      <c r="BK800" s="47"/>
      <c r="BL800" s="47"/>
      <c r="BM800" s="47"/>
      <c r="BN800" s="47"/>
      <c r="BO800" s="47"/>
      <c r="BP800" s="47"/>
      <c r="BQ800" s="47"/>
      <c r="BR800" s="47"/>
      <c r="BS800" s="47"/>
      <c r="BT800" s="47"/>
      <c r="BU800" s="47"/>
      <c r="BV800" s="47"/>
      <c r="BW800" s="47"/>
      <c r="BX800" s="47"/>
      <c r="BY800" s="47"/>
      <c r="BZ800" s="47"/>
      <c r="CA800" s="47"/>
      <c r="CB800" s="47"/>
      <c r="CC800" s="47"/>
      <c r="CD800" s="47"/>
      <c r="CE800" s="47"/>
      <c r="CF800" s="47"/>
      <c r="CG800" s="47"/>
      <c r="CH800" s="47"/>
      <c r="CI800" s="47"/>
      <c r="CJ800" s="47"/>
      <c r="CK800" s="47"/>
      <c r="CL800" s="47"/>
      <c r="CM800" s="47"/>
      <c r="CN800" s="47"/>
      <c r="CO800" s="47"/>
      <c r="CP800" s="47"/>
      <c r="CQ800" s="47"/>
      <c r="CR800" s="47"/>
      <c r="CS800" s="47"/>
      <c r="CT800" s="47"/>
      <c r="CU800" s="47"/>
      <c r="CV800" s="47"/>
      <c r="CW800" s="47"/>
      <c r="CX800" s="47"/>
      <c r="CY800" s="47"/>
      <c r="CZ800" s="47"/>
      <c r="DA800" s="47"/>
      <c r="DB800" s="47"/>
      <c r="DC800" s="47"/>
      <c r="DD800" s="47"/>
      <c r="DE800" s="47"/>
      <c r="DF800" s="47"/>
      <c r="DG800" s="47"/>
      <c r="DH800" s="47"/>
      <c r="DI800" s="47"/>
      <c r="DJ800" s="47"/>
      <c r="DK800" s="47"/>
      <c r="DL800" s="47"/>
      <c r="DM800" s="47"/>
      <c r="DN800" s="47"/>
      <c r="DO800" s="47"/>
      <c r="DP800" s="47"/>
      <c r="DQ800" s="47"/>
      <c r="DR800" s="47"/>
      <c r="DS800" s="47"/>
      <c r="DT800" s="47"/>
      <c r="DU800" s="47"/>
      <c r="DV800" s="47"/>
      <c r="DW800" s="47"/>
      <c r="DX800" s="47"/>
      <c r="DY800" s="47"/>
      <c r="DZ800" s="47"/>
      <c r="EA800" s="47"/>
      <c r="EB800" s="47"/>
      <c r="EC800" s="47"/>
      <c r="ED800" s="47"/>
      <c r="EE800" s="47"/>
      <c r="EF800" s="47"/>
      <c r="EG800" s="47"/>
      <c r="EH800" s="47"/>
      <c r="EI800" s="47"/>
      <c r="EJ800" s="47"/>
      <c r="EK800" s="47"/>
      <c r="EL800" s="47"/>
      <c r="EM800" s="47"/>
      <c r="EN800" s="47"/>
      <c r="EO800" s="47"/>
      <c r="EP800" s="47"/>
      <c r="EQ800" s="47"/>
      <c r="ER800" s="47"/>
      <c r="ES800" s="47"/>
      <c r="ET800" s="47"/>
      <c r="EU800" s="47"/>
      <c r="EV800" s="47"/>
      <c r="EW800" s="47"/>
      <c r="EX800" s="47"/>
      <c r="EY800" s="47"/>
      <c r="EZ800" s="47"/>
      <c r="FA800" s="47"/>
      <c r="FB800" s="47"/>
      <c r="FC800" s="47"/>
      <c r="FD800" s="47"/>
      <c r="FE800" s="47"/>
      <c r="FF800" s="47"/>
      <c r="FG800" s="47"/>
      <c r="FH800" s="47"/>
      <c r="FI800" s="47"/>
      <c r="FJ800" s="47"/>
      <c r="FK800" s="47"/>
      <c r="FL800" s="47"/>
      <c r="FM800" s="47"/>
      <c r="FN800" s="47"/>
      <c r="FO800" s="47"/>
      <c r="FP800" s="47"/>
      <c r="FQ800" s="47"/>
      <c r="FR800" s="47"/>
      <c r="FS800" s="47"/>
      <c r="FT800" s="47"/>
      <c r="FU800" s="47"/>
      <c r="FV800" s="47"/>
      <c r="FW800" s="47"/>
      <c r="FX800" s="47"/>
      <c r="FY800" s="47"/>
      <c r="FZ800" s="47"/>
      <c r="GA800" s="47"/>
      <c r="GB800" s="47"/>
      <c r="GC800" s="47"/>
      <c r="GD800" s="47"/>
      <c r="GE800" s="47"/>
      <c r="GF800" s="47"/>
      <c r="GG800" s="47"/>
      <c r="GH800" s="47"/>
      <c r="GI800" s="47"/>
      <c r="GJ800" s="47"/>
      <c r="GK800" s="47"/>
      <c r="GL800" s="47"/>
      <c r="GM800" s="47"/>
      <c r="GN800" s="47"/>
      <c r="GO800" s="47"/>
      <c r="GP800" s="47"/>
      <c r="GQ800" s="47"/>
      <c r="GR800" s="47"/>
      <c r="GS800" s="47"/>
      <c r="GT800" s="47"/>
      <c r="GU800" s="47"/>
      <c r="GV800" s="47"/>
      <c r="GW800" s="47"/>
      <c r="GX800" s="47"/>
      <c r="GY800" s="47"/>
      <c r="GZ800" s="47"/>
      <c r="HA800" s="47"/>
      <c r="HB800" s="47"/>
      <c r="HC800" s="47"/>
      <c r="HD800" s="47"/>
      <c r="HE800" s="47"/>
      <c r="HF800" s="47"/>
      <c r="HG800" s="47"/>
      <c r="HH800" s="47"/>
      <c r="HI800" s="47"/>
      <c r="HJ800" s="47"/>
      <c r="HK800" s="47"/>
      <c r="HL800" s="47"/>
      <c r="HM800" s="47"/>
      <c r="HN800" s="47"/>
      <c r="HO800" s="47"/>
    </row>
    <row r="801" spans="1:23" s="149" customFormat="1">
      <c r="A801" s="35">
        <v>140</v>
      </c>
      <c r="B801" s="161">
        <v>864</v>
      </c>
      <c r="C801" s="161"/>
      <c r="D801" s="37" t="s">
        <v>1452</v>
      </c>
      <c r="E801" s="37" t="s">
        <v>735</v>
      </c>
      <c r="F801" s="37"/>
      <c r="G801" s="88">
        <v>76.5</v>
      </c>
      <c r="H801" s="149">
        <f t="shared" si="316"/>
        <v>76.5</v>
      </c>
      <c r="I801" s="149">
        <f t="shared" si="317"/>
        <v>0</v>
      </c>
      <c r="J801" s="88">
        <v>76.5</v>
      </c>
      <c r="K801" s="89">
        <v>77.5</v>
      </c>
      <c r="L801" s="149">
        <f t="shared" si="318"/>
        <v>77.5</v>
      </c>
      <c r="M801" s="149">
        <f t="shared" si="319"/>
        <v>0</v>
      </c>
      <c r="O801" s="119">
        <f t="shared" si="320"/>
        <v>0</v>
      </c>
      <c r="P801" s="88">
        <f t="shared" si="321"/>
        <v>0</v>
      </c>
      <c r="Q801" s="88">
        <f t="shared" si="322"/>
        <v>0</v>
      </c>
      <c r="R801" s="119">
        <f t="shared" si="327"/>
        <v>1</v>
      </c>
      <c r="S801" s="88">
        <f t="shared" si="323"/>
        <v>1</v>
      </c>
      <c r="T801" s="88">
        <f t="shared" si="324"/>
        <v>0</v>
      </c>
      <c r="U801" s="119">
        <f t="shared" si="328"/>
        <v>1</v>
      </c>
      <c r="V801" s="149">
        <f t="shared" si="325"/>
        <v>1</v>
      </c>
      <c r="W801" s="149">
        <f t="shared" si="326"/>
        <v>0</v>
      </c>
    </row>
    <row r="802" spans="1:23" s="149" customFormat="1">
      <c r="A802" s="35">
        <v>141</v>
      </c>
      <c r="B802" s="161">
        <v>865</v>
      </c>
      <c r="C802" s="161"/>
      <c r="D802" s="37" t="s">
        <v>1453</v>
      </c>
      <c r="E802" s="37" t="s">
        <v>735</v>
      </c>
      <c r="F802" s="37"/>
      <c r="G802" s="88">
        <v>34</v>
      </c>
      <c r="H802" s="149">
        <f t="shared" si="316"/>
        <v>34</v>
      </c>
      <c r="I802" s="149">
        <f t="shared" si="317"/>
        <v>0</v>
      </c>
      <c r="J802" s="88">
        <v>34</v>
      </c>
      <c r="K802" s="89">
        <v>34</v>
      </c>
      <c r="L802" s="149">
        <f t="shared" si="318"/>
        <v>34</v>
      </c>
      <c r="M802" s="149">
        <f t="shared" si="319"/>
        <v>0</v>
      </c>
      <c r="O802" s="119">
        <f t="shared" si="320"/>
        <v>0</v>
      </c>
      <c r="P802" s="88">
        <f t="shared" si="321"/>
        <v>0</v>
      </c>
      <c r="Q802" s="88">
        <f t="shared" si="322"/>
        <v>0</v>
      </c>
      <c r="R802" s="119">
        <f t="shared" si="327"/>
        <v>0</v>
      </c>
      <c r="S802" s="88">
        <f t="shared" si="323"/>
        <v>0</v>
      </c>
      <c r="T802" s="88">
        <f t="shared" si="324"/>
        <v>0</v>
      </c>
      <c r="U802" s="119">
        <f t="shared" si="328"/>
        <v>0</v>
      </c>
      <c r="V802" s="149">
        <f t="shared" si="325"/>
        <v>0</v>
      </c>
      <c r="W802" s="149">
        <f t="shared" si="326"/>
        <v>0</v>
      </c>
    </row>
    <row r="803" spans="1:23" s="149" customFormat="1">
      <c r="A803" s="35">
        <v>142</v>
      </c>
      <c r="B803" s="161">
        <v>866</v>
      </c>
      <c r="C803" s="161"/>
      <c r="D803" s="37" t="s">
        <v>1454</v>
      </c>
      <c r="E803" s="37" t="s">
        <v>735</v>
      </c>
      <c r="F803" s="37"/>
      <c r="G803" s="88">
        <v>77.5</v>
      </c>
      <c r="H803" s="149">
        <f t="shared" si="316"/>
        <v>77.5</v>
      </c>
      <c r="I803" s="149">
        <f t="shared" si="317"/>
        <v>0</v>
      </c>
      <c r="J803" s="88">
        <v>80.5</v>
      </c>
      <c r="K803" s="89">
        <v>81.5</v>
      </c>
      <c r="L803" s="149">
        <f t="shared" si="318"/>
        <v>81.5</v>
      </c>
      <c r="M803" s="149">
        <f t="shared" si="319"/>
        <v>0</v>
      </c>
      <c r="O803" s="119">
        <f t="shared" si="320"/>
        <v>3</v>
      </c>
      <c r="P803" s="88">
        <f t="shared" si="321"/>
        <v>3</v>
      </c>
      <c r="Q803" s="88">
        <f t="shared" si="322"/>
        <v>0</v>
      </c>
      <c r="R803" s="119">
        <f t="shared" si="327"/>
        <v>1</v>
      </c>
      <c r="S803" s="88">
        <f t="shared" si="323"/>
        <v>1</v>
      </c>
      <c r="T803" s="88">
        <f t="shared" si="324"/>
        <v>0</v>
      </c>
      <c r="U803" s="119">
        <f t="shared" si="328"/>
        <v>4</v>
      </c>
      <c r="V803" s="149">
        <f t="shared" si="325"/>
        <v>4</v>
      </c>
      <c r="W803" s="149">
        <f t="shared" si="326"/>
        <v>0</v>
      </c>
    </row>
    <row r="804" spans="1:23">
      <c r="A804" s="35">
        <v>143</v>
      </c>
      <c r="B804" s="48" t="s">
        <v>1455</v>
      </c>
      <c r="C804" s="48"/>
      <c r="D804" s="35" t="s">
        <v>1456</v>
      </c>
      <c r="E804" s="35" t="s">
        <v>735</v>
      </c>
      <c r="F804" s="35"/>
      <c r="G804" s="82">
        <v>64</v>
      </c>
      <c r="H804" s="47">
        <f t="shared" si="316"/>
        <v>64</v>
      </c>
      <c r="I804" s="47">
        <f t="shared" si="317"/>
        <v>0</v>
      </c>
      <c r="J804" s="82">
        <v>65</v>
      </c>
      <c r="K804" s="87">
        <v>65</v>
      </c>
      <c r="L804" s="47">
        <f t="shared" si="318"/>
        <v>65</v>
      </c>
      <c r="M804" s="47">
        <f t="shared" si="319"/>
        <v>0</v>
      </c>
      <c r="N804" s="82"/>
      <c r="O804" s="85">
        <f t="shared" si="320"/>
        <v>1</v>
      </c>
      <c r="P804" s="82">
        <f t="shared" si="321"/>
        <v>1</v>
      </c>
      <c r="Q804" s="82">
        <f t="shared" si="322"/>
        <v>0</v>
      </c>
      <c r="R804" s="85">
        <f t="shared" si="327"/>
        <v>0</v>
      </c>
      <c r="S804" s="82">
        <f t="shared" si="323"/>
        <v>0</v>
      </c>
      <c r="T804" s="82">
        <f t="shared" si="324"/>
        <v>0</v>
      </c>
      <c r="U804" s="85">
        <f t="shared" si="328"/>
        <v>1</v>
      </c>
      <c r="V804" s="47">
        <f t="shared" si="325"/>
        <v>1</v>
      </c>
      <c r="W804" s="47">
        <f t="shared" si="326"/>
        <v>0</v>
      </c>
    </row>
    <row r="805" spans="1:23">
      <c r="A805" s="35">
        <v>144</v>
      </c>
      <c r="B805" s="48" t="s">
        <v>1455</v>
      </c>
      <c r="C805" s="48"/>
      <c r="D805" s="35" t="s">
        <v>1456</v>
      </c>
      <c r="E805" s="35"/>
      <c r="F805" s="35" t="s">
        <v>736</v>
      </c>
      <c r="G805" s="82">
        <v>63</v>
      </c>
      <c r="H805" s="47">
        <f t="shared" si="316"/>
        <v>0</v>
      </c>
      <c r="I805" s="47">
        <f t="shared" si="317"/>
        <v>63</v>
      </c>
      <c r="J805" s="82">
        <v>64</v>
      </c>
      <c r="K805" s="87">
        <v>64</v>
      </c>
      <c r="L805" s="47">
        <f t="shared" si="318"/>
        <v>0</v>
      </c>
      <c r="M805" s="47">
        <f t="shared" si="319"/>
        <v>64</v>
      </c>
      <c r="N805" s="82"/>
      <c r="O805" s="85">
        <f t="shared" si="320"/>
        <v>1</v>
      </c>
      <c r="P805" s="82">
        <f t="shared" si="321"/>
        <v>0</v>
      </c>
      <c r="Q805" s="82">
        <f t="shared" si="322"/>
        <v>1</v>
      </c>
      <c r="R805" s="85">
        <f t="shared" si="327"/>
        <v>0</v>
      </c>
      <c r="S805" s="82">
        <f t="shared" si="323"/>
        <v>0</v>
      </c>
      <c r="T805" s="82">
        <f t="shared" si="324"/>
        <v>0</v>
      </c>
      <c r="U805" s="85">
        <f t="shared" si="328"/>
        <v>1</v>
      </c>
      <c r="V805" s="47">
        <f t="shared" si="325"/>
        <v>0</v>
      </c>
      <c r="W805" s="47">
        <f t="shared" si="326"/>
        <v>1</v>
      </c>
    </row>
    <row r="806" spans="1:23">
      <c r="A806" s="35">
        <v>145</v>
      </c>
      <c r="B806" s="48" t="s">
        <v>1457</v>
      </c>
      <c r="C806" s="48"/>
      <c r="D806" s="35" t="s">
        <v>1458</v>
      </c>
      <c r="E806" s="35" t="s">
        <v>735</v>
      </c>
      <c r="F806" s="35"/>
      <c r="G806" s="82">
        <f>399+0</f>
        <v>399</v>
      </c>
      <c r="H806" s="47">
        <f t="shared" si="316"/>
        <v>399</v>
      </c>
      <c r="I806" s="47">
        <f t="shared" si="317"/>
        <v>0</v>
      </c>
      <c r="J806" s="82">
        <v>399</v>
      </c>
      <c r="K806" s="87">
        <v>399</v>
      </c>
      <c r="L806" s="47">
        <f t="shared" si="318"/>
        <v>399</v>
      </c>
      <c r="M806" s="47">
        <f t="shared" si="319"/>
        <v>0</v>
      </c>
      <c r="O806" s="85">
        <f t="shared" si="320"/>
        <v>0</v>
      </c>
      <c r="P806" s="82">
        <f t="shared" si="321"/>
        <v>0</v>
      </c>
      <c r="Q806" s="82">
        <f t="shared" si="322"/>
        <v>0</v>
      </c>
      <c r="R806" s="85">
        <f t="shared" si="327"/>
        <v>0</v>
      </c>
      <c r="S806" s="82">
        <f t="shared" si="323"/>
        <v>0</v>
      </c>
      <c r="T806" s="82">
        <f t="shared" si="324"/>
        <v>0</v>
      </c>
      <c r="U806" s="85">
        <f t="shared" si="328"/>
        <v>0</v>
      </c>
      <c r="V806" s="47">
        <f t="shared" si="325"/>
        <v>0</v>
      </c>
      <c r="W806" s="47">
        <f t="shared" si="326"/>
        <v>0</v>
      </c>
    </row>
    <row r="807" spans="1:23">
      <c r="A807" s="35">
        <v>146</v>
      </c>
      <c r="B807" s="48" t="s">
        <v>1457</v>
      </c>
      <c r="C807" s="48"/>
      <c r="D807" s="35" t="s">
        <v>1458</v>
      </c>
      <c r="E807" s="35"/>
      <c r="F807" s="35" t="s">
        <v>736</v>
      </c>
      <c r="G807" s="82">
        <f>396.5</f>
        <v>396.5</v>
      </c>
      <c r="H807" s="47">
        <f t="shared" si="316"/>
        <v>0</v>
      </c>
      <c r="I807" s="47">
        <f t="shared" si="317"/>
        <v>396.5</v>
      </c>
      <c r="J807" s="82">
        <v>396.5</v>
      </c>
      <c r="K807" s="87">
        <v>396.5</v>
      </c>
      <c r="L807" s="47">
        <f t="shared" si="318"/>
        <v>0</v>
      </c>
      <c r="M807" s="47">
        <f t="shared" si="319"/>
        <v>396.5</v>
      </c>
      <c r="O807" s="85">
        <f t="shared" si="320"/>
        <v>0</v>
      </c>
      <c r="P807" s="82">
        <f t="shared" si="321"/>
        <v>0</v>
      </c>
      <c r="Q807" s="82">
        <f t="shared" si="322"/>
        <v>0</v>
      </c>
      <c r="R807" s="85">
        <f t="shared" si="327"/>
        <v>0</v>
      </c>
      <c r="S807" s="82">
        <f t="shared" si="323"/>
        <v>0</v>
      </c>
      <c r="T807" s="82">
        <f t="shared" si="324"/>
        <v>0</v>
      </c>
      <c r="U807" s="85">
        <f t="shared" si="328"/>
        <v>0</v>
      </c>
      <c r="V807" s="47">
        <f t="shared" si="325"/>
        <v>0</v>
      </c>
      <c r="W807" s="47">
        <f t="shared" si="326"/>
        <v>0</v>
      </c>
    </row>
    <row r="808" spans="1:23">
      <c r="A808" s="35">
        <v>147</v>
      </c>
      <c r="B808" s="48" t="s">
        <v>1459</v>
      </c>
      <c r="C808" s="48"/>
      <c r="D808" s="35" t="s">
        <v>1460</v>
      </c>
      <c r="E808" s="35" t="s">
        <v>735</v>
      </c>
      <c r="F808" s="35"/>
      <c r="G808" s="82">
        <f>214+31+7</f>
        <v>252</v>
      </c>
      <c r="H808" s="47">
        <f t="shared" si="316"/>
        <v>252</v>
      </c>
      <c r="I808" s="47">
        <f t="shared" si="317"/>
        <v>0</v>
      </c>
      <c r="J808" s="82">
        <f>218+13+42</f>
        <v>273</v>
      </c>
      <c r="K808" s="87">
        <f>218+65</f>
        <v>283</v>
      </c>
      <c r="L808" s="47">
        <f t="shared" si="318"/>
        <v>283</v>
      </c>
      <c r="M808" s="47">
        <f t="shared" si="319"/>
        <v>0</v>
      </c>
      <c r="O808" s="85">
        <f t="shared" si="320"/>
        <v>21</v>
      </c>
      <c r="P808" s="82">
        <f t="shared" si="321"/>
        <v>21</v>
      </c>
      <c r="Q808" s="82">
        <f t="shared" si="322"/>
        <v>0</v>
      </c>
      <c r="R808" s="85">
        <f t="shared" si="327"/>
        <v>10</v>
      </c>
      <c r="S808" s="82">
        <f t="shared" si="323"/>
        <v>10</v>
      </c>
      <c r="T808" s="82">
        <f t="shared" si="324"/>
        <v>0</v>
      </c>
      <c r="U808" s="85">
        <f t="shared" si="328"/>
        <v>31</v>
      </c>
      <c r="V808" s="47">
        <f t="shared" si="325"/>
        <v>31</v>
      </c>
      <c r="W808" s="47">
        <f t="shared" si="326"/>
        <v>0</v>
      </c>
    </row>
    <row r="809" spans="1:23">
      <c r="A809" s="35">
        <v>148</v>
      </c>
      <c r="B809" s="48" t="s">
        <v>1459</v>
      </c>
      <c r="C809" s="48"/>
      <c r="D809" s="35" t="s">
        <v>1460</v>
      </c>
      <c r="E809" s="35"/>
      <c r="F809" s="35" t="s">
        <v>736</v>
      </c>
      <c r="G809" s="82">
        <f>206+30+7</f>
        <v>243</v>
      </c>
      <c r="H809" s="47">
        <f t="shared" si="316"/>
        <v>0</v>
      </c>
      <c r="I809" s="47">
        <f t="shared" si="317"/>
        <v>243</v>
      </c>
      <c r="J809" s="82">
        <f>210+13+41</f>
        <v>264</v>
      </c>
      <c r="K809" s="87">
        <f>210+64</f>
        <v>274</v>
      </c>
      <c r="L809" s="47">
        <f t="shared" si="318"/>
        <v>0</v>
      </c>
      <c r="M809" s="47">
        <f t="shared" si="319"/>
        <v>274</v>
      </c>
      <c r="O809" s="85">
        <f t="shared" si="320"/>
        <v>21</v>
      </c>
      <c r="P809" s="82">
        <f t="shared" si="321"/>
        <v>0</v>
      </c>
      <c r="Q809" s="82">
        <f t="shared" si="322"/>
        <v>21</v>
      </c>
      <c r="R809" s="85">
        <f t="shared" si="327"/>
        <v>10</v>
      </c>
      <c r="S809" s="82">
        <f t="shared" si="323"/>
        <v>0</v>
      </c>
      <c r="T809" s="82">
        <f t="shared" si="324"/>
        <v>10</v>
      </c>
      <c r="U809" s="85">
        <f t="shared" si="328"/>
        <v>31</v>
      </c>
      <c r="V809" s="47">
        <f t="shared" si="325"/>
        <v>0</v>
      </c>
      <c r="W809" s="47">
        <f t="shared" si="326"/>
        <v>31</v>
      </c>
    </row>
    <row r="810" spans="1:23">
      <c r="A810" s="35">
        <v>149</v>
      </c>
      <c r="B810" s="48">
        <v>869</v>
      </c>
      <c r="C810" s="48"/>
      <c r="D810" s="35" t="s">
        <v>1461</v>
      </c>
      <c r="E810" s="35" t="s">
        <v>735</v>
      </c>
      <c r="F810" s="35"/>
      <c r="G810" s="82">
        <v>470.5</v>
      </c>
      <c r="H810" s="47">
        <f t="shared" si="316"/>
        <v>470.5</v>
      </c>
      <c r="I810" s="47">
        <f t="shared" si="317"/>
        <v>0</v>
      </c>
      <c r="J810" s="82">
        <v>474.5</v>
      </c>
      <c r="K810" s="87">
        <v>489.5</v>
      </c>
      <c r="L810" s="47">
        <f t="shared" si="318"/>
        <v>489.5</v>
      </c>
      <c r="M810" s="47">
        <f t="shared" si="319"/>
        <v>0</v>
      </c>
      <c r="O810" s="85">
        <f t="shared" si="320"/>
        <v>4</v>
      </c>
      <c r="P810" s="82">
        <f t="shared" si="321"/>
        <v>4</v>
      </c>
      <c r="Q810" s="82">
        <f t="shared" si="322"/>
        <v>0</v>
      </c>
      <c r="R810" s="85">
        <f>IF(K810&gt;0,K810-J810,0)-0</f>
        <v>15</v>
      </c>
      <c r="S810" s="82">
        <f t="shared" si="323"/>
        <v>15</v>
      </c>
      <c r="T810" s="82">
        <f t="shared" si="324"/>
        <v>0</v>
      </c>
      <c r="U810" s="85">
        <f t="shared" si="328"/>
        <v>19</v>
      </c>
      <c r="V810" s="47">
        <f t="shared" si="325"/>
        <v>19</v>
      </c>
      <c r="W810" s="47">
        <f t="shared" si="326"/>
        <v>0</v>
      </c>
    </row>
    <row r="811" spans="1:23" s="205" customFormat="1">
      <c r="A811" s="35">
        <v>150</v>
      </c>
      <c r="B811" s="161">
        <v>870</v>
      </c>
      <c r="C811" s="161"/>
      <c r="D811" s="37" t="s">
        <v>1462</v>
      </c>
      <c r="E811" s="37" t="s">
        <v>735</v>
      </c>
      <c r="F811" s="36"/>
      <c r="G811" s="88">
        <f>31</f>
        <v>31</v>
      </c>
      <c r="H811" s="149">
        <f t="shared" si="316"/>
        <v>31</v>
      </c>
      <c r="I811" s="149">
        <f t="shared" si="317"/>
        <v>0</v>
      </c>
      <c r="J811" s="88">
        <v>31</v>
      </c>
      <c r="K811" s="89">
        <v>31</v>
      </c>
      <c r="L811" s="149">
        <f t="shared" si="318"/>
        <v>31</v>
      </c>
      <c r="M811" s="149">
        <f t="shared" si="319"/>
        <v>0</v>
      </c>
      <c r="N811" s="149"/>
      <c r="O811" s="119">
        <f t="shared" si="320"/>
        <v>0</v>
      </c>
      <c r="P811" s="88">
        <f t="shared" si="321"/>
        <v>0</v>
      </c>
      <c r="Q811" s="88">
        <f t="shared" si="322"/>
        <v>0</v>
      </c>
      <c r="R811" s="119">
        <f>IF(K811&gt;0,K811-J811,0)</f>
        <v>0</v>
      </c>
      <c r="S811" s="88">
        <f t="shared" si="323"/>
        <v>0</v>
      </c>
      <c r="T811" s="88">
        <f t="shared" si="324"/>
        <v>0</v>
      </c>
      <c r="U811" s="119">
        <f t="shared" si="328"/>
        <v>0</v>
      </c>
      <c r="V811" s="205">
        <f t="shared" si="325"/>
        <v>0</v>
      </c>
      <c r="W811" s="205">
        <f t="shared" si="326"/>
        <v>0</v>
      </c>
    </row>
    <row r="812" spans="1:23">
      <c r="A812" s="35">
        <v>151</v>
      </c>
      <c r="B812" s="48">
        <v>871</v>
      </c>
      <c r="C812" s="48"/>
      <c r="D812" s="35" t="s">
        <v>1463</v>
      </c>
      <c r="E812" s="35" t="s">
        <v>735</v>
      </c>
      <c r="F812" s="35"/>
      <c r="G812" s="82">
        <v>67.5</v>
      </c>
      <c r="H812" s="47">
        <f t="shared" si="316"/>
        <v>67.5</v>
      </c>
      <c r="I812" s="47">
        <f t="shared" si="317"/>
        <v>0</v>
      </c>
      <c r="J812" s="82">
        <v>67.5</v>
      </c>
      <c r="K812" s="87">
        <v>67.5</v>
      </c>
      <c r="L812" s="47">
        <f t="shared" si="318"/>
        <v>67.5</v>
      </c>
      <c r="M812" s="47">
        <f t="shared" si="319"/>
        <v>0</v>
      </c>
      <c r="O812" s="85">
        <f t="shared" si="320"/>
        <v>0</v>
      </c>
      <c r="P812" s="82">
        <f t="shared" si="321"/>
        <v>0</v>
      </c>
      <c r="Q812" s="82">
        <f t="shared" si="322"/>
        <v>0</v>
      </c>
      <c r="R812" s="85">
        <f t="shared" ref="R812:R818" si="329">IF(K812&gt;0,K812-J812,0)-0</f>
        <v>0</v>
      </c>
      <c r="S812" s="82">
        <f t="shared" si="323"/>
        <v>0</v>
      </c>
      <c r="T812" s="82">
        <f t="shared" si="324"/>
        <v>0</v>
      </c>
      <c r="U812" s="85">
        <f t="shared" si="328"/>
        <v>0</v>
      </c>
      <c r="V812" s="47">
        <f t="shared" si="325"/>
        <v>0</v>
      </c>
      <c r="W812" s="47">
        <f t="shared" si="326"/>
        <v>0</v>
      </c>
    </row>
    <row r="813" spans="1:23">
      <c r="A813" s="35">
        <v>152</v>
      </c>
      <c r="B813" s="48">
        <v>872</v>
      </c>
      <c r="C813" s="48"/>
      <c r="D813" s="35" t="s">
        <v>1464</v>
      </c>
      <c r="E813" s="35" t="s">
        <v>735</v>
      </c>
      <c r="F813" s="35"/>
      <c r="G813" s="82">
        <v>27</v>
      </c>
      <c r="H813" s="47">
        <f t="shared" si="316"/>
        <v>27</v>
      </c>
      <c r="I813" s="47">
        <f t="shared" si="317"/>
        <v>0</v>
      </c>
      <c r="J813" s="82">
        <v>27</v>
      </c>
      <c r="K813" s="87">
        <v>27</v>
      </c>
      <c r="L813" s="47">
        <f t="shared" si="318"/>
        <v>27</v>
      </c>
      <c r="M813" s="47">
        <f t="shared" si="319"/>
        <v>0</v>
      </c>
      <c r="O813" s="85">
        <f t="shared" si="320"/>
        <v>0</v>
      </c>
      <c r="P813" s="82">
        <f t="shared" si="321"/>
        <v>0</v>
      </c>
      <c r="Q813" s="82">
        <f t="shared" si="322"/>
        <v>0</v>
      </c>
      <c r="R813" s="85">
        <f t="shared" si="329"/>
        <v>0</v>
      </c>
      <c r="S813" s="82">
        <f t="shared" si="323"/>
        <v>0</v>
      </c>
      <c r="T813" s="82">
        <f t="shared" si="324"/>
        <v>0</v>
      </c>
      <c r="U813" s="85">
        <f t="shared" si="328"/>
        <v>0</v>
      </c>
      <c r="V813" s="47">
        <f t="shared" si="325"/>
        <v>0</v>
      </c>
      <c r="W813" s="47">
        <f t="shared" si="326"/>
        <v>0</v>
      </c>
    </row>
    <row r="814" spans="1:23">
      <c r="A814" s="35">
        <v>153</v>
      </c>
      <c r="B814" s="48">
        <v>873</v>
      </c>
      <c r="C814" s="48"/>
      <c r="D814" s="35" t="s">
        <v>1465</v>
      </c>
      <c r="E814" s="35" t="s">
        <v>735</v>
      </c>
      <c r="F814" s="35"/>
      <c r="G814" s="82">
        <v>229</v>
      </c>
      <c r="H814" s="47">
        <f t="shared" si="316"/>
        <v>229</v>
      </c>
      <c r="I814" s="47">
        <f t="shared" si="317"/>
        <v>0</v>
      </c>
      <c r="J814" s="82">
        <v>237</v>
      </c>
      <c r="K814" s="87">
        <v>237</v>
      </c>
      <c r="L814" s="47">
        <f t="shared" si="318"/>
        <v>237</v>
      </c>
      <c r="M814" s="47">
        <f t="shared" si="319"/>
        <v>0</v>
      </c>
      <c r="O814" s="85">
        <f t="shared" si="320"/>
        <v>8</v>
      </c>
      <c r="P814" s="82">
        <f t="shared" si="321"/>
        <v>8</v>
      </c>
      <c r="Q814" s="82">
        <f t="shared" si="322"/>
        <v>0</v>
      </c>
      <c r="R814" s="85">
        <f t="shared" si="329"/>
        <v>0</v>
      </c>
      <c r="S814" s="82">
        <f t="shared" si="323"/>
        <v>0</v>
      </c>
      <c r="T814" s="82">
        <f t="shared" si="324"/>
        <v>0</v>
      </c>
      <c r="U814" s="85">
        <f t="shared" si="328"/>
        <v>8</v>
      </c>
      <c r="V814" s="47">
        <f t="shared" si="325"/>
        <v>8</v>
      </c>
      <c r="W814" s="47">
        <f t="shared" si="326"/>
        <v>0</v>
      </c>
    </row>
    <row r="815" spans="1:23">
      <c r="A815" s="35">
        <v>154</v>
      </c>
      <c r="B815" s="48">
        <v>874</v>
      </c>
      <c r="C815" s="48"/>
      <c r="D815" s="35" t="s">
        <v>1466</v>
      </c>
      <c r="E815" s="35" t="s">
        <v>735</v>
      </c>
      <c r="F815" s="35"/>
      <c r="G815" s="82">
        <v>77</v>
      </c>
      <c r="H815" s="47">
        <f t="shared" si="316"/>
        <v>77</v>
      </c>
      <c r="I815" s="47">
        <f t="shared" si="317"/>
        <v>0</v>
      </c>
      <c r="J815" s="82">
        <v>77</v>
      </c>
      <c r="K815" s="87">
        <v>77</v>
      </c>
      <c r="L815" s="47">
        <f t="shared" si="318"/>
        <v>77</v>
      </c>
      <c r="M815" s="47">
        <f t="shared" si="319"/>
        <v>0</v>
      </c>
      <c r="O815" s="85">
        <f>IF(J815&gt;0,J815-G815,0)-0</f>
        <v>0</v>
      </c>
      <c r="P815" s="82">
        <f t="shared" si="321"/>
        <v>0</v>
      </c>
      <c r="Q815" s="82">
        <f t="shared" si="322"/>
        <v>0</v>
      </c>
      <c r="R815" s="85">
        <f t="shared" si="329"/>
        <v>0</v>
      </c>
      <c r="S815" s="82">
        <f t="shared" si="323"/>
        <v>0</v>
      </c>
      <c r="T815" s="82">
        <f t="shared" si="324"/>
        <v>0</v>
      </c>
      <c r="U815" s="85">
        <f t="shared" si="328"/>
        <v>0</v>
      </c>
      <c r="V815" s="47">
        <f t="shared" si="325"/>
        <v>0</v>
      </c>
      <c r="W815" s="47">
        <f t="shared" si="326"/>
        <v>0</v>
      </c>
    </row>
    <row r="816" spans="1:23">
      <c r="A816" s="35">
        <v>155</v>
      </c>
      <c r="B816" s="48">
        <v>876</v>
      </c>
      <c r="C816" s="48"/>
      <c r="D816" s="35" t="s">
        <v>1467</v>
      </c>
      <c r="E816" s="35" t="s">
        <v>735</v>
      </c>
      <c r="F816" s="35"/>
      <c r="G816" s="82">
        <v>162</v>
      </c>
      <c r="H816" s="47">
        <f t="shared" si="316"/>
        <v>162</v>
      </c>
      <c r="I816" s="47">
        <f t="shared" si="317"/>
        <v>0</v>
      </c>
      <c r="J816" s="82">
        <v>162</v>
      </c>
      <c r="K816" s="87">
        <v>162</v>
      </c>
      <c r="L816" s="47">
        <f t="shared" si="318"/>
        <v>162</v>
      </c>
      <c r="M816" s="47">
        <f t="shared" si="319"/>
        <v>0</v>
      </c>
      <c r="O816" s="85">
        <f>IF(J816&gt;0,J816-G816,0)-0</f>
        <v>0</v>
      </c>
      <c r="P816" s="82">
        <f t="shared" si="321"/>
        <v>0</v>
      </c>
      <c r="Q816" s="82">
        <f t="shared" si="322"/>
        <v>0</v>
      </c>
      <c r="R816" s="85">
        <f t="shared" si="329"/>
        <v>0</v>
      </c>
      <c r="S816" s="82">
        <f t="shared" si="323"/>
        <v>0</v>
      </c>
      <c r="T816" s="82">
        <f t="shared" si="324"/>
        <v>0</v>
      </c>
      <c r="U816" s="85">
        <f t="shared" si="328"/>
        <v>0</v>
      </c>
      <c r="V816" s="47">
        <f t="shared" si="325"/>
        <v>0</v>
      </c>
      <c r="W816" s="47">
        <f t="shared" si="326"/>
        <v>0</v>
      </c>
    </row>
    <row r="817" spans="1:25">
      <c r="A817" s="35">
        <v>156</v>
      </c>
      <c r="B817" s="48">
        <v>881</v>
      </c>
      <c r="C817" s="48"/>
      <c r="D817" s="35" t="s">
        <v>1468</v>
      </c>
      <c r="E817" s="35"/>
      <c r="F817" s="35" t="s">
        <v>736</v>
      </c>
      <c r="G817" s="82">
        <v>380</v>
      </c>
      <c r="H817" s="47">
        <f t="shared" si="316"/>
        <v>0</v>
      </c>
      <c r="I817" s="47">
        <f t="shared" si="317"/>
        <v>380</v>
      </c>
      <c r="J817" s="82">
        <v>381</v>
      </c>
      <c r="K817" s="87">
        <v>379</v>
      </c>
      <c r="L817" s="47">
        <f t="shared" si="318"/>
        <v>0</v>
      </c>
      <c r="M817" s="47">
        <f t="shared" si="319"/>
        <v>379</v>
      </c>
      <c r="O817" s="85">
        <f>IF(J817&gt;0,J817-G817,0)</f>
        <v>1</v>
      </c>
      <c r="P817" s="82">
        <f t="shared" si="321"/>
        <v>0</v>
      </c>
      <c r="Q817" s="82">
        <f t="shared" si="322"/>
        <v>1</v>
      </c>
      <c r="R817" s="85">
        <f t="shared" si="329"/>
        <v>-2</v>
      </c>
      <c r="S817" s="82">
        <f t="shared" si="323"/>
        <v>0</v>
      </c>
      <c r="T817" s="82">
        <f t="shared" si="324"/>
        <v>-2</v>
      </c>
      <c r="U817" s="85">
        <f t="shared" si="328"/>
        <v>-1</v>
      </c>
      <c r="V817" s="47">
        <f t="shared" si="325"/>
        <v>0</v>
      </c>
      <c r="W817" s="47">
        <f t="shared" si="326"/>
        <v>-1</v>
      </c>
    </row>
    <row r="818" spans="1:25">
      <c r="A818" s="35">
        <v>157</v>
      </c>
      <c r="B818" s="48">
        <v>882</v>
      </c>
      <c r="C818" s="48"/>
      <c r="D818" s="35" t="s">
        <v>1469</v>
      </c>
      <c r="E818" s="35"/>
      <c r="F818" s="35" t="s">
        <v>736</v>
      </c>
      <c r="G818" s="134">
        <v>521</v>
      </c>
      <c r="H818" s="133">
        <f t="shared" si="316"/>
        <v>0</v>
      </c>
      <c r="I818" s="133">
        <f t="shared" si="317"/>
        <v>521</v>
      </c>
      <c r="J818" s="134">
        <v>541</v>
      </c>
      <c r="K818" s="194">
        <v>577</v>
      </c>
      <c r="L818" s="133">
        <f t="shared" si="318"/>
        <v>0</v>
      </c>
      <c r="M818" s="133">
        <f t="shared" si="319"/>
        <v>577</v>
      </c>
      <c r="N818" s="133"/>
      <c r="O818" s="94">
        <f>IF(J818&gt;0,J818-G818,0)-0</f>
        <v>20</v>
      </c>
      <c r="P818" s="134">
        <f t="shared" si="321"/>
        <v>0</v>
      </c>
      <c r="Q818" s="134">
        <f t="shared" si="322"/>
        <v>20</v>
      </c>
      <c r="R818" s="94">
        <f t="shared" si="329"/>
        <v>36</v>
      </c>
      <c r="S818" s="134">
        <f t="shared" si="323"/>
        <v>0</v>
      </c>
      <c r="T818" s="134">
        <f t="shared" si="324"/>
        <v>36</v>
      </c>
      <c r="U818" s="94">
        <f t="shared" si="328"/>
        <v>56</v>
      </c>
      <c r="V818" s="47">
        <f t="shared" si="325"/>
        <v>0</v>
      </c>
      <c r="W818" s="47">
        <f t="shared" si="326"/>
        <v>56</v>
      </c>
    </row>
    <row r="819" spans="1:25">
      <c r="B819" s="206"/>
      <c r="C819" s="48"/>
      <c r="D819" s="47" t="s">
        <v>1470</v>
      </c>
      <c r="E819" s="79"/>
      <c r="F819" s="79"/>
      <c r="G819" s="83">
        <f>G721+G723</f>
        <v>1833</v>
      </c>
      <c r="H819" s="47">
        <f t="shared" si="316"/>
        <v>0</v>
      </c>
      <c r="I819" s="47">
        <f t="shared" si="317"/>
        <v>0</v>
      </c>
      <c r="J819" s="83">
        <f>INT((J721+J723))</f>
        <v>1780</v>
      </c>
      <c r="K819" s="96">
        <f>INT((K721+K723))</f>
        <v>1750</v>
      </c>
      <c r="L819" s="47">
        <f t="shared" si="318"/>
        <v>0</v>
      </c>
      <c r="M819" s="47">
        <f t="shared" si="319"/>
        <v>0</v>
      </c>
      <c r="O819" s="88">
        <f>ROUNDUP((O721+O723),0)</f>
        <v>-53</v>
      </c>
      <c r="P819" s="82">
        <f t="shared" si="321"/>
        <v>0</v>
      </c>
      <c r="Q819" s="82">
        <f t="shared" si="322"/>
        <v>0</v>
      </c>
      <c r="R819" s="82">
        <f>ROUNDUP((R721+R723),0)</f>
        <v>-30</v>
      </c>
      <c r="S819" s="82">
        <f t="shared" si="323"/>
        <v>0</v>
      </c>
      <c r="T819" s="82">
        <f t="shared" si="324"/>
        <v>0</v>
      </c>
      <c r="U819" s="82">
        <f>ROUNDUP((U721+U723),0)</f>
        <v>-83</v>
      </c>
      <c r="V819" s="47">
        <f t="shared" si="325"/>
        <v>0</v>
      </c>
      <c r="W819" s="47">
        <f t="shared" si="326"/>
        <v>0</v>
      </c>
      <c r="Y819" s="82"/>
    </row>
    <row r="820" spans="1:25">
      <c r="A820" s="47"/>
      <c r="B820" s="206"/>
      <c r="C820" s="48"/>
      <c r="D820" s="47" t="s">
        <v>1471</v>
      </c>
      <c r="E820" s="79"/>
      <c r="F820" s="79"/>
      <c r="G820" s="128">
        <f>SUM(G662:G818)-G821-G819</f>
        <v>21818.699999999997</v>
      </c>
      <c r="H820" s="47">
        <f t="shared" si="316"/>
        <v>0</v>
      </c>
      <c r="I820" s="47">
        <f t="shared" si="317"/>
        <v>0</v>
      </c>
      <c r="J820" s="128">
        <f>SUM(J662:J818)-J821-J819</f>
        <v>22088.1</v>
      </c>
      <c r="K820" s="84">
        <f>SUM(L660:L818)</f>
        <v>22278.6</v>
      </c>
      <c r="L820" s="47">
        <f t="shared" si="318"/>
        <v>0</v>
      </c>
      <c r="M820" s="47">
        <f t="shared" si="319"/>
        <v>0</v>
      </c>
      <c r="N820" s="82"/>
      <c r="O820" s="128">
        <f>SUM(P660:P818)</f>
        <v>269.39999999999986</v>
      </c>
      <c r="P820" s="82">
        <f t="shared" si="321"/>
        <v>0</v>
      </c>
      <c r="Q820" s="82">
        <f t="shared" si="322"/>
        <v>0</v>
      </c>
      <c r="R820" s="128">
        <f>SUM(S660:S818)</f>
        <v>190.5</v>
      </c>
      <c r="S820" s="82">
        <f t="shared" si="323"/>
        <v>0</v>
      </c>
      <c r="T820" s="82">
        <f t="shared" si="324"/>
        <v>0</v>
      </c>
      <c r="U820" s="128">
        <f>SUM(V660:V818)</f>
        <v>459.89999999999986</v>
      </c>
      <c r="V820" s="47">
        <f t="shared" si="325"/>
        <v>0</v>
      </c>
      <c r="W820" s="47">
        <f t="shared" si="326"/>
        <v>0</v>
      </c>
      <c r="Y820" s="82"/>
    </row>
    <row r="821" spans="1:25">
      <c r="B821" s="206"/>
      <c r="C821" s="48"/>
      <c r="D821" s="47" t="s">
        <v>1472</v>
      </c>
      <c r="E821" s="79"/>
      <c r="F821" s="79"/>
      <c r="G821" s="97">
        <f>G666+G668+G669+G671+G674+G676+G677+G680+G682+G684+G686+G687+G690+G692+G701+G708+G710+G712+G716+G717+G729+G733+G734+G737+G739+G741+G743+G745+G747+G756+G757+G764+G765+G767+G769+G771+G773+G775+G777+G779+G781+G783+G784+G786+G788+G790+G793+G800+G805+G807+G809+G817+G818</f>
        <v>14808</v>
      </c>
      <c r="H821" s="47">
        <f t="shared" si="316"/>
        <v>0</v>
      </c>
      <c r="I821" s="47">
        <f t="shared" si="317"/>
        <v>0</v>
      </c>
      <c r="J821" s="97">
        <f>J666+J668+J669+J671+J674+J676+J677+J680+J682+J684+J686+J687+J690+J692+J701+J708+J710+J712+J716+J717+J729+J733+J734+J737+J739+J741+J743+J745+J747+J756+J757+J764+J765+J767+J769+J771+J773+J775+J777+J779+J781+J783+J784+J786+J788+J790+J793+J800+J805+J807+J809+J817+J818</f>
        <v>15024</v>
      </c>
      <c r="K821" s="121">
        <f>SUM(M660:M818)</f>
        <v>15181</v>
      </c>
      <c r="L821" s="47">
        <f t="shared" si="318"/>
        <v>0</v>
      </c>
      <c r="M821" s="47">
        <f t="shared" si="319"/>
        <v>0</v>
      </c>
      <c r="N821" s="82"/>
      <c r="O821" s="92">
        <f>SUM(Q660:Q818)</f>
        <v>216</v>
      </c>
      <c r="P821" s="82">
        <f t="shared" si="321"/>
        <v>0</v>
      </c>
      <c r="Q821" s="82">
        <f t="shared" si="322"/>
        <v>0</v>
      </c>
      <c r="R821" s="92">
        <f>SUM(T660:T818)</f>
        <v>157</v>
      </c>
      <c r="S821" s="82">
        <f t="shared" si="323"/>
        <v>0</v>
      </c>
      <c r="T821" s="82">
        <f t="shared" si="324"/>
        <v>0</v>
      </c>
      <c r="U821" s="92">
        <f>SUM(W660:W818)</f>
        <v>373</v>
      </c>
      <c r="V821" s="47">
        <f t="shared" si="325"/>
        <v>0</v>
      </c>
      <c r="W821" s="47">
        <f t="shared" si="326"/>
        <v>0</v>
      </c>
      <c r="Y821" s="82"/>
    </row>
    <row r="822" spans="1:25">
      <c r="B822" s="48"/>
      <c r="C822" s="48"/>
      <c r="D822" s="47" t="s">
        <v>1473</v>
      </c>
      <c r="E822" s="79"/>
      <c r="F822" s="79"/>
      <c r="G822" s="168">
        <f>G819+G820+G821</f>
        <v>38459.699999999997</v>
      </c>
      <c r="H822" s="47">
        <f t="shared" si="316"/>
        <v>0</v>
      </c>
      <c r="I822" s="47">
        <f t="shared" si="317"/>
        <v>0</v>
      </c>
      <c r="J822" s="168">
        <f>J819+J820+J821</f>
        <v>38892.1</v>
      </c>
      <c r="K822" s="169">
        <f>K819+K820+K821</f>
        <v>39209.599999999999</v>
      </c>
      <c r="L822" s="47">
        <f t="shared" si="318"/>
        <v>0</v>
      </c>
      <c r="M822" s="47">
        <f t="shared" si="319"/>
        <v>0</v>
      </c>
      <c r="O822" s="134">
        <f>O819+O820+O821</f>
        <v>432.39999999999986</v>
      </c>
      <c r="P822" s="82">
        <f t="shared" si="321"/>
        <v>0</v>
      </c>
      <c r="Q822" s="82">
        <f t="shared" si="322"/>
        <v>0</v>
      </c>
      <c r="R822" s="134">
        <f>R819+R820+R821</f>
        <v>317.5</v>
      </c>
      <c r="S822" s="82">
        <f t="shared" si="323"/>
        <v>0</v>
      </c>
      <c r="T822" s="82">
        <f t="shared" si="324"/>
        <v>0</v>
      </c>
      <c r="U822" s="134">
        <f>U819+U820+U821</f>
        <v>749.89999999999986</v>
      </c>
      <c r="V822" s="47">
        <f t="shared" si="325"/>
        <v>0</v>
      </c>
      <c r="W822" s="47">
        <f t="shared" si="326"/>
        <v>0</v>
      </c>
    </row>
    <row r="823" spans="1:25">
      <c r="B823" s="37"/>
      <c r="C823" s="48"/>
      <c r="E823" s="79"/>
      <c r="F823" s="79"/>
      <c r="G823" s="134"/>
      <c r="J823" s="168"/>
      <c r="K823" s="169"/>
      <c r="N823" s="207"/>
      <c r="O823" s="134"/>
      <c r="R823" s="134"/>
      <c r="U823" s="134"/>
    </row>
    <row r="824" spans="1:25">
      <c r="B824" s="35" t="s">
        <v>1474</v>
      </c>
      <c r="C824" s="35"/>
      <c r="D824" s="35"/>
      <c r="E824" s="35"/>
      <c r="F824" s="35"/>
      <c r="G824" s="128"/>
      <c r="H824" s="47">
        <f t="shared" ref="H824:H846" si="330">IF($E824="",0,$G824)</f>
        <v>0</v>
      </c>
      <c r="I824" s="47">
        <f t="shared" ref="I824:I846" si="331">IF($F824="",0,$G824)</f>
        <v>0</v>
      </c>
      <c r="L824" s="47">
        <f t="shared" ref="L824:L856" si="332">IF($E824="",0,K824)</f>
        <v>0</v>
      </c>
      <c r="M824" s="47">
        <f t="shared" ref="M824:M856" si="333">IF($F824="",0,K824)</f>
        <v>0</v>
      </c>
      <c r="N824" s="82"/>
      <c r="O824" s="85"/>
      <c r="P824" s="82">
        <f t="shared" ref="P824:P856" si="334">IF($E824="",0,O824)</f>
        <v>0</v>
      </c>
      <c r="Q824" s="82">
        <f t="shared" ref="Q824:Q856" si="335">IF($F824="",0,O824)</f>
        <v>0</v>
      </c>
      <c r="R824" s="85"/>
      <c r="S824" s="82">
        <f t="shared" ref="S824:S856" si="336">IF($E824="",0,R824)</f>
        <v>0</v>
      </c>
      <c r="T824" s="82">
        <f t="shared" ref="T824:T856" si="337">IF($F824="",0,R824)</f>
        <v>0</v>
      </c>
      <c r="U824" s="85"/>
      <c r="V824" s="47">
        <f t="shared" ref="V824:V856" si="338">IF($E824="",0,U824)</f>
        <v>0</v>
      </c>
      <c r="W824" s="47">
        <f t="shared" ref="W824:W856" si="339">IF($F824="",0,U824)</f>
        <v>0</v>
      </c>
    </row>
    <row r="825" spans="1:25">
      <c r="B825" s="48">
        <v>801</v>
      </c>
      <c r="C825" s="48"/>
      <c r="D825" s="35" t="s">
        <v>1475</v>
      </c>
      <c r="E825" s="35" t="s">
        <v>735</v>
      </c>
      <c r="F825" s="35"/>
      <c r="G825" s="88">
        <v>1140.5</v>
      </c>
      <c r="H825" s="47">
        <f t="shared" si="330"/>
        <v>1140.5</v>
      </c>
      <c r="I825" s="47">
        <f t="shared" si="331"/>
        <v>0</v>
      </c>
      <c r="J825" s="88">
        <v>1159.5</v>
      </c>
      <c r="K825" s="89">
        <v>1171.5</v>
      </c>
      <c r="L825" s="47">
        <f t="shared" si="332"/>
        <v>1171.5</v>
      </c>
      <c r="M825" s="47">
        <f t="shared" si="333"/>
        <v>0</v>
      </c>
      <c r="O825" s="85">
        <f t="shared" ref="O825:O856" si="340">IF(J825&gt;0,J825-G825,0)</f>
        <v>19</v>
      </c>
      <c r="P825" s="82">
        <f t="shared" si="334"/>
        <v>19</v>
      </c>
      <c r="Q825" s="82">
        <f t="shared" si="335"/>
        <v>0</v>
      </c>
      <c r="R825" s="85">
        <f t="shared" ref="R825:R844" si="341">IF(K825&gt;0,K825-J825,0)</f>
        <v>12</v>
      </c>
      <c r="S825" s="82">
        <f t="shared" si="336"/>
        <v>12</v>
      </c>
      <c r="T825" s="82">
        <f t="shared" si="337"/>
        <v>0</v>
      </c>
      <c r="U825" s="85">
        <f t="shared" ref="U825:U856" si="342">IF(K825&gt;0,O825+R825,O825)</f>
        <v>31</v>
      </c>
      <c r="V825" s="47">
        <f t="shared" si="338"/>
        <v>31</v>
      </c>
      <c r="W825" s="47">
        <f t="shared" si="339"/>
        <v>0</v>
      </c>
    </row>
    <row r="826" spans="1:25">
      <c r="B826" s="48">
        <v>801</v>
      </c>
      <c r="C826" s="48"/>
      <c r="D826" s="35" t="s">
        <v>1476</v>
      </c>
      <c r="E826" s="35"/>
      <c r="F826" s="35" t="s">
        <v>736</v>
      </c>
      <c r="G826" s="88">
        <v>517.5</v>
      </c>
      <c r="H826" s="47">
        <f t="shared" si="330"/>
        <v>0</v>
      </c>
      <c r="I826" s="47">
        <f t="shared" si="331"/>
        <v>517.5</v>
      </c>
      <c r="J826" s="88">
        <v>518.5</v>
      </c>
      <c r="K826" s="89">
        <v>519.5</v>
      </c>
      <c r="L826" s="47">
        <f t="shared" si="332"/>
        <v>0</v>
      </c>
      <c r="M826" s="47">
        <f t="shared" si="333"/>
        <v>519.5</v>
      </c>
      <c r="O826" s="85">
        <f t="shared" si="340"/>
        <v>1</v>
      </c>
      <c r="P826" s="82">
        <f t="shared" si="334"/>
        <v>0</v>
      </c>
      <c r="Q826" s="82">
        <f t="shared" si="335"/>
        <v>1</v>
      </c>
      <c r="R826" s="85">
        <f t="shared" si="341"/>
        <v>1</v>
      </c>
      <c r="S826" s="82">
        <f t="shared" si="336"/>
        <v>0</v>
      </c>
      <c r="T826" s="82">
        <f t="shared" si="337"/>
        <v>1</v>
      </c>
      <c r="U826" s="85">
        <f t="shared" si="342"/>
        <v>2</v>
      </c>
      <c r="V826" s="47">
        <f t="shared" si="338"/>
        <v>0</v>
      </c>
      <c r="W826" s="47">
        <f t="shared" si="339"/>
        <v>2</v>
      </c>
    </row>
    <row r="827" spans="1:25">
      <c r="B827" s="48">
        <v>802</v>
      </c>
      <c r="C827" s="48"/>
      <c r="D827" s="35" t="s">
        <v>1477</v>
      </c>
      <c r="E827" s="35" t="s">
        <v>735</v>
      </c>
      <c r="F827" s="35"/>
      <c r="G827" s="88">
        <v>1588.8</v>
      </c>
      <c r="H827" s="47">
        <f t="shared" si="330"/>
        <v>1588.8</v>
      </c>
      <c r="I827" s="47">
        <f t="shared" si="331"/>
        <v>0</v>
      </c>
      <c r="J827" s="88">
        <v>1622.8</v>
      </c>
      <c r="K827" s="89">
        <v>1646.8</v>
      </c>
      <c r="L827" s="47">
        <f t="shared" si="332"/>
        <v>1646.8</v>
      </c>
      <c r="M827" s="47">
        <f t="shared" si="333"/>
        <v>0</v>
      </c>
      <c r="O827" s="85">
        <f t="shared" si="340"/>
        <v>34</v>
      </c>
      <c r="P827" s="82">
        <f t="shared" si="334"/>
        <v>34</v>
      </c>
      <c r="Q827" s="82">
        <f t="shared" si="335"/>
        <v>0</v>
      </c>
      <c r="R827" s="85">
        <f t="shared" si="341"/>
        <v>24</v>
      </c>
      <c r="S827" s="82">
        <f t="shared" si="336"/>
        <v>24</v>
      </c>
      <c r="T827" s="82">
        <f t="shared" si="337"/>
        <v>0</v>
      </c>
      <c r="U827" s="85">
        <f t="shared" si="342"/>
        <v>58</v>
      </c>
      <c r="V827" s="47">
        <f t="shared" si="338"/>
        <v>58</v>
      </c>
      <c r="W827" s="47">
        <f t="shared" si="339"/>
        <v>0</v>
      </c>
    </row>
    <row r="828" spans="1:25">
      <c r="B828" s="48">
        <v>802</v>
      </c>
      <c r="C828" s="48"/>
      <c r="D828" s="35" t="s">
        <v>1478</v>
      </c>
      <c r="E828" s="35"/>
      <c r="F828" s="35" t="s">
        <v>736</v>
      </c>
      <c r="G828" s="88">
        <v>797.8</v>
      </c>
      <c r="H828" s="47">
        <f t="shared" si="330"/>
        <v>0</v>
      </c>
      <c r="I828" s="47">
        <f t="shared" si="331"/>
        <v>797.8</v>
      </c>
      <c r="J828" s="88">
        <v>813.8</v>
      </c>
      <c r="K828" s="89">
        <v>819.8</v>
      </c>
      <c r="L828" s="47">
        <f t="shared" si="332"/>
        <v>0</v>
      </c>
      <c r="M828" s="47">
        <f t="shared" si="333"/>
        <v>819.8</v>
      </c>
      <c r="O828" s="85">
        <f t="shared" si="340"/>
        <v>16</v>
      </c>
      <c r="P828" s="82">
        <f t="shared" si="334"/>
        <v>0</v>
      </c>
      <c r="Q828" s="82">
        <f t="shared" si="335"/>
        <v>16</v>
      </c>
      <c r="R828" s="85">
        <f t="shared" si="341"/>
        <v>6</v>
      </c>
      <c r="S828" s="82">
        <f t="shared" si="336"/>
        <v>0</v>
      </c>
      <c r="T828" s="82">
        <f t="shared" si="337"/>
        <v>6</v>
      </c>
      <c r="U828" s="85">
        <f t="shared" si="342"/>
        <v>22</v>
      </c>
      <c r="V828" s="47">
        <f t="shared" si="338"/>
        <v>0</v>
      </c>
      <c r="W828" s="47">
        <f t="shared" si="339"/>
        <v>22</v>
      </c>
    </row>
    <row r="829" spans="1:25">
      <c r="B829" s="48">
        <v>803</v>
      </c>
      <c r="C829" s="48"/>
      <c r="D829" s="35" t="s">
        <v>1479</v>
      </c>
      <c r="E829" s="35"/>
      <c r="F829" s="35"/>
      <c r="G829" s="88">
        <v>1005</v>
      </c>
      <c r="H829" s="47">
        <f t="shared" si="330"/>
        <v>0</v>
      </c>
      <c r="I829" s="47">
        <f t="shared" si="331"/>
        <v>0</v>
      </c>
      <c r="J829" s="88">
        <v>985</v>
      </c>
      <c r="K829" s="89">
        <v>980</v>
      </c>
      <c r="L829" s="47">
        <f t="shared" si="332"/>
        <v>0</v>
      </c>
      <c r="M829" s="47">
        <f t="shared" si="333"/>
        <v>0</v>
      </c>
      <c r="O829" s="85">
        <f t="shared" si="340"/>
        <v>-20</v>
      </c>
      <c r="P829" s="82">
        <f t="shared" si="334"/>
        <v>0</v>
      </c>
      <c r="Q829" s="82">
        <f t="shared" si="335"/>
        <v>0</v>
      </c>
      <c r="R829" s="85">
        <f t="shared" si="341"/>
        <v>-5</v>
      </c>
      <c r="S829" s="82">
        <f t="shared" si="336"/>
        <v>0</v>
      </c>
      <c r="T829" s="82">
        <f t="shared" si="337"/>
        <v>0</v>
      </c>
      <c r="U829" s="85">
        <f t="shared" si="342"/>
        <v>-25</v>
      </c>
      <c r="V829" s="47">
        <f t="shared" si="338"/>
        <v>0</v>
      </c>
      <c r="W829" s="47">
        <f t="shared" si="339"/>
        <v>0</v>
      </c>
    </row>
    <row r="830" spans="1:25">
      <c r="B830" s="48">
        <v>803</v>
      </c>
      <c r="C830" s="48"/>
      <c r="D830" s="35" t="s">
        <v>1480</v>
      </c>
      <c r="E830" s="35"/>
      <c r="F830" s="35"/>
      <c r="G830" s="88">
        <v>117</v>
      </c>
      <c r="H830" s="47">
        <f t="shared" si="330"/>
        <v>0</v>
      </c>
      <c r="I830" s="47">
        <f t="shared" si="331"/>
        <v>0</v>
      </c>
      <c r="J830" s="88">
        <v>115</v>
      </c>
      <c r="K830" s="89">
        <v>115</v>
      </c>
      <c r="L830" s="47">
        <f t="shared" si="332"/>
        <v>0</v>
      </c>
      <c r="M830" s="47">
        <f t="shared" si="333"/>
        <v>0</v>
      </c>
      <c r="O830" s="85">
        <f t="shared" si="340"/>
        <v>-2</v>
      </c>
      <c r="P830" s="82">
        <f t="shared" si="334"/>
        <v>0</v>
      </c>
      <c r="Q830" s="82">
        <f t="shared" si="335"/>
        <v>0</v>
      </c>
      <c r="R830" s="85">
        <f t="shared" si="341"/>
        <v>0</v>
      </c>
      <c r="S830" s="82">
        <f t="shared" si="336"/>
        <v>0</v>
      </c>
      <c r="T830" s="82">
        <f t="shared" si="337"/>
        <v>0</v>
      </c>
      <c r="U830" s="85">
        <f t="shared" si="342"/>
        <v>-2</v>
      </c>
      <c r="V830" s="47">
        <f t="shared" si="338"/>
        <v>0</v>
      </c>
      <c r="W830" s="47">
        <f t="shared" si="339"/>
        <v>0</v>
      </c>
    </row>
    <row r="831" spans="1:25">
      <c r="B831" s="48">
        <v>804</v>
      </c>
      <c r="C831" s="48"/>
      <c r="D831" s="35" t="s">
        <v>1481</v>
      </c>
      <c r="E831" s="35" t="s">
        <v>735</v>
      </c>
      <c r="F831" s="35"/>
      <c r="G831" s="88">
        <v>1719.5</v>
      </c>
      <c r="H831" s="47">
        <f t="shared" si="330"/>
        <v>1719.5</v>
      </c>
      <c r="I831" s="47">
        <f t="shared" si="331"/>
        <v>0</v>
      </c>
      <c r="J831" s="88">
        <v>1746.5</v>
      </c>
      <c r="K831" s="89">
        <v>1772.5</v>
      </c>
      <c r="L831" s="47">
        <f t="shared" si="332"/>
        <v>1772.5</v>
      </c>
      <c r="M831" s="47">
        <f t="shared" si="333"/>
        <v>0</v>
      </c>
      <c r="O831" s="85">
        <f t="shared" si="340"/>
        <v>27</v>
      </c>
      <c r="P831" s="82">
        <f t="shared" si="334"/>
        <v>27</v>
      </c>
      <c r="Q831" s="82">
        <f t="shared" si="335"/>
        <v>0</v>
      </c>
      <c r="R831" s="85">
        <f t="shared" si="341"/>
        <v>26</v>
      </c>
      <c r="S831" s="82">
        <f t="shared" si="336"/>
        <v>26</v>
      </c>
      <c r="T831" s="82">
        <f t="shared" si="337"/>
        <v>0</v>
      </c>
      <c r="U831" s="85">
        <f t="shared" si="342"/>
        <v>53</v>
      </c>
      <c r="V831" s="47">
        <f t="shared" si="338"/>
        <v>53</v>
      </c>
      <c r="W831" s="47">
        <f t="shared" si="339"/>
        <v>0</v>
      </c>
    </row>
    <row r="832" spans="1:25">
      <c r="B832" s="48">
        <v>804</v>
      </c>
      <c r="C832" s="48"/>
      <c r="D832" s="35" t="s">
        <v>1482</v>
      </c>
      <c r="E832" s="35"/>
      <c r="F832" s="35" t="s">
        <v>736</v>
      </c>
      <c r="G832" s="88">
        <v>1652.5</v>
      </c>
      <c r="H832" s="47">
        <f t="shared" si="330"/>
        <v>0</v>
      </c>
      <c r="I832" s="47">
        <f t="shared" si="331"/>
        <v>1652.5</v>
      </c>
      <c r="J832" s="88">
        <v>1679.5</v>
      </c>
      <c r="K832" s="89">
        <v>1705.5</v>
      </c>
      <c r="L832" s="47">
        <f t="shared" si="332"/>
        <v>0</v>
      </c>
      <c r="M832" s="47">
        <f t="shared" si="333"/>
        <v>1705.5</v>
      </c>
      <c r="O832" s="85">
        <f t="shared" si="340"/>
        <v>27</v>
      </c>
      <c r="P832" s="82">
        <f t="shared" si="334"/>
        <v>0</v>
      </c>
      <c r="Q832" s="82">
        <f t="shared" si="335"/>
        <v>27</v>
      </c>
      <c r="R832" s="85">
        <f t="shared" si="341"/>
        <v>26</v>
      </c>
      <c r="S832" s="82">
        <f t="shared" si="336"/>
        <v>0</v>
      </c>
      <c r="T832" s="82">
        <f t="shared" si="337"/>
        <v>26</v>
      </c>
      <c r="U832" s="85">
        <f t="shared" si="342"/>
        <v>53</v>
      </c>
      <c r="V832" s="47">
        <f t="shared" si="338"/>
        <v>0</v>
      </c>
      <c r="W832" s="47">
        <f t="shared" si="339"/>
        <v>53</v>
      </c>
    </row>
    <row r="833" spans="2:23">
      <c r="B833" s="48">
        <v>805</v>
      </c>
      <c r="C833" s="48"/>
      <c r="D833" s="35" t="s">
        <v>1483</v>
      </c>
      <c r="E833" s="35"/>
      <c r="F833" s="35"/>
      <c r="G833" s="88">
        <v>1099</v>
      </c>
      <c r="H833" s="47">
        <f t="shared" si="330"/>
        <v>0</v>
      </c>
      <c r="I833" s="47">
        <f t="shared" si="331"/>
        <v>0</v>
      </c>
      <c r="J833" s="88">
        <v>1066</v>
      </c>
      <c r="K833" s="89">
        <v>1035</v>
      </c>
      <c r="L833" s="47">
        <f t="shared" si="332"/>
        <v>0</v>
      </c>
      <c r="M833" s="47">
        <f t="shared" si="333"/>
        <v>0</v>
      </c>
      <c r="O833" s="85">
        <f t="shared" si="340"/>
        <v>-33</v>
      </c>
      <c r="P833" s="82">
        <f t="shared" si="334"/>
        <v>0</v>
      </c>
      <c r="Q833" s="82">
        <f t="shared" si="335"/>
        <v>0</v>
      </c>
      <c r="R833" s="85">
        <f t="shared" si="341"/>
        <v>-31</v>
      </c>
      <c r="S833" s="82">
        <f t="shared" si="336"/>
        <v>0</v>
      </c>
      <c r="T833" s="82">
        <f t="shared" si="337"/>
        <v>0</v>
      </c>
      <c r="U833" s="85">
        <f t="shared" si="342"/>
        <v>-64</v>
      </c>
      <c r="V833" s="47">
        <f t="shared" si="338"/>
        <v>0</v>
      </c>
      <c r="W833" s="47">
        <f t="shared" si="339"/>
        <v>0</v>
      </c>
    </row>
    <row r="834" spans="2:23">
      <c r="B834" s="48">
        <v>805</v>
      </c>
      <c r="C834" s="48"/>
      <c r="D834" s="35" t="s">
        <v>1484</v>
      </c>
      <c r="E834" s="35"/>
      <c r="F834" s="35"/>
      <c r="G834" s="88">
        <v>1099</v>
      </c>
      <c r="H834" s="47">
        <f t="shared" si="330"/>
        <v>0</v>
      </c>
      <c r="I834" s="47">
        <f t="shared" si="331"/>
        <v>0</v>
      </c>
      <c r="J834" s="88">
        <v>1066</v>
      </c>
      <c r="K834" s="89">
        <v>1035</v>
      </c>
      <c r="L834" s="47">
        <f t="shared" si="332"/>
        <v>0</v>
      </c>
      <c r="M834" s="47">
        <f t="shared" si="333"/>
        <v>0</v>
      </c>
      <c r="O834" s="85">
        <f t="shared" si="340"/>
        <v>-33</v>
      </c>
      <c r="P834" s="82">
        <f t="shared" si="334"/>
        <v>0</v>
      </c>
      <c r="Q834" s="82">
        <f t="shared" si="335"/>
        <v>0</v>
      </c>
      <c r="R834" s="85">
        <f t="shared" si="341"/>
        <v>-31</v>
      </c>
      <c r="S834" s="82">
        <f t="shared" si="336"/>
        <v>0</v>
      </c>
      <c r="T834" s="82">
        <f t="shared" si="337"/>
        <v>0</v>
      </c>
      <c r="U834" s="85">
        <f t="shared" si="342"/>
        <v>-64</v>
      </c>
      <c r="V834" s="47">
        <f t="shared" si="338"/>
        <v>0</v>
      </c>
      <c r="W834" s="47">
        <f t="shared" si="339"/>
        <v>0</v>
      </c>
    </row>
    <row r="835" spans="2:23">
      <c r="B835" s="48">
        <v>808</v>
      </c>
      <c r="C835" s="48"/>
      <c r="D835" s="35" t="s">
        <v>1485</v>
      </c>
      <c r="E835" s="35" t="s">
        <v>735</v>
      </c>
      <c r="F835" s="35"/>
      <c r="G835" s="88">
        <v>142.1</v>
      </c>
      <c r="H835" s="47">
        <f t="shared" si="330"/>
        <v>142.1</v>
      </c>
      <c r="I835" s="47">
        <f t="shared" si="331"/>
        <v>0</v>
      </c>
      <c r="J835" s="88">
        <v>142.1</v>
      </c>
      <c r="K835" s="89">
        <v>142.1</v>
      </c>
      <c r="L835" s="47">
        <f t="shared" si="332"/>
        <v>142.1</v>
      </c>
      <c r="M835" s="47">
        <f t="shared" si="333"/>
        <v>0</v>
      </c>
      <c r="O835" s="85">
        <f t="shared" si="340"/>
        <v>0</v>
      </c>
      <c r="P835" s="82">
        <f t="shared" si="334"/>
        <v>0</v>
      </c>
      <c r="Q835" s="82">
        <f t="shared" si="335"/>
        <v>0</v>
      </c>
      <c r="R835" s="85">
        <f t="shared" si="341"/>
        <v>0</v>
      </c>
      <c r="S835" s="82">
        <f t="shared" si="336"/>
        <v>0</v>
      </c>
      <c r="T835" s="82">
        <f t="shared" si="337"/>
        <v>0</v>
      </c>
      <c r="U835" s="85">
        <f t="shared" si="342"/>
        <v>0</v>
      </c>
      <c r="V835" s="47">
        <f t="shared" si="338"/>
        <v>0</v>
      </c>
      <c r="W835" s="47">
        <f t="shared" si="339"/>
        <v>0</v>
      </c>
    </row>
    <row r="836" spans="2:23">
      <c r="B836" s="48">
        <v>810</v>
      </c>
      <c r="C836" s="48"/>
      <c r="D836" s="35" t="s">
        <v>1486</v>
      </c>
      <c r="E836" s="35" t="s">
        <v>735</v>
      </c>
      <c r="F836" s="35"/>
      <c r="G836" s="88">
        <v>102</v>
      </c>
      <c r="H836" s="47">
        <f t="shared" si="330"/>
        <v>102</v>
      </c>
      <c r="I836" s="47">
        <f t="shared" si="331"/>
        <v>0</v>
      </c>
      <c r="J836" s="88">
        <v>102</v>
      </c>
      <c r="K836" s="89">
        <v>102</v>
      </c>
      <c r="L836" s="47">
        <f t="shared" si="332"/>
        <v>102</v>
      </c>
      <c r="M836" s="47">
        <f t="shared" si="333"/>
        <v>0</v>
      </c>
      <c r="O836" s="85">
        <f t="shared" si="340"/>
        <v>0</v>
      </c>
      <c r="P836" s="82">
        <f t="shared" si="334"/>
        <v>0</v>
      </c>
      <c r="Q836" s="82">
        <f t="shared" si="335"/>
        <v>0</v>
      </c>
      <c r="R836" s="85">
        <f t="shared" si="341"/>
        <v>0</v>
      </c>
      <c r="S836" s="82">
        <f t="shared" si="336"/>
        <v>0</v>
      </c>
      <c r="T836" s="82">
        <f t="shared" si="337"/>
        <v>0</v>
      </c>
      <c r="U836" s="85">
        <f t="shared" si="342"/>
        <v>0</v>
      </c>
      <c r="V836" s="47">
        <f t="shared" si="338"/>
        <v>0</v>
      </c>
      <c r="W836" s="47">
        <f t="shared" si="339"/>
        <v>0</v>
      </c>
    </row>
    <row r="837" spans="2:23">
      <c r="B837" s="48">
        <v>812</v>
      </c>
      <c r="C837" s="48"/>
      <c r="D837" s="35" t="s">
        <v>1487</v>
      </c>
      <c r="E837" s="35" t="s">
        <v>735</v>
      </c>
      <c r="F837" s="35"/>
      <c r="G837" s="88">
        <v>55</v>
      </c>
      <c r="H837" s="47">
        <f t="shared" si="330"/>
        <v>55</v>
      </c>
      <c r="I837" s="47">
        <f t="shared" si="331"/>
        <v>0</v>
      </c>
      <c r="J837" s="88">
        <v>55</v>
      </c>
      <c r="K837" s="89">
        <v>55</v>
      </c>
      <c r="L837" s="47">
        <f t="shared" si="332"/>
        <v>55</v>
      </c>
      <c r="M837" s="47">
        <f t="shared" si="333"/>
        <v>0</v>
      </c>
      <c r="O837" s="85">
        <f t="shared" si="340"/>
        <v>0</v>
      </c>
      <c r="P837" s="82">
        <f t="shared" si="334"/>
        <v>0</v>
      </c>
      <c r="Q837" s="82">
        <f t="shared" si="335"/>
        <v>0</v>
      </c>
      <c r="R837" s="85">
        <f t="shared" si="341"/>
        <v>0</v>
      </c>
      <c r="S837" s="82">
        <f t="shared" si="336"/>
        <v>0</v>
      </c>
      <c r="T837" s="82">
        <f t="shared" si="337"/>
        <v>0</v>
      </c>
      <c r="U837" s="85">
        <f t="shared" si="342"/>
        <v>0</v>
      </c>
      <c r="V837" s="47">
        <f t="shared" si="338"/>
        <v>0</v>
      </c>
      <c r="W837" s="47">
        <f t="shared" si="339"/>
        <v>0</v>
      </c>
    </row>
    <row r="838" spans="2:23">
      <c r="B838" s="48">
        <v>813</v>
      </c>
      <c r="C838" s="48"/>
      <c r="D838" s="35" t="s">
        <v>1488</v>
      </c>
      <c r="E838" s="35" t="s">
        <v>735</v>
      </c>
      <c r="F838" s="35"/>
      <c r="G838" s="88">
        <v>25</v>
      </c>
      <c r="H838" s="47">
        <f t="shared" si="330"/>
        <v>25</v>
      </c>
      <c r="I838" s="47">
        <f t="shared" si="331"/>
        <v>0</v>
      </c>
      <c r="J838" s="88">
        <v>24</v>
      </c>
      <c r="K838" s="89">
        <v>24</v>
      </c>
      <c r="L838" s="47">
        <f t="shared" si="332"/>
        <v>24</v>
      </c>
      <c r="M838" s="47">
        <f t="shared" si="333"/>
        <v>0</v>
      </c>
      <c r="O838" s="85">
        <f t="shared" si="340"/>
        <v>-1</v>
      </c>
      <c r="P838" s="82">
        <f t="shared" si="334"/>
        <v>-1</v>
      </c>
      <c r="Q838" s="82">
        <f t="shared" si="335"/>
        <v>0</v>
      </c>
      <c r="R838" s="85">
        <f t="shared" si="341"/>
        <v>0</v>
      </c>
      <c r="S838" s="82">
        <f t="shared" si="336"/>
        <v>0</v>
      </c>
      <c r="T838" s="82">
        <f t="shared" si="337"/>
        <v>0</v>
      </c>
      <c r="U838" s="85">
        <f t="shared" si="342"/>
        <v>-1</v>
      </c>
      <c r="V838" s="47">
        <f t="shared" si="338"/>
        <v>-1</v>
      </c>
      <c r="W838" s="47">
        <f t="shared" si="339"/>
        <v>0</v>
      </c>
    </row>
    <row r="839" spans="2:23">
      <c r="B839" s="48">
        <v>814</v>
      </c>
      <c r="C839" s="48"/>
      <c r="D839" s="35" t="s">
        <v>1489</v>
      </c>
      <c r="E839" s="35" t="s">
        <v>735</v>
      </c>
      <c r="F839" s="35"/>
      <c r="G839" s="88">
        <v>47.8</v>
      </c>
      <c r="H839" s="47">
        <f t="shared" si="330"/>
        <v>47.8</v>
      </c>
      <c r="I839" s="47">
        <f t="shared" si="331"/>
        <v>0</v>
      </c>
      <c r="J839" s="88">
        <v>47.8</v>
      </c>
      <c r="K839" s="89">
        <v>47.8</v>
      </c>
      <c r="L839" s="47">
        <f t="shared" si="332"/>
        <v>47.8</v>
      </c>
      <c r="M839" s="47">
        <f t="shared" si="333"/>
        <v>0</v>
      </c>
      <c r="O839" s="85">
        <f t="shared" si="340"/>
        <v>0</v>
      </c>
      <c r="P839" s="82">
        <f t="shared" si="334"/>
        <v>0</v>
      </c>
      <c r="Q839" s="82">
        <f t="shared" si="335"/>
        <v>0</v>
      </c>
      <c r="R839" s="85">
        <f t="shared" si="341"/>
        <v>0</v>
      </c>
      <c r="S839" s="82">
        <f t="shared" si="336"/>
        <v>0</v>
      </c>
      <c r="T839" s="82">
        <f t="shared" si="337"/>
        <v>0</v>
      </c>
      <c r="U839" s="85">
        <f t="shared" si="342"/>
        <v>0</v>
      </c>
      <c r="V839" s="47">
        <f t="shared" si="338"/>
        <v>0</v>
      </c>
      <c r="W839" s="47">
        <f t="shared" si="339"/>
        <v>0</v>
      </c>
    </row>
    <row r="840" spans="2:23">
      <c r="B840" s="48">
        <v>815</v>
      </c>
      <c r="C840" s="48"/>
      <c r="D840" s="35" t="s">
        <v>1490</v>
      </c>
      <c r="E840" s="35" t="s">
        <v>735</v>
      </c>
      <c r="F840" s="35"/>
      <c r="G840" s="88">
        <v>115</v>
      </c>
      <c r="H840" s="47">
        <f t="shared" si="330"/>
        <v>115</v>
      </c>
      <c r="I840" s="47">
        <f t="shared" si="331"/>
        <v>0</v>
      </c>
      <c r="J840" s="88">
        <v>115</v>
      </c>
      <c r="K840" s="89">
        <v>115</v>
      </c>
      <c r="L840" s="47">
        <f t="shared" si="332"/>
        <v>115</v>
      </c>
      <c r="M840" s="47">
        <f t="shared" si="333"/>
        <v>0</v>
      </c>
      <c r="O840" s="85">
        <f t="shared" si="340"/>
        <v>0</v>
      </c>
      <c r="P840" s="82">
        <f t="shared" si="334"/>
        <v>0</v>
      </c>
      <c r="Q840" s="82">
        <f t="shared" si="335"/>
        <v>0</v>
      </c>
      <c r="R840" s="85">
        <f t="shared" si="341"/>
        <v>0</v>
      </c>
      <c r="S840" s="82">
        <f t="shared" si="336"/>
        <v>0</v>
      </c>
      <c r="T840" s="82">
        <f t="shared" si="337"/>
        <v>0</v>
      </c>
      <c r="U840" s="85">
        <f t="shared" si="342"/>
        <v>0</v>
      </c>
      <c r="V840" s="47">
        <f t="shared" si="338"/>
        <v>0</v>
      </c>
      <c r="W840" s="47">
        <f t="shared" si="339"/>
        <v>0</v>
      </c>
    </row>
    <row r="841" spans="2:23">
      <c r="B841" s="48">
        <v>816</v>
      </c>
      <c r="C841" s="48"/>
      <c r="D841" s="35" t="s">
        <v>1491</v>
      </c>
      <c r="E841" s="35" t="s">
        <v>735</v>
      </c>
      <c r="F841" s="35"/>
      <c r="G841" s="88">
        <v>49</v>
      </c>
      <c r="H841" s="47">
        <f t="shared" si="330"/>
        <v>49</v>
      </c>
      <c r="I841" s="47">
        <f t="shared" si="331"/>
        <v>0</v>
      </c>
      <c r="J841" s="88">
        <v>49</v>
      </c>
      <c r="K841" s="89">
        <v>49</v>
      </c>
      <c r="L841" s="47">
        <f t="shared" si="332"/>
        <v>49</v>
      </c>
      <c r="M841" s="47">
        <f t="shared" si="333"/>
        <v>0</v>
      </c>
      <c r="O841" s="85">
        <f t="shared" si="340"/>
        <v>0</v>
      </c>
      <c r="P841" s="82">
        <f t="shared" si="334"/>
        <v>0</v>
      </c>
      <c r="Q841" s="82">
        <f t="shared" si="335"/>
        <v>0</v>
      </c>
      <c r="R841" s="85">
        <f t="shared" si="341"/>
        <v>0</v>
      </c>
      <c r="S841" s="82">
        <f t="shared" si="336"/>
        <v>0</v>
      </c>
      <c r="T841" s="82">
        <f t="shared" si="337"/>
        <v>0</v>
      </c>
      <c r="U841" s="85">
        <f t="shared" si="342"/>
        <v>0</v>
      </c>
      <c r="V841" s="47">
        <f t="shared" si="338"/>
        <v>0</v>
      </c>
      <c r="W841" s="47">
        <f t="shared" si="339"/>
        <v>0</v>
      </c>
    </row>
    <row r="842" spans="2:23">
      <c r="B842" s="48">
        <v>817</v>
      </c>
      <c r="C842" s="48"/>
      <c r="D842" s="35" t="s">
        <v>1492</v>
      </c>
      <c r="E842" s="35" t="s">
        <v>735</v>
      </c>
      <c r="F842" s="35"/>
      <c r="G842" s="88">
        <v>87</v>
      </c>
      <c r="H842" s="47">
        <f t="shared" si="330"/>
        <v>87</v>
      </c>
      <c r="I842" s="47">
        <f t="shared" si="331"/>
        <v>0</v>
      </c>
      <c r="J842" s="88">
        <v>87</v>
      </c>
      <c r="K842" s="89">
        <v>87</v>
      </c>
      <c r="L842" s="47">
        <f t="shared" si="332"/>
        <v>87</v>
      </c>
      <c r="M842" s="47">
        <f t="shared" si="333"/>
        <v>0</v>
      </c>
      <c r="O842" s="85">
        <f t="shared" si="340"/>
        <v>0</v>
      </c>
      <c r="P842" s="82">
        <f t="shared" si="334"/>
        <v>0</v>
      </c>
      <c r="Q842" s="82">
        <f t="shared" si="335"/>
        <v>0</v>
      </c>
      <c r="R842" s="85">
        <f t="shared" si="341"/>
        <v>0</v>
      </c>
      <c r="S842" s="82">
        <f t="shared" si="336"/>
        <v>0</v>
      </c>
      <c r="T842" s="82">
        <f t="shared" si="337"/>
        <v>0</v>
      </c>
      <c r="U842" s="85">
        <f t="shared" si="342"/>
        <v>0</v>
      </c>
      <c r="V842" s="47">
        <f t="shared" si="338"/>
        <v>0</v>
      </c>
      <c r="W842" s="47">
        <f t="shared" si="339"/>
        <v>0</v>
      </c>
    </row>
    <row r="843" spans="2:23">
      <c r="B843" s="48">
        <v>818</v>
      </c>
      <c r="C843" s="48"/>
      <c r="D843" s="35" t="s">
        <v>1493</v>
      </c>
      <c r="E843" s="35" t="s">
        <v>735</v>
      </c>
      <c r="F843" s="35"/>
      <c r="G843" s="88">
        <v>57.4</v>
      </c>
      <c r="H843" s="47">
        <f t="shared" si="330"/>
        <v>57.4</v>
      </c>
      <c r="I843" s="47">
        <f t="shared" si="331"/>
        <v>0</v>
      </c>
      <c r="J843" s="88">
        <v>57.4</v>
      </c>
      <c r="K843" s="89">
        <v>57.4</v>
      </c>
      <c r="L843" s="47">
        <f t="shared" si="332"/>
        <v>57.4</v>
      </c>
      <c r="M843" s="47">
        <f t="shared" si="333"/>
        <v>0</v>
      </c>
      <c r="O843" s="85">
        <f t="shared" si="340"/>
        <v>0</v>
      </c>
      <c r="P843" s="82">
        <f t="shared" si="334"/>
        <v>0</v>
      </c>
      <c r="Q843" s="82">
        <f t="shared" si="335"/>
        <v>0</v>
      </c>
      <c r="R843" s="85">
        <f t="shared" si="341"/>
        <v>0</v>
      </c>
      <c r="S843" s="82">
        <f t="shared" si="336"/>
        <v>0</v>
      </c>
      <c r="T843" s="82">
        <f t="shared" si="337"/>
        <v>0</v>
      </c>
      <c r="U843" s="85">
        <f t="shared" si="342"/>
        <v>0</v>
      </c>
      <c r="V843" s="47">
        <f t="shared" si="338"/>
        <v>0</v>
      </c>
      <c r="W843" s="47">
        <f t="shared" si="339"/>
        <v>0</v>
      </c>
    </row>
    <row r="844" spans="2:23">
      <c r="B844" s="48" t="s">
        <v>1494</v>
      </c>
      <c r="C844" s="48"/>
      <c r="D844" s="35" t="s">
        <v>1495</v>
      </c>
      <c r="E844" s="35" t="s">
        <v>735</v>
      </c>
      <c r="F844" s="35"/>
      <c r="G844" s="88">
        <v>309</v>
      </c>
      <c r="H844" s="47">
        <f t="shared" si="330"/>
        <v>309</v>
      </c>
      <c r="I844" s="47">
        <f t="shared" si="331"/>
        <v>0</v>
      </c>
      <c r="J844" s="88">
        <v>309</v>
      </c>
      <c r="K844" s="89">
        <v>309</v>
      </c>
      <c r="L844" s="47">
        <f t="shared" si="332"/>
        <v>309</v>
      </c>
      <c r="M844" s="47">
        <f t="shared" si="333"/>
        <v>0</v>
      </c>
      <c r="O844" s="85">
        <f t="shared" si="340"/>
        <v>0</v>
      </c>
      <c r="P844" s="82">
        <f t="shared" si="334"/>
        <v>0</v>
      </c>
      <c r="Q844" s="82">
        <f t="shared" si="335"/>
        <v>0</v>
      </c>
      <c r="R844" s="85">
        <f t="shared" si="341"/>
        <v>0</v>
      </c>
      <c r="S844" s="82">
        <f t="shared" si="336"/>
        <v>0</v>
      </c>
      <c r="T844" s="82">
        <f t="shared" si="337"/>
        <v>0</v>
      </c>
      <c r="U844" s="85">
        <f t="shared" si="342"/>
        <v>0</v>
      </c>
      <c r="V844" s="47">
        <f t="shared" si="338"/>
        <v>0</v>
      </c>
      <c r="W844" s="47">
        <f t="shared" si="339"/>
        <v>0</v>
      </c>
    </row>
    <row r="845" spans="2:23">
      <c r="B845" s="48" t="s">
        <v>1496</v>
      </c>
      <c r="C845" s="48"/>
      <c r="D845" s="35" t="s">
        <v>1497</v>
      </c>
      <c r="E845" s="35" t="s">
        <v>735</v>
      </c>
      <c r="F845" s="35"/>
      <c r="G845" s="88">
        <v>84</v>
      </c>
      <c r="H845" s="47">
        <f t="shared" si="330"/>
        <v>84</v>
      </c>
      <c r="I845" s="47">
        <f t="shared" si="331"/>
        <v>0</v>
      </c>
      <c r="J845" s="88">
        <v>84</v>
      </c>
      <c r="K845" s="89">
        <v>84</v>
      </c>
      <c r="L845" s="47">
        <f t="shared" si="332"/>
        <v>84</v>
      </c>
      <c r="M845" s="47">
        <f t="shared" si="333"/>
        <v>0</v>
      </c>
      <c r="O845" s="85">
        <f t="shared" si="340"/>
        <v>0</v>
      </c>
      <c r="P845" s="82">
        <f t="shared" si="334"/>
        <v>0</v>
      </c>
      <c r="Q845" s="82">
        <f t="shared" si="335"/>
        <v>0</v>
      </c>
      <c r="R845" s="85">
        <f>IF(K845&gt;0,K845-J845,0)-0</f>
        <v>0</v>
      </c>
      <c r="S845" s="82">
        <f t="shared" si="336"/>
        <v>0</v>
      </c>
      <c r="T845" s="82">
        <f t="shared" si="337"/>
        <v>0</v>
      </c>
      <c r="U845" s="85">
        <f t="shared" si="342"/>
        <v>0</v>
      </c>
      <c r="V845" s="47">
        <f t="shared" si="338"/>
        <v>0</v>
      </c>
      <c r="W845" s="47">
        <f t="shared" si="339"/>
        <v>0</v>
      </c>
    </row>
    <row r="846" spans="2:23">
      <c r="B846" s="48" t="s">
        <v>1498</v>
      </c>
      <c r="C846" s="48"/>
      <c r="D846" s="35" t="s">
        <v>1499</v>
      </c>
      <c r="E846" s="35" t="s">
        <v>735</v>
      </c>
      <c r="F846" s="35"/>
      <c r="G846" s="88">
        <v>104</v>
      </c>
      <c r="H846" s="47">
        <f t="shared" si="330"/>
        <v>104</v>
      </c>
      <c r="I846" s="47">
        <f t="shared" si="331"/>
        <v>0</v>
      </c>
      <c r="J846" s="88">
        <v>104</v>
      </c>
      <c r="K846" s="89">
        <v>104</v>
      </c>
      <c r="L846" s="47">
        <f t="shared" si="332"/>
        <v>104</v>
      </c>
      <c r="M846" s="47">
        <f t="shared" si="333"/>
        <v>0</v>
      </c>
      <c r="O846" s="85">
        <f t="shared" si="340"/>
        <v>0</v>
      </c>
      <c r="P846" s="82">
        <f t="shared" si="334"/>
        <v>0</v>
      </c>
      <c r="Q846" s="82">
        <f t="shared" si="335"/>
        <v>0</v>
      </c>
      <c r="R846" s="85">
        <f t="shared" ref="R846:R856" si="343">IF(K846&gt;0,K846-J846,0)</f>
        <v>0</v>
      </c>
      <c r="S846" s="82">
        <f t="shared" si="336"/>
        <v>0</v>
      </c>
      <c r="T846" s="82">
        <f t="shared" si="337"/>
        <v>0</v>
      </c>
      <c r="U846" s="85">
        <f t="shared" si="342"/>
        <v>0</v>
      </c>
      <c r="V846" s="47">
        <f t="shared" si="338"/>
        <v>0</v>
      </c>
      <c r="W846" s="47">
        <f t="shared" si="339"/>
        <v>0</v>
      </c>
    </row>
    <row r="847" spans="2:23">
      <c r="B847" s="48" t="s">
        <v>1500</v>
      </c>
      <c r="C847" s="48"/>
      <c r="D847" s="35" t="s">
        <v>1501</v>
      </c>
      <c r="E847" s="35" t="s">
        <v>735</v>
      </c>
      <c r="F847" s="35"/>
      <c r="G847" s="88">
        <f>220+5</f>
        <v>225</v>
      </c>
      <c r="J847" s="88">
        <v>268</v>
      </c>
      <c r="K847" s="89">
        <v>286</v>
      </c>
      <c r="L847" s="47">
        <f t="shared" si="332"/>
        <v>286</v>
      </c>
      <c r="M847" s="47">
        <f t="shared" si="333"/>
        <v>0</v>
      </c>
      <c r="O847" s="85">
        <f t="shared" si="340"/>
        <v>43</v>
      </c>
      <c r="P847" s="82">
        <f t="shared" si="334"/>
        <v>43</v>
      </c>
      <c r="Q847" s="82">
        <f t="shared" si="335"/>
        <v>0</v>
      </c>
      <c r="R847" s="85">
        <f t="shared" si="343"/>
        <v>18</v>
      </c>
      <c r="S847" s="82">
        <f t="shared" si="336"/>
        <v>18</v>
      </c>
      <c r="T847" s="82">
        <f t="shared" si="337"/>
        <v>0</v>
      </c>
      <c r="U847" s="85">
        <f t="shared" si="342"/>
        <v>61</v>
      </c>
      <c r="V847" s="47">
        <f t="shared" si="338"/>
        <v>61</v>
      </c>
      <c r="W847" s="47">
        <f t="shared" si="339"/>
        <v>0</v>
      </c>
    </row>
    <row r="848" spans="2:23">
      <c r="B848" s="48" t="s">
        <v>1502</v>
      </c>
      <c r="C848" s="48"/>
      <c r="D848" s="35" t="s">
        <v>1503</v>
      </c>
      <c r="E848" s="35" t="s">
        <v>735</v>
      </c>
      <c r="F848" s="35"/>
      <c r="G848" s="88">
        <v>248</v>
      </c>
      <c r="J848" s="88">
        <v>254</v>
      </c>
      <c r="K848" s="89">
        <v>257</v>
      </c>
      <c r="L848" s="47">
        <f t="shared" si="332"/>
        <v>257</v>
      </c>
      <c r="M848" s="47">
        <f t="shared" si="333"/>
        <v>0</v>
      </c>
      <c r="O848" s="85">
        <f t="shared" si="340"/>
        <v>6</v>
      </c>
      <c r="P848" s="82">
        <f t="shared" si="334"/>
        <v>6</v>
      </c>
      <c r="Q848" s="82">
        <f t="shared" si="335"/>
        <v>0</v>
      </c>
      <c r="R848" s="85">
        <f t="shared" si="343"/>
        <v>3</v>
      </c>
      <c r="S848" s="82">
        <f t="shared" si="336"/>
        <v>3</v>
      </c>
      <c r="T848" s="82">
        <f t="shared" si="337"/>
        <v>0</v>
      </c>
      <c r="U848" s="85">
        <f t="shared" si="342"/>
        <v>9</v>
      </c>
      <c r="V848" s="47">
        <f t="shared" si="338"/>
        <v>9</v>
      </c>
      <c r="W848" s="47">
        <f t="shared" si="339"/>
        <v>0</v>
      </c>
    </row>
    <row r="849" spans="1:25">
      <c r="B849" s="48" t="s">
        <v>1504</v>
      </c>
      <c r="C849" s="48"/>
      <c r="D849" s="35" t="s">
        <v>1505</v>
      </c>
      <c r="E849" s="35" t="s">
        <v>735</v>
      </c>
      <c r="F849" s="35"/>
      <c r="G849" s="88">
        <v>84</v>
      </c>
      <c r="J849" s="88">
        <v>89</v>
      </c>
      <c r="K849" s="89">
        <v>99</v>
      </c>
      <c r="L849" s="47">
        <f t="shared" si="332"/>
        <v>99</v>
      </c>
      <c r="M849" s="47">
        <f t="shared" si="333"/>
        <v>0</v>
      </c>
      <c r="O849" s="85">
        <f t="shared" si="340"/>
        <v>5</v>
      </c>
      <c r="P849" s="82">
        <f t="shared" si="334"/>
        <v>5</v>
      </c>
      <c r="Q849" s="82">
        <f t="shared" si="335"/>
        <v>0</v>
      </c>
      <c r="R849" s="85">
        <f t="shared" si="343"/>
        <v>10</v>
      </c>
      <c r="S849" s="82">
        <f t="shared" si="336"/>
        <v>10</v>
      </c>
      <c r="T849" s="82">
        <f t="shared" si="337"/>
        <v>0</v>
      </c>
      <c r="U849" s="85">
        <f t="shared" si="342"/>
        <v>15</v>
      </c>
      <c r="V849" s="47">
        <f t="shared" si="338"/>
        <v>15</v>
      </c>
      <c r="W849" s="47">
        <f t="shared" si="339"/>
        <v>0</v>
      </c>
    </row>
    <row r="850" spans="1:25">
      <c r="B850" s="48" t="s">
        <v>1506</v>
      </c>
      <c r="C850" s="48"/>
      <c r="D850" s="35" t="s">
        <v>1365</v>
      </c>
      <c r="E850" s="35" t="s">
        <v>735</v>
      </c>
      <c r="F850" s="35"/>
      <c r="G850" s="88">
        <v>133</v>
      </c>
      <c r="J850" s="88">
        <v>133</v>
      </c>
      <c r="K850" s="89">
        <v>133</v>
      </c>
      <c r="L850" s="47">
        <f t="shared" si="332"/>
        <v>133</v>
      </c>
      <c r="M850" s="47">
        <f t="shared" si="333"/>
        <v>0</v>
      </c>
      <c r="O850" s="85">
        <f t="shared" si="340"/>
        <v>0</v>
      </c>
      <c r="P850" s="82">
        <f t="shared" si="334"/>
        <v>0</v>
      </c>
      <c r="Q850" s="82">
        <f t="shared" si="335"/>
        <v>0</v>
      </c>
      <c r="R850" s="85">
        <f t="shared" si="343"/>
        <v>0</v>
      </c>
      <c r="S850" s="82">
        <f t="shared" si="336"/>
        <v>0</v>
      </c>
      <c r="T850" s="82">
        <f t="shared" si="337"/>
        <v>0</v>
      </c>
      <c r="U850" s="85">
        <f t="shared" si="342"/>
        <v>0</v>
      </c>
      <c r="V850" s="47">
        <f t="shared" si="338"/>
        <v>0</v>
      </c>
      <c r="W850" s="47">
        <f t="shared" si="339"/>
        <v>0</v>
      </c>
    </row>
    <row r="851" spans="1:25">
      <c r="B851" s="48">
        <v>820</v>
      </c>
      <c r="C851" s="48"/>
      <c r="D851" s="35" t="s">
        <v>1507</v>
      </c>
      <c r="E851" s="35" t="s">
        <v>735</v>
      </c>
      <c r="F851" s="35"/>
      <c r="G851" s="88">
        <v>119.6</v>
      </c>
      <c r="H851" s="47">
        <f t="shared" ref="H851:H856" si="344">IF($E851="",0,$G851)</f>
        <v>119.6</v>
      </c>
      <c r="I851" s="47">
        <f t="shared" ref="I851:I856" si="345">IF($F851="",0,$G851)</f>
        <v>0</v>
      </c>
      <c r="J851" s="88">
        <v>119.6</v>
      </c>
      <c r="K851" s="89">
        <v>119.6</v>
      </c>
      <c r="L851" s="47">
        <f t="shared" si="332"/>
        <v>119.6</v>
      </c>
      <c r="M851" s="47">
        <f t="shared" si="333"/>
        <v>0</v>
      </c>
      <c r="O851" s="85">
        <f t="shared" si="340"/>
        <v>0</v>
      </c>
      <c r="P851" s="82">
        <f t="shared" si="334"/>
        <v>0</v>
      </c>
      <c r="Q851" s="82">
        <f t="shared" si="335"/>
        <v>0</v>
      </c>
      <c r="R851" s="85">
        <f t="shared" si="343"/>
        <v>0</v>
      </c>
      <c r="S851" s="82">
        <f t="shared" si="336"/>
        <v>0</v>
      </c>
      <c r="T851" s="82">
        <f t="shared" si="337"/>
        <v>0</v>
      </c>
      <c r="U851" s="85">
        <f t="shared" si="342"/>
        <v>0</v>
      </c>
      <c r="V851" s="47">
        <f t="shared" si="338"/>
        <v>0</v>
      </c>
      <c r="W851" s="47">
        <f t="shared" si="339"/>
        <v>0</v>
      </c>
    </row>
    <row r="852" spans="1:25" s="149" customFormat="1">
      <c r="A852" s="35"/>
      <c r="B852" s="161">
        <v>821</v>
      </c>
      <c r="C852" s="161"/>
      <c r="D852" s="37" t="s">
        <v>1508</v>
      </c>
      <c r="E852" s="37" t="s">
        <v>735</v>
      </c>
      <c r="F852" s="37"/>
      <c r="G852" s="88">
        <v>34</v>
      </c>
      <c r="H852" s="47">
        <f t="shared" si="344"/>
        <v>34</v>
      </c>
      <c r="I852" s="47">
        <f t="shared" si="345"/>
        <v>0</v>
      </c>
      <c r="J852" s="88">
        <v>34</v>
      </c>
      <c r="K852" s="89">
        <v>34</v>
      </c>
      <c r="L852" s="47">
        <f t="shared" si="332"/>
        <v>34</v>
      </c>
      <c r="M852" s="47">
        <f t="shared" si="333"/>
        <v>0</v>
      </c>
      <c r="N852" s="47"/>
      <c r="O852" s="119">
        <f t="shared" si="340"/>
        <v>0</v>
      </c>
      <c r="P852" s="82">
        <f t="shared" si="334"/>
        <v>0</v>
      </c>
      <c r="Q852" s="82">
        <f t="shared" si="335"/>
        <v>0</v>
      </c>
      <c r="R852" s="119">
        <f t="shared" si="343"/>
        <v>0</v>
      </c>
      <c r="S852" s="82">
        <f t="shared" si="336"/>
        <v>0</v>
      </c>
      <c r="T852" s="82">
        <f t="shared" si="337"/>
        <v>0</v>
      </c>
      <c r="U852" s="119">
        <f t="shared" si="342"/>
        <v>0</v>
      </c>
      <c r="V852" s="47">
        <f t="shared" si="338"/>
        <v>0</v>
      </c>
      <c r="W852" s="47">
        <f t="shared" si="339"/>
        <v>0</v>
      </c>
      <c r="X852" s="47"/>
    </row>
    <row r="853" spans="1:25">
      <c r="B853" s="48">
        <v>823</v>
      </c>
      <c r="C853" s="48"/>
      <c r="D853" s="35" t="s">
        <v>1509</v>
      </c>
      <c r="E853" s="35" t="s">
        <v>735</v>
      </c>
      <c r="F853" s="35"/>
      <c r="G853" s="88">
        <v>0</v>
      </c>
      <c r="H853" s="47">
        <f t="shared" si="344"/>
        <v>0</v>
      </c>
      <c r="I853" s="47">
        <f t="shared" si="345"/>
        <v>0</v>
      </c>
      <c r="J853" s="88">
        <v>1</v>
      </c>
      <c r="K853" s="89"/>
      <c r="L853" s="47">
        <f t="shared" si="332"/>
        <v>0</v>
      </c>
      <c r="M853" s="47">
        <f t="shared" si="333"/>
        <v>0</v>
      </c>
      <c r="O853" s="85">
        <f t="shared" si="340"/>
        <v>1</v>
      </c>
      <c r="P853" s="82">
        <f t="shared" si="334"/>
        <v>1</v>
      </c>
      <c r="Q853" s="82">
        <f t="shared" si="335"/>
        <v>0</v>
      </c>
      <c r="R853" s="85">
        <f t="shared" si="343"/>
        <v>0</v>
      </c>
      <c r="S853" s="82">
        <f t="shared" si="336"/>
        <v>0</v>
      </c>
      <c r="T853" s="82">
        <f t="shared" si="337"/>
        <v>0</v>
      </c>
      <c r="U853" s="85">
        <f t="shared" si="342"/>
        <v>1</v>
      </c>
      <c r="V853" s="47">
        <f t="shared" si="338"/>
        <v>1</v>
      </c>
      <c r="W853" s="47">
        <f t="shared" si="339"/>
        <v>0</v>
      </c>
    </row>
    <row r="854" spans="1:25">
      <c r="B854" s="48">
        <v>824</v>
      </c>
      <c r="C854" s="48"/>
      <c r="D854" s="35" t="s">
        <v>1510</v>
      </c>
      <c r="E854" s="35" t="s">
        <v>735</v>
      </c>
      <c r="F854" s="35"/>
      <c r="G854" s="88">
        <v>303</v>
      </c>
      <c r="H854" s="47">
        <f t="shared" si="344"/>
        <v>303</v>
      </c>
      <c r="I854" s="47">
        <f t="shared" si="345"/>
        <v>0</v>
      </c>
      <c r="J854" s="88">
        <v>305</v>
      </c>
      <c r="K854" s="89">
        <v>306</v>
      </c>
      <c r="L854" s="47">
        <f t="shared" si="332"/>
        <v>306</v>
      </c>
      <c r="M854" s="47">
        <f t="shared" si="333"/>
        <v>0</v>
      </c>
      <c r="O854" s="85">
        <f t="shared" si="340"/>
        <v>2</v>
      </c>
      <c r="P854" s="82">
        <f t="shared" si="334"/>
        <v>2</v>
      </c>
      <c r="Q854" s="82">
        <f t="shared" si="335"/>
        <v>0</v>
      </c>
      <c r="R854" s="85">
        <f t="shared" si="343"/>
        <v>1</v>
      </c>
      <c r="S854" s="82">
        <f t="shared" si="336"/>
        <v>1</v>
      </c>
      <c r="T854" s="82">
        <f t="shared" si="337"/>
        <v>0</v>
      </c>
      <c r="U854" s="85">
        <f t="shared" si="342"/>
        <v>3</v>
      </c>
      <c r="V854" s="47">
        <f t="shared" si="338"/>
        <v>3</v>
      </c>
      <c r="W854" s="47">
        <f t="shared" si="339"/>
        <v>0</v>
      </c>
    </row>
    <row r="855" spans="1:25">
      <c r="B855" s="48">
        <v>825</v>
      </c>
      <c r="C855" s="48"/>
      <c r="D855" s="35" t="s">
        <v>1511</v>
      </c>
      <c r="E855" s="35" t="s">
        <v>735</v>
      </c>
      <c r="F855" s="35"/>
      <c r="G855" s="88">
        <v>48</v>
      </c>
      <c r="H855" s="47">
        <f t="shared" si="344"/>
        <v>48</v>
      </c>
      <c r="I855" s="47">
        <f t="shared" si="345"/>
        <v>0</v>
      </c>
      <c r="J855" s="88">
        <v>48</v>
      </c>
      <c r="K855" s="89">
        <v>48</v>
      </c>
      <c r="L855" s="47">
        <f t="shared" si="332"/>
        <v>48</v>
      </c>
      <c r="M855" s="47">
        <f t="shared" si="333"/>
        <v>0</v>
      </c>
      <c r="O855" s="85">
        <f t="shared" si="340"/>
        <v>0</v>
      </c>
      <c r="P855" s="82">
        <f t="shared" si="334"/>
        <v>0</v>
      </c>
      <c r="Q855" s="82">
        <f t="shared" si="335"/>
        <v>0</v>
      </c>
      <c r="R855" s="85">
        <f t="shared" si="343"/>
        <v>0</v>
      </c>
      <c r="S855" s="82">
        <f t="shared" si="336"/>
        <v>0</v>
      </c>
      <c r="T855" s="82">
        <f t="shared" si="337"/>
        <v>0</v>
      </c>
      <c r="U855" s="85">
        <f t="shared" si="342"/>
        <v>0</v>
      </c>
      <c r="V855" s="47">
        <f t="shared" si="338"/>
        <v>0</v>
      </c>
      <c r="W855" s="47">
        <f t="shared" si="339"/>
        <v>0</v>
      </c>
    </row>
    <row r="856" spans="1:25">
      <c r="B856" s="48">
        <v>826</v>
      </c>
      <c r="C856" s="48"/>
      <c r="D856" s="35" t="s">
        <v>1512</v>
      </c>
      <c r="E856" s="35" t="s">
        <v>735</v>
      </c>
      <c r="F856" s="35"/>
      <c r="G856" s="92">
        <v>30</v>
      </c>
      <c r="H856" s="133">
        <f t="shared" si="344"/>
        <v>30</v>
      </c>
      <c r="I856" s="133">
        <f t="shared" si="345"/>
        <v>0</v>
      </c>
      <c r="J856" s="92">
        <v>30</v>
      </c>
      <c r="K856" s="93">
        <v>30</v>
      </c>
      <c r="L856" s="133">
        <f t="shared" si="332"/>
        <v>30</v>
      </c>
      <c r="M856" s="133">
        <f t="shared" si="333"/>
        <v>0</v>
      </c>
      <c r="N856" s="133"/>
      <c r="O856" s="94">
        <f t="shared" si="340"/>
        <v>0</v>
      </c>
      <c r="P856" s="134">
        <f t="shared" si="334"/>
        <v>0</v>
      </c>
      <c r="Q856" s="134">
        <f t="shared" si="335"/>
        <v>0</v>
      </c>
      <c r="R856" s="94">
        <f t="shared" si="343"/>
        <v>0</v>
      </c>
      <c r="S856" s="134">
        <f t="shared" si="336"/>
        <v>0</v>
      </c>
      <c r="T856" s="134">
        <f t="shared" si="337"/>
        <v>0</v>
      </c>
      <c r="U856" s="94">
        <f t="shared" si="342"/>
        <v>0</v>
      </c>
      <c r="V856" s="47">
        <f t="shared" si="338"/>
        <v>0</v>
      </c>
      <c r="W856" s="47">
        <f t="shared" si="339"/>
        <v>0</v>
      </c>
    </row>
    <row r="857" spans="1:25">
      <c r="B857" s="85"/>
      <c r="C857" s="48"/>
      <c r="D857" s="47" t="s">
        <v>1513</v>
      </c>
      <c r="E857" s="35"/>
      <c r="F857" s="35"/>
      <c r="G857" s="88">
        <f>SUM(G825:G856)-G826-G828-G832-G829-G830-G833-G834</f>
        <v>6850.7000000000007</v>
      </c>
      <c r="J857" s="88">
        <f>SUM(J825:J856)-J826-J828-J832-J829-J830-J833-J834</f>
        <v>6986.7000000000007</v>
      </c>
      <c r="K857" s="89">
        <f>SUM(K825:K856)-K826-K828-K832-K829-K830-K833-K834</f>
        <v>7079.7000000000007</v>
      </c>
      <c r="O857" s="88">
        <f>SUM(O825:O856)-O826-O828-O832-O829-O830-O833-O834</f>
        <v>136</v>
      </c>
      <c r="R857" s="88">
        <f>SUM(R825:R856)-R826-R828-R832-R829-R830-R833-R834</f>
        <v>94</v>
      </c>
      <c r="U857" s="88">
        <f>SUM(U825:U856)-U826-U828-U832-U829-U830-U833-U834</f>
        <v>230</v>
      </c>
      <c r="Y857" s="82"/>
    </row>
    <row r="858" spans="1:25">
      <c r="B858" s="85"/>
      <c r="C858" s="48"/>
      <c r="D858" s="47" t="s">
        <v>1514</v>
      </c>
      <c r="E858" s="35"/>
      <c r="F858" s="35"/>
      <c r="G858" s="88">
        <f>G826+G828+G832</f>
        <v>2967.8</v>
      </c>
      <c r="J858" s="88">
        <f>J826+J828+J832</f>
        <v>3011.8</v>
      </c>
      <c r="K858" s="89">
        <f>K826+K828+K832</f>
        <v>3044.8</v>
      </c>
      <c r="N858" s="82"/>
      <c r="O858" s="88">
        <f>O826+O828+O832</f>
        <v>44</v>
      </c>
      <c r="R858" s="88">
        <f>R826+R828+R832</f>
        <v>33</v>
      </c>
      <c r="U858" s="88">
        <f>U826+U828+U832</f>
        <v>77</v>
      </c>
      <c r="Y858" s="82"/>
    </row>
    <row r="859" spans="1:25">
      <c r="B859" s="85"/>
      <c r="C859" s="48"/>
      <c r="D859" s="47" t="s">
        <v>1515</v>
      </c>
      <c r="E859" s="35"/>
      <c r="F859" s="35"/>
      <c r="G859" s="88">
        <f>G829+G833</f>
        <v>2104</v>
      </c>
      <c r="J859" s="88">
        <f>J829+J833</f>
        <v>2051</v>
      </c>
      <c r="K859" s="89">
        <f>K829+K833</f>
        <v>2015</v>
      </c>
      <c r="N859" s="82"/>
      <c r="O859" s="88">
        <f>O829+O833</f>
        <v>-53</v>
      </c>
      <c r="R859" s="88">
        <f>R829+R833</f>
        <v>-36</v>
      </c>
      <c r="U859" s="88">
        <f>U829+U833</f>
        <v>-89</v>
      </c>
      <c r="Y859" s="82"/>
    </row>
    <row r="860" spans="1:25">
      <c r="B860" s="85"/>
      <c r="C860" s="48"/>
      <c r="D860" s="47" t="s">
        <v>1516</v>
      </c>
      <c r="E860" s="35"/>
      <c r="F860" s="35"/>
      <c r="G860" s="92">
        <f>G830+G834</f>
        <v>1216</v>
      </c>
      <c r="H860" s="133"/>
      <c r="I860" s="133"/>
      <c r="J860" s="92">
        <f>J830+J834</f>
        <v>1181</v>
      </c>
      <c r="K860" s="93">
        <f>K830+K834</f>
        <v>1150</v>
      </c>
      <c r="L860" s="133"/>
      <c r="M860" s="133"/>
      <c r="N860" s="134"/>
      <c r="O860" s="92">
        <f>O830+O834</f>
        <v>-35</v>
      </c>
      <c r="P860" s="134"/>
      <c r="Q860" s="134"/>
      <c r="R860" s="92">
        <f>R830+R834</f>
        <v>-31</v>
      </c>
      <c r="S860" s="134"/>
      <c r="T860" s="134"/>
      <c r="U860" s="92">
        <f>U830+U834</f>
        <v>-66</v>
      </c>
      <c r="Y860" s="82"/>
    </row>
    <row r="861" spans="1:25">
      <c r="B861" s="48"/>
      <c r="C861" s="48"/>
      <c r="D861" s="47" t="s">
        <v>1517</v>
      </c>
      <c r="E861" s="35"/>
      <c r="F861" s="35"/>
      <c r="G861" s="92">
        <f>G857+G858+G859+G860</f>
        <v>13138.5</v>
      </c>
      <c r="H861" s="133"/>
      <c r="I861" s="133"/>
      <c r="J861" s="92">
        <f>J857+J858+J859+J860</f>
        <v>13230.5</v>
      </c>
      <c r="K861" s="93">
        <f>K857+K858+K859+K860</f>
        <v>13289.5</v>
      </c>
      <c r="L861" s="133"/>
      <c r="M861" s="133"/>
      <c r="N861" s="134"/>
      <c r="O861" s="92">
        <f>O857+O858+O859+O860</f>
        <v>92</v>
      </c>
      <c r="P861" s="134"/>
      <c r="Q861" s="134"/>
      <c r="R861" s="92">
        <f>R857+R858+R859+R860</f>
        <v>60</v>
      </c>
      <c r="S861" s="134"/>
      <c r="T861" s="134"/>
      <c r="U861" s="92">
        <f>U857+U858+U859+U860</f>
        <v>152</v>
      </c>
    </row>
    <row r="862" spans="1:25">
      <c r="B862" s="48"/>
      <c r="C862" s="48"/>
      <c r="E862" s="35"/>
      <c r="F862" s="35"/>
      <c r="G862" s="92"/>
      <c r="H862" s="133"/>
      <c r="I862" s="133"/>
      <c r="J862" s="92"/>
      <c r="K862" s="93"/>
      <c r="L862" s="133"/>
      <c r="M862" s="133"/>
      <c r="N862" s="134"/>
      <c r="O862" s="92"/>
      <c r="P862" s="134"/>
      <c r="Q862" s="134"/>
      <c r="R862" s="92"/>
      <c r="S862" s="134"/>
      <c r="T862" s="134"/>
      <c r="U862" s="92"/>
    </row>
    <row r="863" spans="1:25">
      <c r="B863" s="35" t="s">
        <v>1518</v>
      </c>
      <c r="C863" s="48"/>
      <c r="D863" s="35"/>
      <c r="E863" s="35"/>
      <c r="F863" s="35"/>
      <c r="G863" s="88"/>
      <c r="H863" s="47">
        <f t="shared" ref="H863:H896" si="346">IF($E863="",0,$G863)</f>
        <v>0</v>
      </c>
      <c r="I863" s="47">
        <f t="shared" ref="I863:I896" si="347">IF($F863="",0,$G863)</f>
        <v>0</v>
      </c>
      <c r="J863" s="88"/>
      <c r="K863" s="89"/>
      <c r="L863" s="47">
        <f t="shared" ref="L863:L896" si="348">IF($E863="",0,K863)</f>
        <v>0</v>
      </c>
      <c r="M863" s="47">
        <f t="shared" ref="M863:M896" si="349">IF($F863="",0,K863)</f>
        <v>0</v>
      </c>
      <c r="N863" s="82"/>
      <c r="O863" s="85"/>
      <c r="P863" s="82">
        <f t="shared" ref="P863:P896" si="350">IF($E863="",0,O863)</f>
        <v>0</v>
      </c>
      <c r="Q863" s="82">
        <f t="shared" ref="Q863:Q896" si="351">IF($F863="",0,O863)</f>
        <v>0</v>
      </c>
      <c r="R863" s="85"/>
      <c r="S863" s="82">
        <f t="shared" ref="S863:S896" si="352">IF($E863="",0,R863)</f>
        <v>0</v>
      </c>
      <c r="T863" s="82">
        <f t="shared" ref="T863:T896" si="353">IF($F863="",0,R863)</f>
        <v>0</v>
      </c>
      <c r="U863" s="85"/>
      <c r="V863" s="47">
        <f t="shared" ref="V863:V896" si="354">IF($E863="",0,U863)</f>
        <v>0</v>
      </c>
      <c r="W863" s="47">
        <f t="shared" ref="W863:W896" si="355">IF($F863="",0,U863)</f>
        <v>0</v>
      </c>
    </row>
    <row r="864" spans="1:25">
      <c r="B864" s="48">
        <v>830</v>
      </c>
      <c r="C864" s="48"/>
      <c r="D864" s="35" t="s">
        <v>1519</v>
      </c>
      <c r="E864" s="35" t="s">
        <v>735</v>
      </c>
      <c r="F864" s="35"/>
      <c r="G864" s="88">
        <v>280</v>
      </c>
      <c r="H864" s="47">
        <f t="shared" si="346"/>
        <v>280</v>
      </c>
      <c r="I864" s="47">
        <f t="shared" si="347"/>
        <v>0</v>
      </c>
      <c r="J864" s="88">
        <v>283</v>
      </c>
      <c r="K864" s="89">
        <v>286</v>
      </c>
      <c r="L864" s="47">
        <f t="shared" si="348"/>
        <v>286</v>
      </c>
      <c r="M864" s="47">
        <f t="shared" si="349"/>
        <v>0</v>
      </c>
      <c r="O864" s="85">
        <f>IF(J864&gt;0,J864-G864,0)</f>
        <v>3</v>
      </c>
      <c r="P864" s="82">
        <f t="shared" si="350"/>
        <v>3</v>
      </c>
      <c r="Q864" s="82">
        <f t="shared" si="351"/>
        <v>0</v>
      </c>
      <c r="R864" s="85">
        <f>IF(K864&gt;0,K864-J864,0)</f>
        <v>3</v>
      </c>
      <c r="S864" s="82">
        <f t="shared" si="352"/>
        <v>3</v>
      </c>
      <c r="T864" s="82">
        <f t="shared" si="353"/>
        <v>0</v>
      </c>
      <c r="U864" s="85">
        <f>IF(K864&gt;0,O864+R864,O864)</f>
        <v>6</v>
      </c>
      <c r="V864" s="47">
        <f t="shared" si="354"/>
        <v>6</v>
      </c>
      <c r="W864" s="47">
        <f t="shared" si="355"/>
        <v>0</v>
      </c>
    </row>
    <row r="865" spans="2:25">
      <c r="B865" s="48">
        <v>830</v>
      </c>
      <c r="C865" s="48"/>
      <c r="D865" s="35" t="s">
        <v>1519</v>
      </c>
      <c r="E865" s="35"/>
      <c r="F865" s="35" t="s">
        <v>736</v>
      </c>
      <c r="G865" s="88">
        <v>109</v>
      </c>
      <c r="H865" s="47">
        <f t="shared" si="346"/>
        <v>0</v>
      </c>
      <c r="I865" s="47">
        <f t="shared" si="347"/>
        <v>109</v>
      </c>
      <c r="J865" s="88">
        <v>109</v>
      </c>
      <c r="K865" s="89">
        <v>109</v>
      </c>
      <c r="L865" s="47">
        <f t="shared" si="348"/>
        <v>0</v>
      </c>
      <c r="M865" s="47">
        <f t="shared" si="349"/>
        <v>109</v>
      </c>
      <c r="O865" s="85">
        <f>IF(J865&gt;0,J865-G865,0)</f>
        <v>0</v>
      </c>
      <c r="P865" s="82">
        <f t="shared" si="350"/>
        <v>0</v>
      </c>
      <c r="Q865" s="82">
        <f t="shared" si="351"/>
        <v>0</v>
      </c>
      <c r="R865" s="85">
        <f>IF(K865&gt;0,K865-J865,0)</f>
        <v>0</v>
      </c>
      <c r="S865" s="82">
        <f t="shared" si="352"/>
        <v>0</v>
      </c>
      <c r="T865" s="82">
        <f t="shared" si="353"/>
        <v>0</v>
      </c>
      <c r="U865" s="85">
        <f>IF(K865&gt;0,O865+R865,O865)</f>
        <v>0</v>
      </c>
      <c r="V865" s="47">
        <f t="shared" si="354"/>
        <v>0</v>
      </c>
      <c r="W865" s="47">
        <f t="shared" si="355"/>
        <v>0</v>
      </c>
    </row>
    <row r="866" spans="2:25">
      <c r="B866" s="35" t="s">
        <v>1520</v>
      </c>
      <c r="C866" s="48"/>
      <c r="D866" s="35"/>
      <c r="E866" s="35"/>
      <c r="F866" s="35"/>
      <c r="G866" s="88"/>
      <c r="H866" s="47">
        <f t="shared" si="346"/>
        <v>0</v>
      </c>
      <c r="I866" s="47">
        <f t="shared" si="347"/>
        <v>0</v>
      </c>
      <c r="J866" s="88"/>
      <c r="K866" s="89"/>
      <c r="L866" s="47">
        <f t="shared" si="348"/>
        <v>0</v>
      </c>
      <c r="M866" s="47">
        <f t="shared" si="349"/>
        <v>0</v>
      </c>
      <c r="O866" s="85"/>
      <c r="P866" s="82">
        <f t="shared" si="350"/>
        <v>0</v>
      </c>
      <c r="Q866" s="82">
        <f t="shared" si="351"/>
        <v>0</v>
      </c>
      <c r="R866" s="85"/>
      <c r="S866" s="82">
        <f t="shared" si="352"/>
        <v>0</v>
      </c>
      <c r="T866" s="82">
        <f t="shared" si="353"/>
        <v>0</v>
      </c>
      <c r="U866" s="85"/>
      <c r="V866" s="47">
        <f t="shared" si="354"/>
        <v>0</v>
      </c>
      <c r="W866" s="47">
        <f t="shared" si="355"/>
        <v>0</v>
      </c>
    </row>
    <row r="867" spans="2:25">
      <c r="B867" s="48">
        <v>900</v>
      </c>
      <c r="C867" s="48"/>
      <c r="D867" s="35" t="s">
        <v>1521</v>
      </c>
      <c r="E867" s="35" t="s">
        <v>735</v>
      </c>
      <c r="F867" s="35"/>
      <c r="G867" s="88">
        <v>1446</v>
      </c>
      <c r="H867" s="47">
        <f t="shared" si="346"/>
        <v>1446</v>
      </c>
      <c r="I867" s="47">
        <f t="shared" si="347"/>
        <v>0</v>
      </c>
      <c r="J867" s="88">
        <v>1488</v>
      </c>
      <c r="K867" s="89">
        <v>1506</v>
      </c>
      <c r="L867" s="47">
        <f t="shared" si="348"/>
        <v>1506</v>
      </c>
      <c r="M867" s="47">
        <f t="shared" si="349"/>
        <v>0</v>
      </c>
      <c r="O867" s="85">
        <f>IF(J867&gt;0,J867-G867,0)</f>
        <v>42</v>
      </c>
      <c r="P867" s="82">
        <f t="shared" si="350"/>
        <v>42</v>
      </c>
      <c r="Q867" s="82">
        <f t="shared" si="351"/>
        <v>0</v>
      </c>
      <c r="R867" s="85">
        <f>IF(K867&gt;0,K867-J867,0)</f>
        <v>18</v>
      </c>
      <c r="S867" s="82">
        <f t="shared" si="352"/>
        <v>18</v>
      </c>
      <c r="T867" s="82">
        <f t="shared" si="353"/>
        <v>0</v>
      </c>
      <c r="U867" s="85">
        <f>IF(K867&gt;0,O867+R867,O867)</f>
        <v>60</v>
      </c>
      <c r="V867" s="47">
        <f t="shared" si="354"/>
        <v>60</v>
      </c>
      <c r="W867" s="47">
        <f t="shared" si="355"/>
        <v>0</v>
      </c>
    </row>
    <row r="868" spans="2:25">
      <c r="B868" s="48">
        <v>900</v>
      </c>
      <c r="C868" s="48"/>
      <c r="D868" s="35" t="s">
        <v>1521</v>
      </c>
      <c r="E868" s="35"/>
      <c r="F868" s="35" t="s">
        <v>736</v>
      </c>
      <c r="G868" s="88">
        <v>1362.5</v>
      </c>
      <c r="H868" s="47">
        <f t="shared" si="346"/>
        <v>0</v>
      </c>
      <c r="I868" s="47">
        <f t="shared" si="347"/>
        <v>1362.5</v>
      </c>
      <c r="J868" s="88">
        <v>1404.5</v>
      </c>
      <c r="K868" s="89">
        <v>1422.5</v>
      </c>
      <c r="L868" s="47">
        <f t="shared" si="348"/>
        <v>0</v>
      </c>
      <c r="M868" s="47">
        <f t="shared" si="349"/>
        <v>1422.5</v>
      </c>
      <c r="O868" s="85">
        <f>IF(J868&gt;0,J868-G868,0)</f>
        <v>42</v>
      </c>
      <c r="P868" s="82">
        <f t="shared" si="350"/>
        <v>0</v>
      </c>
      <c r="Q868" s="82">
        <f t="shared" si="351"/>
        <v>42</v>
      </c>
      <c r="R868" s="85">
        <f>IF(K868&gt;0,K868-J868,0)</f>
        <v>18</v>
      </c>
      <c r="S868" s="82">
        <f t="shared" si="352"/>
        <v>0</v>
      </c>
      <c r="T868" s="82">
        <f t="shared" si="353"/>
        <v>18</v>
      </c>
      <c r="U868" s="85">
        <f>IF(K868&gt;0,O868+R868,O868)</f>
        <v>60</v>
      </c>
      <c r="V868" s="47">
        <f t="shared" si="354"/>
        <v>0</v>
      </c>
      <c r="W868" s="47">
        <f t="shared" si="355"/>
        <v>60</v>
      </c>
    </row>
    <row r="869" spans="2:25">
      <c r="B869" s="35" t="s">
        <v>1522</v>
      </c>
      <c r="C869" s="48"/>
      <c r="D869" s="35"/>
      <c r="E869" s="35"/>
      <c r="F869" s="35"/>
      <c r="G869" s="88"/>
      <c r="H869" s="47">
        <f t="shared" si="346"/>
        <v>0</v>
      </c>
      <c r="I869" s="47">
        <f t="shared" si="347"/>
        <v>0</v>
      </c>
      <c r="J869" s="88"/>
      <c r="K869" s="89"/>
      <c r="L869" s="47">
        <f t="shared" si="348"/>
        <v>0</v>
      </c>
      <c r="M869" s="47">
        <f t="shared" si="349"/>
        <v>0</v>
      </c>
      <c r="O869" s="85"/>
      <c r="P869" s="82">
        <f t="shared" si="350"/>
        <v>0</v>
      </c>
      <c r="Q869" s="82">
        <f t="shared" si="351"/>
        <v>0</v>
      </c>
      <c r="R869" s="85"/>
      <c r="S869" s="82">
        <f t="shared" si="352"/>
        <v>0</v>
      </c>
      <c r="T869" s="82">
        <f t="shared" si="353"/>
        <v>0</v>
      </c>
      <c r="U869" s="85"/>
      <c r="V869" s="47">
        <f t="shared" si="354"/>
        <v>0</v>
      </c>
      <c r="W869" s="47">
        <f t="shared" si="355"/>
        <v>0</v>
      </c>
    </row>
    <row r="870" spans="2:25">
      <c r="B870" s="48">
        <v>905</v>
      </c>
      <c r="C870" s="48"/>
      <c r="D870" s="35" t="s">
        <v>1523</v>
      </c>
      <c r="E870" s="35" t="s">
        <v>735</v>
      </c>
      <c r="F870" s="35"/>
      <c r="G870" s="88">
        <v>1270.4000000000001</v>
      </c>
      <c r="H870" s="47">
        <f t="shared" si="346"/>
        <v>1270.4000000000001</v>
      </c>
      <c r="I870" s="47">
        <f t="shared" si="347"/>
        <v>0</v>
      </c>
      <c r="J870" s="88">
        <v>1292.4000000000001</v>
      </c>
      <c r="K870" s="89">
        <v>1315.4</v>
      </c>
      <c r="L870" s="47">
        <f t="shared" si="348"/>
        <v>1315.4</v>
      </c>
      <c r="M870" s="47">
        <f t="shared" si="349"/>
        <v>0</v>
      </c>
      <c r="O870" s="85">
        <f>IF(J870&gt;0,J870-G870,0)</f>
        <v>22</v>
      </c>
      <c r="P870" s="82">
        <f t="shared" si="350"/>
        <v>22</v>
      </c>
      <c r="Q870" s="82">
        <f t="shared" si="351"/>
        <v>0</v>
      </c>
      <c r="R870" s="85">
        <f>IF(K870&gt;0,K870-J870,0)</f>
        <v>23</v>
      </c>
      <c r="S870" s="82">
        <f t="shared" si="352"/>
        <v>23</v>
      </c>
      <c r="T870" s="82">
        <f t="shared" si="353"/>
        <v>0</v>
      </c>
      <c r="U870" s="85">
        <f>IF(K870&gt;0,O870+R870,O870)</f>
        <v>45</v>
      </c>
      <c r="V870" s="47">
        <f t="shared" si="354"/>
        <v>45</v>
      </c>
      <c r="W870" s="47">
        <f t="shared" si="355"/>
        <v>0</v>
      </c>
    </row>
    <row r="871" spans="2:25">
      <c r="B871" s="48">
        <v>905</v>
      </c>
      <c r="C871" s="48"/>
      <c r="D871" s="35" t="s">
        <v>1524</v>
      </c>
      <c r="E871" s="35"/>
      <c r="F871" s="35" t="s">
        <v>736</v>
      </c>
      <c r="G871" s="88">
        <v>946.4</v>
      </c>
      <c r="H871" s="47">
        <f t="shared" si="346"/>
        <v>0</v>
      </c>
      <c r="I871" s="47">
        <f t="shared" si="347"/>
        <v>946.4</v>
      </c>
      <c r="J871" s="88">
        <v>964.4</v>
      </c>
      <c r="K871" s="89">
        <v>976.4</v>
      </c>
      <c r="L871" s="47">
        <f t="shared" si="348"/>
        <v>0</v>
      </c>
      <c r="M871" s="47">
        <f t="shared" si="349"/>
        <v>976.4</v>
      </c>
      <c r="O871" s="85">
        <f>IF(J871&gt;0,J871-G871,0)</f>
        <v>18</v>
      </c>
      <c r="P871" s="82">
        <f t="shared" si="350"/>
        <v>0</v>
      </c>
      <c r="Q871" s="82">
        <f t="shared" si="351"/>
        <v>18</v>
      </c>
      <c r="R871" s="85">
        <f>IF(K871&gt;0,K871-J871,0)</f>
        <v>12</v>
      </c>
      <c r="S871" s="82">
        <f t="shared" si="352"/>
        <v>0</v>
      </c>
      <c r="T871" s="82">
        <f t="shared" si="353"/>
        <v>12</v>
      </c>
      <c r="U871" s="85">
        <f>IF(K871&gt;0,O871+R871,O871)</f>
        <v>30</v>
      </c>
      <c r="V871" s="47">
        <f t="shared" si="354"/>
        <v>0</v>
      </c>
      <c r="W871" s="47">
        <f t="shared" si="355"/>
        <v>30</v>
      </c>
    </row>
    <row r="872" spans="2:25">
      <c r="B872" s="48">
        <v>906</v>
      </c>
      <c r="C872" s="48"/>
      <c r="D872" s="35" t="s">
        <v>1525</v>
      </c>
      <c r="E872" s="35"/>
      <c r="F872" s="35"/>
      <c r="G872" s="88">
        <v>1502</v>
      </c>
      <c r="H872" s="47">
        <f t="shared" si="346"/>
        <v>0</v>
      </c>
      <c r="I872" s="47">
        <f t="shared" si="347"/>
        <v>0</v>
      </c>
      <c r="J872" s="88">
        <v>1440</v>
      </c>
      <c r="K872" s="89">
        <v>1426</v>
      </c>
      <c r="L872" s="47">
        <f t="shared" si="348"/>
        <v>0</v>
      </c>
      <c r="M872" s="47">
        <f t="shared" si="349"/>
        <v>0</v>
      </c>
      <c r="O872" s="85">
        <f>IF(J872&gt;0,J872-G872,0)</f>
        <v>-62</v>
      </c>
      <c r="P872" s="82">
        <f t="shared" si="350"/>
        <v>0</v>
      </c>
      <c r="Q872" s="82">
        <f t="shared" si="351"/>
        <v>0</v>
      </c>
      <c r="R872" s="85">
        <f>IF(K872&gt;0,K872-J872,0)</f>
        <v>-14</v>
      </c>
      <c r="S872" s="82">
        <f t="shared" si="352"/>
        <v>0</v>
      </c>
      <c r="T872" s="82">
        <f t="shared" si="353"/>
        <v>0</v>
      </c>
      <c r="U872" s="85">
        <f>IF(K872&gt;0,O872+R872,O872)</f>
        <v>-76</v>
      </c>
      <c r="V872" s="47">
        <f t="shared" si="354"/>
        <v>0</v>
      </c>
      <c r="W872" s="47">
        <f t="shared" si="355"/>
        <v>0</v>
      </c>
      <c r="Y872" s="82"/>
    </row>
    <row r="873" spans="2:25">
      <c r="B873" s="48">
        <v>906</v>
      </c>
      <c r="C873" s="48"/>
      <c r="D873" s="35" t="s">
        <v>1526</v>
      </c>
      <c r="E873" s="35"/>
      <c r="F873" s="35"/>
      <c r="G873" s="88">
        <v>797</v>
      </c>
      <c r="H873" s="47">
        <f t="shared" si="346"/>
        <v>0</v>
      </c>
      <c r="I873" s="47">
        <f t="shared" si="347"/>
        <v>0</v>
      </c>
      <c r="J873" s="88">
        <v>753</v>
      </c>
      <c r="K873" s="89">
        <v>746</v>
      </c>
      <c r="L873" s="47">
        <f t="shared" si="348"/>
        <v>0</v>
      </c>
      <c r="M873" s="47">
        <f t="shared" si="349"/>
        <v>0</v>
      </c>
      <c r="O873" s="85">
        <f>IF(J873&gt;0,J873-G873,0)</f>
        <v>-44</v>
      </c>
      <c r="P873" s="82">
        <f t="shared" si="350"/>
        <v>0</v>
      </c>
      <c r="Q873" s="82">
        <f t="shared" si="351"/>
        <v>0</v>
      </c>
      <c r="R873" s="85">
        <f>IF(K873&gt;0,K873-J873,0)</f>
        <v>-7</v>
      </c>
      <c r="S873" s="82">
        <f t="shared" si="352"/>
        <v>0</v>
      </c>
      <c r="T873" s="82">
        <f t="shared" si="353"/>
        <v>0</v>
      </c>
      <c r="U873" s="85">
        <f>IF(K873&gt;0,O873+R873,O873)</f>
        <v>-51</v>
      </c>
      <c r="V873" s="47">
        <f t="shared" si="354"/>
        <v>0</v>
      </c>
      <c r="W873" s="47">
        <f t="shared" si="355"/>
        <v>0</v>
      </c>
    </row>
    <row r="874" spans="2:25">
      <c r="B874" s="35" t="s">
        <v>1527</v>
      </c>
      <c r="C874" s="35"/>
      <c r="D874" s="35"/>
      <c r="E874" s="35"/>
      <c r="F874" s="35"/>
      <c r="G874" s="118"/>
      <c r="H874" s="47">
        <f t="shared" si="346"/>
        <v>0</v>
      </c>
      <c r="I874" s="47">
        <f t="shared" si="347"/>
        <v>0</v>
      </c>
      <c r="J874" s="118"/>
      <c r="K874" s="100"/>
      <c r="L874" s="47">
        <f t="shared" si="348"/>
        <v>0</v>
      </c>
      <c r="M874" s="47">
        <f t="shared" si="349"/>
        <v>0</v>
      </c>
      <c r="O874" s="85"/>
      <c r="P874" s="82">
        <f t="shared" si="350"/>
        <v>0</v>
      </c>
      <c r="Q874" s="82">
        <f t="shared" si="351"/>
        <v>0</v>
      </c>
      <c r="R874" s="85"/>
      <c r="S874" s="82">
        <f t="shared" si="352"/>
        <v>0</v>
      </c>
      <c r="T874" s="82">
        <f t="shared" si="353"/>
        <v>0</v>
      </c>
      <c r="V874" s="47">
        <f t="shared" si="354"/>
        <v>0</v>
      </c>
      <c r="W874" s="47">
        <f t="shared" si="355"/>
        <v>0</v>
      </c>
    </row>
    <row r="875" spans="2:25">
      <c r="B875" s="48">
        <v>545</v>
      </c>
      <c r="C875" s="48"/>
      <c r="D875" s="35" t="s">
        <v>1528</v>
      </c>
      <c r="E875" s="35" t="s">
        <v>735</v>
      </c>
      <c r="F875" s="35"/>
      <c r="G875" s="88">
        <v>142</v>
      </c>
      <c r="H875" s="47">
        <f t="shared" si="346"/>
        <v>142</v>
      </c>
      <c r="I875" s="47">
        <f t="shared" si="347"/>
        <v>0</v>
      </c>
      <c r="J875" s="88">
        <v>142</v>
      </c>
      <c r="K875" s="89">
        <v>142</v>
      </c>
      <c r="L875" s="47">
        <f t="shared" si="348"/>
        <v>142</v>
      </c>
      <c r="M875" s="47">
        <f t="shared" si="349"/>
        <v>0</v>
      </c>
      <c r="O875" s="85">
        <f>IF(J875&gt;0,J875-G875,0)</f>
        <v>0</v>
      </c>
      <c r="P875" s="82">
        <f t="shared" si="350"/>
        <v>0</v>
      </c>
      <c r="Q875" s="82">
        <f t="shared" si="351"/>
        <v>0</v>
      </c>
      <c r="R875" s="85">
        <f>IF(K875&gt;0,K875-J875,0)</f>
        <v>0</v>
      </c>
      <c r="S875" s="82">
        <f t="shared" si="352"/>
        <v>0</v>
      </c>
      <c r="T875" s="82">
        <f t="shared" si="353"/>
        <v>0</v>
      </c>
      <c r="U875" s="85">
        <f>IF(K875&gt;0,O875+R875,O875)</f>
        <v>0</v>
      </c>
      <c r="V875" s="47">
        <f t="shared" si="354"/>
        <v>0</v>
      </c>
      <c r="W875" s="47">
        <f t="shared" si="355"/>
        <v>0</v>
      </c>
    </row>
    <row r="876" spans="2:25" s="35" customFormat="1">
      <c r="B876" s="35" t="s">
        <v>1529</v>
      </c>
      <c r="G876" s="163"/>
      <c r="H876" s="47">
        <f t="shared" si="346"/>
        <v>0</v>
      </c>
      <c r="I876" s="47">
        <f t="shared" si="347"/>
        <v>0</v>
      </c>
      <c r="J876" s="163"/>
      <c r="K876" s="208"/>
      <c r="L876" s="47">
        <f t="shared" si="348"/>
        <v>0</v>
      </c>
      <c r="M876" s="47">
        <f t="shared" si="349"/>
        <v>0</v>
      </c>
      <c r="N876" s="47"/>
      <c r="O876" s="57"/>
      <c r="P876" s="82">
        <f t="shared" si="350"/>
        <v>0</v>
      </c>
      <c r="Q876" s="82">
        <f t="shared" si="351"/>
        <v>0</v>
      </c>
      <c r="R876" s="57"/>
      <c r="S876" s="82">
        <f t="shared" si="352"/>
        <v>0</v>
      </c>
      <c r="T876" s="82">
        <f t="shared" si="353"/>
        <v>0</v>
      </c>
      <c r="U876" s="57"/>
      <c r="V876" s="47">
        <f t="shared" si="354"/>
        <v>0</v>
      </c>
      <c r="W876" s="47">
        <f t="shared" si="355"/>
        <v>0</v>
      </c>
      <c r="X876" s="47"/>
    </row>
    <row r="877" spans="2:25" s="35" customFormat="1">
      <c r="B877" s="48">
        <v>598</v>
      </c>
      <c r="D877" s="35" t="s">
        <v>1530</v>
      </c>
      <c r="E877" s="35" t="s">
        <v>735</v>
      </c>
      <c r="G877" s="140">
        <v>189</v>
      </c>
      <c r="H877" s="47">
        <f t="shared" si="346"/>
        <v>189</v>
      </c>
      <c r="I877" s="47">
        <f t="shared" si="347"/>
        <v>0</v>
      </c>
      <c r="J877" s="140">
        <v>191</v>
      </c>
      <c r="K877" s="209">
        <v>191</v>
      </c>
      <c r="L877" s="47">
        <f t="shared" si="348"/>
        <v>191</v>
      </c>
      <c r="M877" s="47">
        <f t="shared" si="349"/>
        <v>0</v>
      </c>
      <c r="N877" s="47"/>
      <c r="O877" s="85">
        <f>IF(J877&gt;0,J877-G877,0)</f>
        <v>2</v>
      </c>
      <c r="P877" s="82">
        <f t="shared" si="350"/>
        <v>2</v>
      </c>
      <c r="Q877" s="82">
        <f t="shared" si="351"/>
        <v>0</v>
      </c>
      <c r="R877" s="85">
        <f>IF(K877&gt;0,K877-J877,0)</f>
        <v>0</v>
      </c>
      <c r="S877" s="82">
        <f t="shared" si="352"/>
        <v>0</v>
      </c>
      <c r="T877" s="82">
        <f t="shared" si="353"/>
        <v>0</v>
      </c>
      <c r="U877" s="85">
        <f>IF(K877&gt;0,O877+R877,O877)</f>
        <v>2</v>
      </c>
      <c r="V877" s="47">
        <f t="shared" si="354"/>
        <v>2</v>
      </c>
      <c r="W877" s="47">
        <f t="shared" si="355"/>
        <v>0</v>
      </c>
      <c r="X877" s="47"/>
    </row>
    <row r="878" spans="2:25" s="35" customFormat="1">
      <c r="B878" s="48">
        <v>598</v>
      </c>
      <c r="D878" s="35" t="s">
        <v>1530</v>
      </c>
      <c r="F878" s="35" t="s">
        <v>736</v>
      </c>
      <c r="G878" s="140">
        <v>186</v>
      </c>
      <c r="H878" s="47">
        <f t="shared" si="346"/>
        <v>0</v>
      </c>
      <c r="I878" s="47">
        <f t="shared" si="347"/>
        <v>186</v>
      </c>
      <c r="J878" s="140">
        <v>187</v>
      </c>
      <c r="K878" s="209">
        <v>187</v>
      </c>
      <c r="L878" s="47">
        <f t="shared" si="348"/>
        <v>0</v>
      </c>
      <c r="M878" s="47">
        <f t="shared" si="349"/>
        <v>187</v>
      </c>
      <c r="N878" s="47"/>
      <c r="O878" s="85">
        <f>IF(J878&gt;0,J878-G878,0)</f>
        <v>1</v>
      </c>
      <c r="P878" s="82">
        <f t="shared" si="350"/>
        <v>0</v>
      </c>
      <c r="Q878" s="82">
        <f t="shared" si="351"/>
        <v>1</v>
      </c>
      <c r="R878" s="85">
        <f>IF(K878&gt;0,K878-J878,0)</f>
        <v>0</v>
      </c>
      <c r="S878" s="82">
        <f t="shared" si="352"/>
        <v>0</v>
      </c>
      <c r="T878" s="82">
        <f t="shared" si="353"/>
        <v>0</v>
      </c>
      <c r="U878" s="85">
        <f>IF(K878&gt;0,O878+R878,O878)</f>
        <v>1</v>
      </c>
      <c r="V878" s="47">
        <f t="shared" si="354"/>
        <v>0</v>
      </c>
      <c r="W878" s="47">
        <f t="shared" si="355"/>
        <v>1</v>
      </c>
      <c r="X878" s="47"/>
    </row>
    <row r="879" spans="2:25" s="35" customFormat="1">
      <c r="B879" s="35" t="s">
        <v>1531</v>
      </c>
      <c r="G879" s="163"/>
      <c r="H879" s="47">
        <f t="shared" si="346"/>
        <v>0</v>
      </c>
      <c r="I879" s="47">
        <f t="shared" si="347"/>
        <v>0</v>
      </c>
      <c r="J879" s="163"/>
      <c r="K879" s="208"/>
      <c r="L879" s="47">
        <f t="shared" si="348"/>
        <v>0</v>
      </c>
      <c r="M879" s="47">
        <f t="shared" si="349"/>
        <v>0</v>
      </c>
      <c r="N879" s="47"/>
      <c r="O879" s="57"/>
      <c r="P879" s="82">
        <f t="shared" si="350"/>
        <v>0</v>
      </c>
      <c r="Q879" s="82">
        <f t="shared" si="351"/>
        <v>0</v>
      </c>
      <c r="R879" s="57"/>
      <c r="S879" s="82">
        <f t="shared" si="352"/>
        <v>0</v>
      </c>
      <c r="T879" s="82">
        <f t="shared" si="353"/>
        <v>0</v>
      </c>
      <c r="U879" s="57"/>
      <c r="V879" s="47">
        <f t="shared" si="354"/>
        <v>0</v>
      </c>
      <c r="W879" s="47">
        <f t="shared" si="355"/>
        <v>0</v>
      </c>
      <c r="X879" s="47"/>
    </row>
    <row r="880" spans="2:25" s="35" customFormat="1">
      <c r="B880" s="48">
        <v>922</v>
      </c>
      <c r="D880" s="35" t="s">
        <v>1532</v>
      </c>
      <c r="E880" s="35" t="s">
        <v>735</v>
      </c>
      <c r="G880" s="140">
        <v>973.5</v>
      </c>
      <c r="H880" s="47">
        <f t="shared" si="346"/>
        <v>973.5</v>
      </c>
      <c r="I880" s="47">
        <f t="shared" si="347"/>
        <v>0</v>
      </c>
      <c r="J880" s="140">
        <v>976.5</v>
      </c>
      <c r="K880" s="209">
        <v>984</v>
      </c>
      <c r="L880" s="47">
        <f t="shared" si="348"/>
        <v>984</v>
      </c>
      <c r="M880" s="47">
        <f t="shared" si="349"/>
        <v>0</v>
      </c>
      <c r="N880" s="47"/>
      <c r="O880" s="85">
        <f>IF(J880&gt;0,J880-G880,0)-0</f>
        <v>3</v>
      </c>
      <c r="P880" s="82">
        <f t="shared" si="350"/>
        <v>3</v>
      </c>
      <c r="Q880" s="82">
        <f t="shared" si="351"/>
        <v>0</v>
      </c>
      <c r="R880" s="85">
        <f>IF(K880&gt;0,K880-J880,0)-0</f>
        <v>7.5</v>
      </c>
      <c r="S880" s="82">
        <f t="shared" si="352"/>
        <v>7.5</v>
      </c>
      <c r="T880" s="82">
        <f t="shared" si="353"/>
        <v>0</v>
      </c>
      <c r="U880" s="85">
        <f>IF(K880&gt;0,O880+R880,O880)</f>
        <v>10.5</v>
      </c>
      <c r="V880" s="47">
        <f t="shared" si="354"/>
        <v>10.5</v>
      </c>
      <c r="W880" s="47">
        <f t="shared" si="355"/>
        <v>0</v>
      </c>
      <c r="X880" s="47"/>
      <c r="Y880" s="47" t="s">
        <v>801</v>
      </c>
    </row>
    <row r="881" spans="1:25">
      <c r="B881" s="48">
        <v>922</v>
      </c>
      <c r="C881" s="48"/>
      <c r="D881" s="35" t="s">
        <v>1533</v>
      </c>
      <c r="E881" s="35"/>
      <c r="F881" s="35" t="s">
        <v>736</v>
      </c>
      <c r="G881" s="88">
        <v>1335.5</v>
      </c>
      <c r="H881" s="47">
        <f t="shared" si="346"/>
        <v>0</v>
      </c>
      <c r="I881" s="47">
        <f t="shared" si="347"/>
        <v>1335.5</v>
      </c>
      <c r="J881" s="88">
        <v>1337.5</v>
      </c>
      <c r="K881" s="89">
        <v>1342.5</v>
      </c>
      <c r="L881" s="47">
        <f t="shared" si="348"/>
        <v>0</v>
      </c>
      <c r="M881" s="47">
        <f t="shared" si="349"/>
        <v>1342.5</v>
      </c>
      <c r="O881" s="85">
        <f>IF(J881&gt;0,J881-G881,0)-0</f>
        <v>2</v>
      </c>
      <c r="P881" s="82">
        <f t="shared" si="350"/>
        <v>0</v>
      </c>
      <c r="Q881" s="82">
        <f t="shared" si="351"/>
        <v>2</v>
      </c>
      <c r="R881" s="85">
        <f>IF(K881&gt;0,K881-J881,0)-0</f>
        <v>5</v>
      </c>
      <c r="S881" s="82">
        <f t="shared" si="352"/>
        <v>0</v>
      </c>
      <c r="T881" s="82">
        <f t="shared" si="353"/>
        <v>5</v>
      </c>
      <c r="U881" s="85">
        <f>IF(K881&gt;0,O881+R881,O881)</f>
        <v>7</v>
      </c>
      <c r="V881" s="47">
        <f t="shared" si="354"/>
        <v>0</v>
      </c>
      <c r="W881" s="47">
        <f t="shared" si="355"/>
        <v>7</v>
      </c>
      <c r="Y881" s="47" t="s">
        <v>801</v>
      </c>
    </row>
    <row r="882" spans="1:25" s="35" customFormat="1">
      <c r="B882" s="35" t="s">
        <v>1534</v>
      </c>
      <c r="G882" s="163"/>
      <c r="H882" s="47">
        <f t="shared" si="346"/>
        <v>0</v>
      </c>
      <c r="I882" s="47">
        <f t="shared" si="347"/>
        <v>0</v>
      </c>
      <c r="J882" s="163"/>
      <c r="K882" s="208"/>
      <c r="L882" s="47">
        <f t="shared" si="348"/>
        <v>0</v>
      </c>
      <c r="M882" s="47">
        <f t="shared" si="349"/>
        <v>0</v>
      </c>
      <c r="N882" s="47"/>
      <c r="O882" s="57"/>
      <c r="P882" s="82">
        <f t="shared" si="350"/>
        <v>0</v>
      </c>
      <c r="Q882" s="82">
        <f t="shared" si="351"/>
        <v>0</v>
      </c>
      <c r="R882" s="57"/>
      <c r="S882" s="82">
        <f t="shared" si="352"/>
        <v>0</v>
      </c>
      <c r="T882" s="82">
        <f t="shared" si="353"/>
        <v>0</v>
      </c>
      <c r="U882" s="57"/>
      <c r="V882" s="47">
        <f t="shared" si="354"/>
        <v>0</v>
      </c>
      <c r="W882" s="47">
        <f t="shared" si="355"/>
        <v>0</v>
      </c>
      <c r="X882" s="47"/>
    </row>
    <row r="883" spans="1:25" s="35" customFormat="1">
      <c r="B883" s="48">
        <v>923</v>
      </c>
      <c r="D883" s="35" t="s">
        <v>1535</v>
      </c>
      <c r="E883" s="35" t="s">
        <v>735</v>
      </c>
      <c r="G883" s="140">
        <v>128</v>
      </c>
      <c r="H883" s="47">
        <f t="shared" si="346"/>
        <v>128</v>
      </c>
      <c r="I883" s="47">
        <f t="shared" si="347"/>
        <v>0</v>
      </c>
      <c r="J883" s="140">
        <v>128</v>
      </c>
      <c r="K883" s="209">
        <v>128</v>
      </c>
      <c r="L883" s="47">
        <f t="shared" si="348"/>
        <v>128</v>
      </c>
      <c r="M883" s="47">
        <f t="shared" si="349"/>
        <v>0</v>
      </c>
      <c r="N883" s="47"/>
      <c r="O883" s="85">
        <f>IF(J883&gt;0,J883-G883,0)-0</f>
        <v>0</v>
      </c>
      <c r="P883" s="82">
        <f t="shared" si="350"/>
        <v>0</v>
      </c>
      <c r="Q883" s="82">
        <f t="shared" si="351"/>
        <v>0</v>
      </c>
      <c r="R883" s="85">
        <f>IF(K883&gt;0,K883-J883,0)-0</f>
        <v>0</v>
      </c>
      <c r="S883" s="82">
        <f t="shared" si="352"/>
        <v>0</v>
      </c>
      <c r="T883" s="82">
        <f t="shared" si="353"/>
        <v>0</v>
      </c>
      <c r="U883" s="85">
        <f>IF(K883&gt;0,O883+R883,O883)</f>
        <v>0</v>
      </c>
      <c r="V883" s="47">
        <f t="shared" si="354"/>
        <v>0</v>
      </c>
      <c r="W883" s="47">
        <f t="shared" si="355"/>
        <v>0</v>
      </c>
      <c r="X883" s="47"/>
      <c r="Y883" s="47" t="s">
        <v>801</v>
      </c>
    </row>
    <row r="884" spans="1:25">
      <c r="B884" s="48">
        <v>923</v>
      </c>
      <c r="C884" s="48"/>
      <c r="D884" s="35" t="s">
        <v>1536</v>
      </c>
      <c r="E884" s="35"/>
      <c r="F884" s="35" t="s">
        <v>736</v>
      </c>
      <c r="G884" s="88">
        <v>128</v>
      </c>
      <c r="H884" s="47">
        <f t="shared" si="346"/>
        <v>0</v>
      </c>
      <c r="I884" s="47">
        <f t="shared" si="347"/>
        <v>128</v>
      </c>
      <c r="J884" s="88">
        <v>128</v>
      </c>
      <c r="K884" s="89">
        <v>128</v>
      </c>
      <c r="L884" s="47">
        <f t="shared" si="348"/>
        <v>0</v>
      </c>
      <c r="M884" s="47">
        <f t="shared" si="349"/>
        <v>128</v>
      </c>
      <c r="O884" s="85">
        <f>IF(J884&gt;0,J884-G884,0)-0</f>
        <v>0</v>
      </c>
      <c r="P884" s="82">
        <f t="shared" si="350"/>
        <v>0</v>
      </c>
      <c r="Q884" s="82">
        <f t="shared" si="351"/>
        <v>0</v>
      </c>
      <c r="R884" s="85">
        <f>IF(K884&gt;0,K884-J884,0)-0</f>
        <v>0</v>
      </c>
      <c r="S884" s="82">
        <f t="shared" si="352"/>
        <v>0</v>
      </c>
      <c r="T884" s="82">
        <f t="shared" si="353"/>
        <v>0</v>
      </c>
      <c r="U884" s="85">
        <f>IF(K884&gt;0,O884+R884,O884)</f>
        <v>0</v>
      </c>
      <c r="V884" s="47">
        <f t="shared" si="354"/>
        <v>0</v>
      </c>
      <c r="W884" s="47">
        <f t="shared" si="355"/>
        <v>0</v>
      </c>
      <c r="Y884" s="47" t="s">
        <v>801</v>
      </c>
    </row>
    <row r="885" spans="1:25" s="35" customFormat="1">
      <c r="B885" s="35" t="s">
        <v>1537</v>
      </c>
      <c r="G885" s="163"/>
      <c r="H885" s="47">
        <f t="shared" si="346"/>
        <v>0</v>
      </c>
      <c r="I885" s="47">
        <f t="shared" si="347"/>
        <v>0</v>
      </c>
      <c r="J885" s="163"/>
      <c r="K885" s="208"/>
      <c r="L885" s="47">
        <f t="shared" si="348"/>
        <v>0</v>
      </c>
      <c r="M885" s="47">
        <f t="shared" si="349"/>
        <v>0</v>
      </c>
      <c r="N885" s="47"/>
      <c r="O885" s="57"/>
      <c r="P885" s="82">
        <f t="shared" si="350"/>
        <v>0</v>
      </c>
      <c r="Q885" s="82">
        <f t="shared" si="351"/>
        <v>0</v>
      </c>
      <c r="R885" s="57"/>
      <c r="S885" s="82">
        <f t="shared" si="352"/>
        <v>0</v>
      </c>
      <c r="T885" s="82">
        <f t="shared" si="353"/>
        <v>0</v>
      </c>
      <c r="U885" s="57"/>
      <c r="V885" s="47">
        <f t="shared" si="354"/>
        <v>0</v>
      </c>
      <c r="W885" s="47">
        <f t="shared" si="355"/>
        <v>0</v>
      </c>
      <c r="X885" s="47"/>
    </row>
    <row r="886" spans="1:25" s="35" customFormat="1">
      <c r="B886" s="48">
        <v>925</v>
      </c>
      <c r="D886" s="35" t="s">
        <v>1538</v>
      </c>
      <c r="F886" s="35" t="s">
        <v>736</v>
      </c>
      <c r="G886" s="140">
        <v>315</v>
      </c>
      <c r="H886" s="47">
        <f t="shared" si="346"/>
        <v>0</v>
      </c>
      <c r="I886" s="47">
        <f t="shared" si="347"/>
        <v>315</v>
      </c>
      <c r="J886" s="140">
        <v>336</v>
      </c>
      <c r="K886" s="209">
        <v>346</v>
      </c>
      <c r="L886" s="47">
        <f t="shared" si="348"/>
        <v>0</v>
      </c>
      <c r="M886" s="47">
        <f t="shared" si="349"/>
        <v>346</v>
      </c>
      <c r="N886" s="47"/>
      <c r="O886" s="85">
        <f>IF(J886&gt;0,J886-G886,0)-0</f>
        <v>21</v>
      </c>
      <c r="P886" s="82">
        <f t="shared" si="350"/>
        <v>0</v>
      </c>
      <c r="Q886" s="82">
        <f t="shared" si="351"/>
        <v>21</v>
      </c>
      <c r="R886" s="85">
        <f>IF(K886&gt;0,K886-J886,0)</f>
        <v>10</v>
      </c>
      <c r="S886" s="82">
        <f t="shared" si="352"/>
        <v>0</v>
      </c>
      <c r="T886" s="82">
        <f t="shared" si="353"/>
        <v>10</v>
      </c>
      <c r="U886" s="85">
        <f>IF(K886&gt;0,O886+R886,O886)</f>
        <v>31</v>
      </c>
      <c r="V886" s="47">
        <f t="shared" si="354"/>
        <v>0</v>
      </c>
      <c r="W886" s="47">
        <f t="shared" si="355"/>
        <v>31</v>
      </c>
      <c r="X886" s="47"/>
    </row>
    <row r="887" spans="1:25" s="35" customFormat="1">
      <c r="B887" s="35" t="s">
        <v>1539</v>
      </c>
      <c r="G887" s="163"/>
      <c r="H887" s="47">
        <f t="shared" si="346"/>
        <v>0</v>
      </c>
      <c r="I887" s="47">
        <f t="shared" si="347"/>
        <v>0</v>
      </c>
      <c r="J887" s="163"/>
      <c r="K887" s="208"/>
      <c r="L887" s="47">
        <f t="shared" si="348"/>
        <v>0</v>
      </c>
      <c r="M887" s="47">
        <f t="shared" si="349"/>
        <v>0</v>
      </c>
      <c r="N887" s="47"/>
      <c r="O887" s="57"/>
      <c r="P887" s="82">
        <f t="shared" si="350"/>
        <v>0</v>
      </c>
      <c r="Q887" s="82">
        <f t="shared" si="351"/>
        <v>0</v>
      </c>
      <c r="R887" s="57"/>
      <c r="S887" s="82">
        <f t="shared" si="352"/>
        <v>0</v>
      </c>
      <c r="T887" s="82">
        <f t="shared" si="353"/>
        <v>0</v>
      </c>
      <c r="U887" s="57"/>
      <c r="V887" s="47">
        <f t="shared" si="354"/>
        <v>0</v>
      </c>
      <c r="W887" s="47">
        <f t="shared" si="355"/>
        <v>0</v>
      </c>
      <c r="X887" s="47"/>
    </row>
    <row r="888" spans="1:25" s="35" customFormat="1">
      <c r="B888" s="48" t="s">
        <v>1540</v>
      </c>
      <c r="D888" s="35" t="s">
        <v>1541</v>
      </c>
      <c r="F888" s="35" t="s">
        <v>736</v>
      </c>
      <c r="G888" s="210">
        <v>3153</v>
      </c>
      <c r="H888" s="47">
        <f t="shared" si="346"/>
        <v>0</v>
      </c>
      <c r="I888" s="47">
        <f t="shared" si="347"/>
        <v>3153</v>
      </c>
      <c r="J888" s="210">
        <v>3217.5</v>
      </c>
      <c r="K888" s="211">
        <v>3389</v>
      </c>
      <c r="L888" s="47">
        <f t="shared" si="348"/>
        <v>0</v>
      </c>
      <c r="M888" s="47">
        <f t="shared" si="349"/>
        <v>3389</v>
      </c>
      <c r="N888" s="47"/>
      <c r="O888" s="94">
        <f>IF(J888&gt;0,J888-G888,0)-0</f>
        <v>64.5</v>
      </c>
      <c r="P888" s="82">
        <f t="shared" si="350"/>
        <v>0</v>
      </c>
      <c r="Q888" s="82">
        <f t="shared" si="351"/>
        <v>64.5</v>
      </c>
      <c r="R888" s="94">
        <f>IF(K888&gt;0,K888-J888,0)</f>
        <v>171.5</v>
      </c>
      <c r="S888" s="82">
        <f t="shared" si="352"/>
        <v>0</v>
      </c>
      <c r="T888" s="82">
        <f t="shared" si="353"/>
        <v>171.5</v>
      </c>
      <c r="U888" s="94">
        <f>IF(K888&gt;0,O888+R888,O888)</f>
        <v>236</v>
      </c>
      <c r="V888" s="47">
        <f t="shared" si="354"/>
        <v>0</v>
      </c>
      <c r="W888" s="47">
        <f t="shared" si="355"/>
        <v>236</v>
      </c>
      <c r="X888" s="47"/>
    </row>
    <row r="889" spans="1:25" s="35" customFormat="1">
      <c r="B889" s="48"/>
      <c r="D889" s="78" t="s">
        <v>1542</v>
      </c>
      <c r="G889" s="83">
        <f>G872+G873+G859+G860+G819</f>
        <v>7452</v>
      </c>
      <c r="H889" s="47">
        <f t="shared" si="346"/>
        <v>0</v>
      </c>
      <c r="I889" s="47">
        <f t="shared" si="347"/>
        <v>0</v>
      </c>
      <c r="J889" s="83">
        <f>J872+J873+J859+J860+J819</f>
        <v>7205</v>
      </c>
      <c r="K889" s="96">
        <f>K872+K873+K859+K860+K819</f>
        <v>7087</v>
      </c>
      <c r="L889" s="47">
        <f t="shared" si="348"/>
        <v>0</v>
      </c>
      <c r="M889" s="47">
        <f t="shared" si="349"/>
        <v>0</v>
      </c>
      <c r="N889" s="47"/>
      <c r="O889" s="83">
        <f>O872+O873+O859+O860+O819</f>
        <v>-247</v>
      </c>
      <c r="P889" s="82">
        <f t="shared" si="350"/>
        <v>0</v>
      </c>
      <c r="Q889" s="82">
        <f t="shared" si="351"/>
        <v>0</v>
      </c>
      <c r="R889" s="83">
        <f>R872+R873+R859+R860+R819</f>
        <v>-118</v>
      </c>
      <c r="S889" s="82">
        <f t="shared" si="352"/>
        <v>0</v>
      </c>
      <c r="T889" s="82">
        <f t="shared" si="353"/>
        <v>0</v>
      </c>
      <c r="U889" s="83">
        <f>U872+U873+U859+U860+U819</f>
        <v>-365</v>
      </c>
      <c r="V889" s="47">
        <f t="shared" si="354"/>
        <v>0</v>
      </c>
      <c r="W889" s="47">
        <f t="shared" si="355"/>
        <v>0</v>
      </c>
      <c r="X889" s="47"/>
    </row>
    <row r="890" spans="1:25">
      <c r="B890" s="48"/>
      <c r="C890" s="48"/>
      <c r="D890" s="78" t="s">
        <v>1543</v>
      </c>
      <c r="E890" s="35"/>
      <c r="F890" s="35"/>
      <c r="G890" s="83">
        <f>G820+G857+G864+G867+G870+G875+G877+G880+G883</f>
        <v>33098.300000000003</v>
      </c>
      <c r="H890" s="47">
        <f t="shared" si="346"/>
        <v>0</v>
      </c>
      <c r="I890" s="47">
        <f t="shared" si="347"/>
        <v>0</v>
      </c>
      <c r="J890" s="83">
        <f>J820+J857+J864+J867+J870+J875+J877+J880+J883</f>
        <v>33575.699999999997</v>
      </c>
      <c r="K890" s="96">
        <f>K820+K857+K864+K867+K870+K875+K877+K880+K883</f>
        <v>33910.699999999997</v>
      </c>
      <c r="L890" s="47">
        <f t="shared" si="348"/>
        <v>0</v>
      </c>
      <c r="M890" s="47">
        <f t="shared" si="349"/>
        <v>0</v>
      </c>
      <c r="O890" s="83">
        <f>O820+O857+O864+O867+O870+O875+O877+O880+O883</f>
        <v>477.39999999999986</v>
      </c>
      <c r="P890" s="82">
        <f t="shared" si="350"/>
        <v>0</v>
      </c>
      <c r="Q890" s="82">
        <f t="shared" si="351"/>
        <v>0</v>
      </c>
      <c r="R890" s="83">
        <f>R820+R857+R864+R867+R870+R875+R877+R880+R883</f>
        <v>336</v>
      </c>
      <c r="S890" s="82">
        <f t="shared" si="352"/>
        <v>0</v>
      </c>
      <c r="T890" s="82">
        <f t="shared" si="353"/>
        <v>0</v>
      </c>
      <c r="U890" s="83">
        <f>U820+U857+U864+U867+U870+U875+U877+U880+U883</f>
        <v>813.39999999999986</v>
      </c>
      <c r="V890" s="47">
        <f t="shared" si="354"/>
        <v>0</v>
      </c>
      <c r="W890" s="47">
        <f t="shared" si="355"/>
        <v>0</v>
      </c>
    </row>
    <row r="891" spans="1:25">
      <c r="B891" s="48"/>
      <c r="C891" s="48"/>
      <c r="D891" s="78" t="s">
        <v>1544</v>
      </c>
      <c r="E891" s="35"/>
      <c r="F891" s="35"/>
      <c r="G891" s="97">
        <f>G821+G858+G865+G868+G871+G878+G881+G884+G886+G888</f>
        <v>25311.200000000001</v>
      </c>
      <c r="H891" s="47">
        <f t="shared" si="346"/>
        <v>0</v>
      </c>
      <c r="I891" s="47">
        <f t="shared" si="347"/>
        <v>0</v>
      </c>
      <c r="J891" s="97">
        <f>J821+J858+J865+J868+J871+J878+J881+J884+J886+J888</f>
        <v>25719.7</v>
      </c>
      <c r="K891" s="98">
        <f>K821+K858+K865+K868+K871+K878+K881+K884+K886+K888</f>
        <v>26126.2</v>
      </c>
      <c r="L891" s="47">
        <f t="shared" si="348"/>
        <v>0</v>
      </c>
      <c r="M891" s="47">
        <f t="shared" si="349"/>
        <v>0</v>
      </c>
      <c r="O891" s="97">
        <f>O821+O858+O865+O868+O871+O878+O881+O884+O886+O888</f>
        <v>408.5</v>
      </c>
      <c r="P891" s="82">
        <f t="shared" si="350"/>
        <v>0</v>
      </c>
      <c r="Q891" s="82">
        <f t="shared" si="351"/>
        <v>0</v>
      </c>
      <c r="R891" s="97">
        <f>R821+R858+R865+R868+R871+R878+R881+R884+R886+R888</f>
        <v>406.5</v>
      </c>
      <c r="S891" s="82">
        <f t="shared" si="352"/>
        <v>0</v>
      </c>
      <c r="T891" s="82">
        <f t="shared" si="353"/>
        <v>0</v>
      </c>
      <c r="U891" s="97">
        <f>U821+U858+U865+U868+U871+U878+U881+U884+U886+U888</f>
        <v>815</v>
      </c>
      <c r="V891" s="47">
        <f t="shared" si="354"/>
        <v>0</v>
      </c>
      <c r="W891" s="47">
        <f t="shared" si="355"/>
        <v>0</v>
      </c>
    </row>
    <row r="892" spans="1:25">
      <c r="B892" s="48"/>
      <c r="C892" s="48"/>
      <c r="D892" s="78" t="s">
        <v>1545</v>
      </c>
      <c r="E892" s="35"/>
      <c r="F892" s="35"/>
      <c r="G892" s="97">
        <f>G889+G890+G891</f>
        <v>65861.5</v>
      </c>
      <c r="H892" s="47">
        <f t="shared" si="346"/>
        <v>0</v>
      </c>
      <c r="I892" s="47">
        <f t="shared" si="347"/>
        <v>0</v>
      </c>
      <c r="J892" s="97">
        <f>J889+J890+J891</f>
        <v>66500.399999999994</v>
      </c>
      <c r="K892" s="98">
        <f>K889+K890+K891</f>
        <v>67123.899999999994</v>
      </c>
      <c r="L892" s="47">
        <f t="shared" si="348"/>
        <v>0</v>
      </c>
      <c r="M892" s="47">
        <f t="shared" si="349"/>
        <v>0</v>
      </c>
      <c r="O892" s="97">
        <f>O889+O890+O891</f>
        <v>638.89999999999986</v>
      </c>
      <c r="P892" s="82">
        <f t="shared" si="350"/>
        <v>0</v>
      </c>
      <c r="Q892" s="82">
        <f t="shared" si="351"/>
        <v>0</v>
      </c>
      <c r="R892" s="97">
        <f>R889+R890+R891</f>
        <v>624.5</v>
      </c>
      <c r="S892" s="82">
        <f t="shared" si="352"/>
        <v>0</v>
      </c>
      <c r="T892" s="82">
        <f t="shared" si="353"/>
        <v>0</v>
      </c>
      <c r="U892" s="97">
        <f>U889+U890+U891</f>
        <v>1263.3999999999999</v>
      </c>
      <c r="V892" s="47">
        <f t="shared" si="354"/>
        <v>0</v>
      </c>
      <c r="W892" s="47">
        <f t="shared" si="355"/>
        <v>0</v>
      </c>
    </row>
    <row r="893" spans="1:25">
      <c r="B893" s="78"/>
      <c r="C893" s="48"/>
      <c r="D893" s="35"/>
      <c r="E893" s="35"/>
      <c r="F893" s="35"/>
      <c r="G893" s="88"/>
      <c r="H893" s="47">
        <f t="shared" si="346"/>
        <v>0</v>
      </c>
      <c r="I893" s="47">
        <f t="shared" si="347"/>
        <v>0</v>
      </c>
      <c r="J893" s="99"/>
      <c r="K893" s="100"/>
      <c r="L893" s="47">
        <f t="shared" si="348"/>
        <v>0</v>
      </c>
      <c r="M893" s="47">
        <f t="shared" si="349"/>
        <v>0</v>
      </c>
      <c r="O893" s="119"/>
      <c r="P893" s="82">
        <f t="shared" si="350"/>
        <v>0</v>
      </c>
      <c r="Q893" s="82">
        <f t="shared" si="351"/>
        <v>0</v>
      </c>
      <c r="R893" s="119"/>
      <c r="S893" s="82">
        <f t="shared" si="352"/>
        <v>0</v>
      </c>
      <c r="T893" s="82">
        <f t="shared" si="353"/>
        <v>0</v>
      </c>
      <c r="U893" s="88"/>
      <c r="V893" s="47">
        <f t="shared" si="354"/>
        <v>0</v>
      </c>
      <c r="W893" s="47">
        <f t="shared" si="355"/>
        <v>0</v>
      </c>
    </row>
    <row r="894" spans="1:25">
      <c r="B894" s="35" t="s">
        <v>1546</v>
      </c>
      <c r="C894" s="35"/>
      <c r="D894" s="35"/>
      <c r="E894" s="35"/>
      <c r="F894" s="35"/>
      <c r="G894" s="102"/>
      <c r="H894" s="102">
        <f t="shared" si="346"/>
        <v>0</v>
      </c>
      <c r="I894" s="102">
        <f t="shared" si="347"/>
        <v>0</v>
      </c>
      <c r="J894" s="122" t="str">
        <f>IF(K820+K821+K890+K891=0,((O820+O821+O890+O891)/(G820+G821+G890+G889)),"")</f>
        <v/>
      </c>
      <c r="K894" s="212">
        <f>IF(K820+K821+K890+K891=0,"",(((U820+U821+U890+U891)/(G820+G821+G890+G891))))</f>
        <v>2.5898552341107911E-2</v>
      </c>
      <c r="L894" s="47">
        <f t="shared" si="348"/>
        <v>0</v>
      </c>
      <c r="M894" s="47">
        <f t="shared" si="349"/>
        <v>0</v>
      </c>
      <c r="O894" s="85"/>
      <c r="P894" s="82">
        <f t="shared" si="350"/>
        <v>0</v>
      </c>
      <c r="Q894" s="82">
        <f t="shared" si="351"/>
        <v>0</v>
      </c>
      <c r="S894" s="82">
        <f t="shared" si="352"/>
        <v>0</v>
      </c>
      <c r="T894" s="82">
        <f t="shared" si="353"/>
        <v>0</v>
      </c>
      <c r="V894" s="47">
        <f t="shared" si="354"/>
        <v>0</v>
      </c>
      <c r="W894" s="47">
        <f t="shared" si="355"/>
        <v>0</v>
      </c>
    </row>
    <row r="895" spans="1:25">
      <c r="B895" s="78"/>
      <c r="C895" s="48"/>
      <c r="D895" s="35"/>
      <c r="E895" s="35"/>
      <c r="F895" s="35"/>
      <c r="G895" s="115"/>
      <c r="H895" s="102">
        <f t="shared" si="346"/>
        <v>0</v>
      </c>
      <c r="I895" s="102">
        <f t="shared" si="347"/>
        <v>0</v>
      </c>
      <c r="J895" s="116"/>
      <c r="K895" s="213"/>
      <c r="L895" s="47">
        <f t="shared" si="348"/>
        <v>0</v>
      </c>
      <c r="M895" s="47">
        <f t="shared" si="349"/>
        <v>0</v>
      </c>
      <c r="O895" s="119"/>
      <c r="P895" s="82">
        <f t="shared" si="350"/>
        <v>0</v>
      </c>
      <c r="Q895" s="82">
        <f t="shared" si="351"/>
        <v>0</v>
      </c>
      <c r="R895" s="119"/>
      <c r="S895" s="82">
        <f t="shared" si="352"/>
        <v>0</v>
      </c>
      <c r="T895" s="82">
        <f t="shared" si="353"/>
        <v>0</v>
      </c>
      <c r="U895" s="88"/>
      <c r="V895" s="47">
        <f t="shared" si="354"/>
        <v>0</v>
      </c>
      <c r="W895" s="47">
        <f t="shared" si="355"/>
        <v>0</v>
      </c>
    </row>
    <row r="896" spans="1:25" s="108" customFormat="1">
      <c r="A896" s="35"/>
      <c r="B896" s="107" t="s">
        <v>1547</v>
      </c>
      <c r="C896" s="107"/>
      <c r="D896" s="107"/>
      <c r="E896" s="107"/>
      <c r="F896" s="107"/>
      <c r="G896" s="109">
        <v>4.1000000000000002E-2</v>
      </c>
      <c r="H896" s="109">
        <f t="shared" si="346"/>
        <v>0</v>
      </c>
      <c r="I896" s="109">
        <f t="shared" si="347"/>
        <v>0</v>
      </c>
      <c r="J896" s="126" t="str">
        <f>IF(K820+K821+K890+K891=0,((O820+O821+O890+O891)/(G820+G821+G890+G891)/A4*12),"")</f>
        <v/>
      </c>
      <c r="K896" s="214">
        <f>IF(K820+K821+K890+K891=0,"",((U820+U821+U890+U891)/12*12/(G820+G821+G890+G891)))</f>
        <v>2.5898552341107911E-2</v>
      </c>
      <c r="L896" s="108">
        <f t="shared" si="348"/>
        <v>0</v>
      </c>
      <c r="M896" s="108">
        <f t="shared" si="349"/>
        <v>0</v>
      </c>
      <c r="O896" s="184"/>
      <c r="P896" s="113">
        <f t="shared" si="350"/>
        <v>0</v>
      </c>
      <c r="Q896" s="113">
        <f t="shared" si="351"/>
        <v>0</v>
      </c>
      <c r="R896" s="113"/>
      <c r="S896" s="113">
        <f t="shared" si="352"/>
        <v>0</v>
      </c>
      <c r="T896" s="113">
        <f t="shared" si="353"/>
        <v>0</v>
      </c>
      <c r="U896" s="113"/>
      <c r="V896" s="108">
        <f t="shared" si="354"/>
        <v>0</v>
      </c>
      <c r="W896" s="108">
        <f t="shared" si="355"/>
        <v>0</v>
      </c>
    </row>
    <row r="897" spans="2:24">
      <c r="B897" s="35"/>
      <c r="C897" s="35"/>
      <c r="D897" s="35"/>
      <c r="E897" s="35"/>
      <c r="F897" s="35"/>
      <c r="O897" s="85"/>
    </row>
    <row r="898" spans="2:24" hidden="1">
      <c r="B898" s="35"/>
      <c r="C898" s="35"/>
      <c r="D898" s="35"/>
      <c r="E898" s="35"/>
      <c r="F898" s="35"/>
      <c r="H898" s="47">
        <f t="shared" ref="H898:H913" si="356">IF($E898="",0,$G898)</f>
        <v>0</v>
      </c>
      <c r="I898" s="47">
        <f t="shared" ref="I898:I913" si="357">IF($F898="",0,$G898)</f>
        <v>0</v>
      </c>
      <c r="J898" s="181"/>
      <c r="L898" s="47">
        <f t="shared" ref="L898:L913" si="358">IF($E898="",0,K898)</f>
        <v>0</v>
      </c>
      <c r="M898" s="47">
        <f t="shared" ref="M898:M913" si="359">IF($F898="",0,K898)</f>
        <v>0</v>
      </c>
      <c r="O898" s="85"/>
      <c r="P898" s="82">
        <f t="shared" ref="P898:P913" si="360">IF($E898="",0,O898)</f>
        <v>0</v>
      </c>
      <c r="Q898" s="82">
        <f t="shared" ref="Q898:Q913" si="361">IF($F898="",0,O898)</f>
        <v>0</v>
      </c>
      <c r="S898" s="82">
        <f t="shared" ref="S898:S913" si="362">IF($E898="",0,R898)</f>
        <v>0</v>
      </c>
      <c r="T898" s="82">
        <f t="shared" ref="T898:T913" si="363">IF($F898="",0,R898)</f>
        <v>0</v>
      </c>
      <c r="V898" s="47">
        <f t="shared" ref="V898:V913" si="364">IF($E898="",0,U898)</f>
        <v>0</v>
      </c>
      <c r="W898" s="47">
        <f t="shared" ref="W898:W913" si="365">IF($F898="",0,U898)</f>
        <v>0</v>
      </c>
    </row>
    <row r="899" spans="2:24">
      <c r="B899" s="215" t="s">
        <v>1548</v>
      </c>
      <c r="C899" s="35"/>
      <c r="D899" s="35"/>
      <c r="E899" s="35"/>
      <c r="F899" s="35"/>
      <c r="H899" s="47">
        <f t="shared" si="356"/>
        <v>0</v>
      </c>
      <c r="I899" s="47">
        <f t="shared" si="357"/>
        <v>0</v>
      </c>
      <c r="J899" s="181"/>
      <c r="L899" s="47">
        <f t="shared" si="358"/>
        <v>0</v>
      </c>
      <c r="M899" s="47">
        <f t="shared" si="359"/>
        <v>0</v>
      </c>
      <c r="O899" s="85"/>
      <c r="P899" s="82">
        <f t="shared" si="360"/>
        <v>0</v>
      </c>
      <c r="Q899" s="82">
        <f t="shared" si="361"/>
        <v>0</v>
      </c>
      <c r="S899" s="82">
        <f t="shared" si="362"/>
        <v>0</v>
      </c>
      <c r="T899" s="82">
        <f t="shared" si="363"/>
        <v>0</v>
      </c>
      <c r="V899" s="47">
        <f t="shared" si="364"/>
        <v>0</v>
      </c>
      <c r="W899" s="47">
        <f t="shared" si="365"/>
        <v>0</v>
      </c>
    </row>
    <row r="900" spans="2:24">
      <c r="B900" s="35"/>
      <c r="C900" s="35"/>
      <c r="D900" s="35"/>
      <c r="E900" s="35"/>
      <c r="F900" s="35"/>
      <c r="H900" s="47">
        <f t="shared" si="356"/>
        <v>0</v>
      </c>
      <c r="I900" s="47">
        <f t="shared" si="357"/>
        <v>0</v>
      </c>
      <c r="J900" s="181"/>
      <c r="L900" s="47">
        <f t="shared" si="358"/>
        <v>0</v>
      </c>
      <c r="M900" s="47">
        <f t="shared" si="359"/>
        <v>0</v>
      </c>
      <c r="O900" s="85"/>
      <c r="P900" s="82">
        <f t="shared" si="360"/>
        <v>0</v>
      </c>
      <c r="Q900" s="82">
        <f t="shared" si="361"/>
        <v>0</v>
      </c>
      <c r="S900" s="82">
        <f t="shared" si="362"/>
        <v>0</v>
      </c>
      <c r="T900" s="82">
        <f t="shared" si="363"/>
        <v>0</v>
      </c>
      <c r="V900" s="47">
        <f t="shared" si="364"/>
        <v>0</v>
      </c>
      <c r="W900" s="47">
        <f t="shared" si="365"/>
        <v>0</v>
      </c>
    </row>
    <row r="901" spans="2:24" ht="13.8">
      <c r="B901" s="216" t="s">
        <v>1549</v>
      </c>
      <c r="C901" s="35"/>
      <c r="D901" s="35"/>
      <c r="E901" s="35"/>
      <c r="F901" s="35"/>
      <c r="H901" s="47">
        <f t="shared" si="356"/>
        <v>0</v>
      </c>
      <c r="I901" s="47">
        <f t="shared" si="357"/>
        <v>0</v>
      </c>
      <c r="J901" s="181"/>
      <c r="L901" s="47">
        <f t="shared" si="358"/>
        <v>0</v>
      </c>
      <c r="M901" s="47">
        <f t="shared" si="359"/>
        <v>0</v>
      </c>
      <c r="O901" s="85"/>
      <c r="P901" s="82">
        <f t="shared" si="360"/>
        <v>0</v>
      </c>
      <c r="Q901" s="82">
        <f t="shared" si="361"/>
        <v>0</v>
      </c>
      <c r="S901" s="82">
        <f t="shared" si="362"/>
        <v>0</v>
      </c>
      <c r="T901" s="82">
        <f t="shared" si="363"/>
        <v>0</v>
      </c>
      <c r="V901" s="47">
        <f t="shared" si="364"/>
        <v>0</v>
      </c>
      <c r="W901" s="47">
        <f t="shared" si="365"/>
        <v>0</v>
      </c>
    </row>
    <row r="902" spans="2:24">
      <c r="B902" s="35"/>
      <c r="C902" s="35"/>
      <c r="D902" s="35"/>
      <c r="E902" s="35"/>
      <c r="F902" s="35"/>
      <c r="H902" s="47">
        <f t="shared" si="356"/>
        <v>0</v>
      </c>
      <c r="I902" s="47">
        <f t="shared" si="357"/>
        <v>0</v>
      </c>
      <c r="J902" s="181"/>
      <c r="L902" s="47">
        <f t="shared" si="358"/>
        <v>0</v>
      </c>
      <c r="M902" s="47">
        <f t="shared" si="359"/>
        <v>0</v>
      </c>
      <c r="O902" s="85"/>
      <c r="P902" s="82">
        <f t="shared" si="360"/>
        <v>0</v>
      </c>
      <c r="Q902" s="82">
        <f t="shared" si="361"/>
        <v>0</v>
      </c>
      <c r="S902" s="82">
        <f t="shared" si="362"/>
        <v>0</v>
      </c>
      <c r="T902" s="82">
        <f t="shared" si="363"/>
        <v>0</v>
      </c>
      <c r="V902" s="47">
        <f t="shared" si="364"/>
        <v>0</v>
      </c>
      <c r="W902" s="47">
        <f t="shared" si="365"/>
        <v>0</v>
      </c>
    </row>
    <row r="903" spans="2:24" s="35" customFormat="1" hidden="1">
      <c r="B903" s="35" t="s">
        <v>1550</v>
      </c>
      <c r="G903" s="217"/>
      <c r="H903" s="47">
        <f t="shared" si="356"/>
        <v>0</v>
      </c>
      <c r="I903" s="47">
        <f t="shared" si="357"/>
        <v>0</v>
      </c>
      <c r="J903" s="218"/>
      <c r="K903" s="219"/>
      <c r="L903" s="47">
        <f t="shared" si="358"/>
        <v>0</v>
      </c>
      <c r="M903" s="47">
        <f t="shared" si="359"/>
        <v>0</v>
      </c>
      <c r="N903" s="47"/>
      <c r="O903" s="57"/>
      <c r="P903" s="82">
        <f t="shared" si="360"/>
        <v>0</v>
      </c>
      <c r="Q903" s="82">
        <f t="shared" si="361"/>
        <v>0</v>
      </c>
      <c r="R903" s="57"/>
      <c r="S903" s="82">
        <f t="shared" si="362"/>
        <v>0</v>
      </c>
      <c r="T903" s="82">
        <f t="shared" si="363"/>
        <v>0</v>
      </c>
      <c r="U903" s="57"/>
      <c r="V903" s="47">
        <f t="shared" si="364"/>
        <v>0</v>
      </c>
      <c r="W903" s="47">
        <f t="shared" si="365"/>
        <v>0</v>
      </c>
      <c r="X903" s="47"/>
    </row>
    <row r="904" spans="2:24" s="35" customFormat="1" hidden="1">
      <c r="B904" s="86">
        <v>28</v>
      </c>
      <c r="D904" s="35" t="s">
        <v>1551</v>
      </c>
      <c r="E904" s="35" t="s">
        <v>735</v>
      </c>
      <c r="G904" s="220">
        <v>0</v>
      </c>
      <c r="H904" s="47">
        <f t="shared" si="356"/>
        <v>0</v>
      </c>
      <c r="I904" s="47">
        <f t="shared" si="357"/>
        <v>0</v>
      </c>
      <c r="J904" s="220">
        <v>0</v>
      </c>
      <c r="K904" s="221">
        <v>0</v>
      </c>
      <c r="L904" s="47">
        <f t="shared" si="358"/>
        <v>0</v>
      </c>
      <c r="M904" s="47">
        <f t="shared" si="359"/>
        <v>0</v>
      </c>
      <c r="N904" s="47"/>
      <c r="O904" s="119">
        <f>IF(J904&gt;0,J904-G904,0)</f>
        <v>0</v>
      </c>
      <c r="P904" s="82">
        <f t="shared" si="360"/>
        <v>0</v>
      </c>
      <c r="Q904" s="82">
        <f t="shared" si="361"/>
        <v>0</v>
      </c>
      <c r="R904" s="119">
        <f>IF(K904&gt;0,K904-J904,0)</f>
        <v>0</v>
      </c>
      <c r="S904" s="82">
        <f t="shared" si="362"/>
        <v>0</v>
      </c>
      <c r="T904" s="82">
        <f t="shared" si="363"/>
        <v>0</v>
      </c>
      <c r="U904" s="85">
        <f>IF(K904&gt;0,O904+R904,O904)</f>
        <v>0</v>
      </c>
      <c r="V904" s="47">
        <f t="shared" si="364"/>
        <v>0</v>
      </c>
      <c r="W904" s="47">
        <f t="shared" si="365"/>
        <v>0</v>
      </c>
      <c r="X904" s="47"/>
    </row>
    <row r="905" spans="2:24" s="35" customFormat="1">
      <c r="B905" s="35" t="s">
        <v>1552</v>
      </c>
      <c r="G905" s="222"/>
      <c r="H905" s="47">
        <f t="shared" si="356"/>
        <v>0</v>
      </c>
      <c r="I905" s="47">
        <f t="shared" si="357"/>
        <v>0</v>
      </c>
      <c r="J905" s="222"/>
      <c r="K905" s="223"/>
      <c r="L905" s="47">
        <f t="shared" si="358"/>
        <v>0</v>
      </c>
      <c r="M905" s="47">
        <f t="shared" si="359"/>
        <v>0</v>
      </c>
      <c r="N905" s="47"/>
      <c r="O905" s="57"/>
      <c r="P905" s="82">
        <f t="shared" si="360"/>
        <v>0</v>
      </c>
      <c r="Q905" s="82">
        <f t="shared" si="361"/>
        <v>0</v>
      </c>
      <c r="R905" s="57"/>
      <c r="S905" s="82">
        <f t="shared" si="362"/>
        <v>0</v>
      </c>
      <c r="T905" s="82">
        <f t="shared" si="363"/>
        <v>0</v>
      </c>
      <c r="U905" s="57"/>
      <c r="V905" s="47">
        <f t="shared" si="364"/>
        <v>0</v>
      </c>
      <c r="W905" s="47">
        <f t="shared" si="365"/>
        <v>0</v>
      </c>
      <c r="X905" s="47"/>
    </row>
    <row r="906" spans="2:24" s="35" customFormat="1">
      <c r="B906" s="48">
        <v>295</v>
      </c>
      <c r="D906" s="35" t="s">
        <v>1553</v>
      </c>
      <c r="F906" s="35" t="s">
        <v>736</v>
      </c>
      <c r="G906" s="220">
        <v>176</v>
      </c>
      <c r="H906" s="47">
        <f t="shared" si="356"/>
        <v>0</v>
      </c>
      <c r="I906" s="47">
        <f t="shared" si="357"/>
        <v>176</v>
      </c>
      <c r="J906" s="220">
        <v>186</v>
      </c>
      <c r="K906" s="221">
        <v>192</v>
      </c>
      <c r="L906" s="47">
        <f t="shared" si="358"/>
        <v>0</v>
      </c>
      <c r="M906" s="47">
        <f t="shared" si="359"/>
        <v>192</v>
      </c>
      <c r="N906" s="47"/>
      <c r="O906" s="119">
        <f>IF(J906&gt;0,J906-G906,0)</f>
        <v>10</v>
      </c>
      <c r="P906" s="82">
        <f t="shared" si="360"/>
        <v>0</v>
      </c>
      <c r="Q906" s="82">
        <f t="shared" si="361"/>
        <v>10</v>
      </c>
      <c r="R906" s="119">
        <f>IF(K906&gt;0,K906-J906,0)</f>
        <v>6</v>
      </c>
      <c r="S906" s="82">
        <f t="shared" si="362"/>
        <v>0</v>
      </c>
      <c r="T906" s="82">
        <f t="shared" si="363"/>
        <v>6</v>
      </c>
      <c r="U906" s="85">
        <f>IF(K906&gt;0,O906+R906,O906)</f>
        <v>16</v>
      </c>
      <c r="V906" s="47">
        <f t="shared" si="364"/>
        <v>0</v>
      </c>
      <c r="W906" s="47">
        <f t="shared" si="365"/>
        <v>16</v>
      </c>
      <c r="X906" s="47"/>
    </row>
    <row r="907" spans="2:24" s="35" customFormat="1">
      <c r="B907" s="35" t="s">
        <v>1554</v>
      </c>
      <c r="C907" s="224"/>
      <c r="G907" s="222"/>
      <c r="H907" s="47">
        <f t="shared" si="356"/>
        <v>0</v>
      </c>
      <c r="I907" s="47">
        <f t="shared" si="357"/>
        <v>0</v>
      </c>
      <c r="J907" s="222"/>
      <c r="K907" s="223"/>
      <c r="L907" s="47">
        <f t="shared" si="358"/>
        <v>0</v>
      </c>
      <c r="M907" s="47">
        <f t="shared" si="359"/>
        <v>0</v>
      </c>
      <c r="N907" s="47"/>
      <c r="O907" s="57"/>
      <c r="P907" s="82">
        <f t="shared" si="360"/>
        <v>0</v>
      </c>
      <c r="Q907" s="82">
        <f t="shared" si="361"/>
        <v>0</v>
      </c>
      <c r="R907" s="57"/>
      <c r="S907" s="82">
        <f t="shared" si="362"/>
        <v>0</v>
      </c>
      <c r="T907" s="82">
        <f t="shared" si="363"/>
        <v>0</v>
      </c>
      <c r="U907" s="57"/>
      <c r="V907" s="47">
        <f t="shared" si="364"/>
        <v>0</v>
      </c>
      <c r="W907" s="47">
        <f t="shared" si="365"/>
        <v>0</v>
      </c>
      <c r="X907" s="47"/>
    </row>
    <row r="908" spans="2:24" s="35" customFormat="1">
      <c r="B908" s="48">
        <v>832</v>
      </c>
      <c r="C908" s="86"/>
      <c r="D908" s="35" t="s">
        <v>1555</v>
      </c>
      <c r="E908" s="35" t="s">
        <v>735</v>
      </c>
      <c r="G908" s="220">
        <v>0</v>
      </c>
      <c r="H908" s="47">
        <f t="shared" si="356"/>
        <v>0</v>
      </c>
      <c r="I908" s="47">
        <f t="shared" si="357"/>
        <v>0</v>
      </c>
      <c r="J908" s="220"/>
      <c r="K908" s="221"/>
      <c r="L908" s="47">
        <f t="shared" si="358"/>
        <v>0</v>
      </c>
      <c r="M908" s="47">
        <f t="shared" si="359"/>
        <v>0</v>
      </c>
      <c r="N908" s="47"/>
      <c r="O908" s="119">
        <f>IF(J908&gt;0,J908-G908,0)</f>
        <v>0</v>
      </c>
      <c r="P908" s="82">
        <f t="shared" si="360"/>
        <v>0</v>
      </c>
      <c r="Q908" s="82">
        <f t="shared" si="361"/>
        <v>0</v>
      </c>
      <c r="R908" s="119">
        <f>IF(K908&gt;0,K908-J908,0)</f>
        <v>0</v>
      </c>
      <c r="S908" s="82">
        <f t="shared" si="362"/>
        <v>0</v>
      </c>
      <c r="T908" s="82">
        <f t="shared" si="363"/>
        <v>0</v>
      </c>
      <c r="U908" s="85">
        <f>IF(K908&gt;0,O908+R908,O908)</f>
        <v>0</v>
      </c>
      <c r="V908" s="47">
        <f t="shared" si="364"/>
        <v>0</v>
      </c>
      <c r="W908" s="47">
        <f t="shared" si="365"/>
        <v>0</v>
      </c>
      <c r="X908" s="47"/>
    </row>
    <row r="909" spans="2:24" s="35" customFormat="1" hidden="1">
      <c r="B909" s="48">
        <v>831</v>
      </c>
      <c r="C909" s="86"/>
      <c r="D909" s="35" t="s">
        <v>1556</v>
      </c>
      <c r="E909" s="35" t="s">
        <v>735</v>
      </c>
      <c r="G909" s="220">
        <v>0</v>
      </c>
      <c r="H909" s="47">
        <f t="shared" si="356"/>
        <v>0</v>
      </c>
      <c r="I909" s="47">
        <f t="shared" si="357"/>
        <v>0</v>
      </c>
      <c r="J909" s="220"/>
      <c r="K909" s="221"/>
      <c r="L909" s="47">
        <f t="shared" si="358"/>
        <v>0</v>
      </c>
      <c r="M909" s="47">
        <f t="shared" si="359"/>
        <v>0</v>
      </c>
      <c r="N909" s="47"/>
      <c r="O909" s="119">
        <f>IF(J909&gt;0,J909-G909,0)</f>
        <v>0</v>
      </c>
      <c r="P909" s="82">
        <f t="shared" si="360"/>
        <v>0</v>
      </c>
      <c r="Q909" s="82">
        <f t="shared" si="361"/>
        <v>0</v>
      </c>
      <c r="R909" s="119">
        <f>IF(K909&gt;0,K909-J909,0)</f>
        <v>0</v>
      </c>
      <c r="S909" s="82">
        <f t="shared" si="362"/>
        <v>0</v>
      </c>
      <c r="T909" s="82">
        <f t="shared" si="363"/>
        <v>0</v>
      </c>
      <c r="U909" s="85">
        <f>IF(K909&gt;0,O909+R909,O909)</f>
        <v>0</v>
      </c>
      <c r="V909" s="47">
        <f t="shared" si="364"/>
        <v>0</v>
      </c>
      <c r="W909" s="47">
        <f t="shared" si="365"/>
        <v>0</v>
      </c>
      <c r="X909" s="47"/>
    </row>
    <row r="910" spans="2:24" s="35" customFormat="1">
      <c r="B910" s="35" t="s">
        <v>1557</v>
      </c>
      <c r="C910" s="224"/>
      <c r="G910" s="222"/>
      <c r="H910" s="47">
        <f t="shared" si="356"/>
        <v>0</v>
      </c>
      <c r="I910" s="47">
        <f t="shared" si="357"/>
        <v>0</v>
      </c>
      <c r="J910" s="222"/>
      <c r="K910" s="223"/>
      <c r="L910" s="47">
        <f t="shared" si="358"/>
        <v>0</v>
      </c>
      <c r="M910" s="47">
        <f t="shared" si="359"/>
        <v>0</v>
      </c>
      <c r="N910" s="47"/>
      <c r="O910" s="57"/>
      <c r="P910" s="82">
        <f t="shared" si="360"/>
        <v>0</v>
      </c>
      <c r="Q910" s="82">
        <f t="shared" si="361"/>
        <v>0</v>
      </c>
      <c r="R910" s="57"/>
      <c r="S910" s="82">
        <f t="shared" si="362"/>
        <v>0</v>
      </c>
      <c r="T910" s="82">
        <f t="shared" si="363"/>
        <v>0</v>
      </c>
      <c r="U910" s="57"/>
      <c r="V910" s="47">
        <f t="shared" si="364"/>
        <v>0</v>
      </c>
      <c r="W910" s="47">
        <f t="shared" si="365"/>
        <v>0</v>
      </c>
      <c r="X910" s="47"/>
    </row>
    <row r="911" spans="2:24" s="35" customFormat="1">
      <c r="B911" s="48">
        <v>833</v>
      </c>
      <c r="C911" s="86"/>
      <c r="D911" s="35" t="s">
        <v>1558</v>
      </c>
      <c r="F911" s="35" t="s">
        <v>736</v>
      </c>
      <c r="G911" s="220">
        <v>99</v>
      </c>
      <c r="H911" s="47">
        <f t="shared" si="356"/>
        <v>0</v>
      </c>
      <c r="I911" s="47">
        <f t="shared" si="357"/>
        <v>99</v>
      </c>
      <c r="J911" s="220">
        <v>100</v>
      </c>
      <c r="K911" s="221">
        <v>102</v>
      </c>
      <c r="L911" s="47">
        <f t="shared" si="358"/>
        <v>0</v>
      </c>
      <c r="M911" s="47">
        <f t="shared" si="359"/>
        <v>102</v>
      </c>
      <c r="N911" s="47"/>
      <c r="O911" s="119">
        <f>IF(J911&gt;0,J911-G911,0)</f>
        <v>1</v>
      </c>
      <c r="P911" s="82">
        <f t="shared" si="360"/>
        <v>0</v>
      </c>
      <c r="Q911" s="82">
        <f t="shared" si="361"/>
        <v>1</v>
      </c>
      <c r="R911" s="119">
        <f>IF(K911&gt;0,K911-J911,0)</f>
        <v>2</v>
      </c>
      <c r="S911" s="82">
        <f t="shared" si="362"/>
        <v>0</v>
      </c>
      <c r="T911" s="82">
        <f t="shared" si="363"/>
        <v>2</v>
      </c>
      <c r="U911" s="85">
        <f>IF(K911&gt;0,O911+R911,O911)</f>
        <v>3</v>
      </c>
      <c r="V911" s="47">
        <f t="shared" si="364"/>
        <v>0</v>
      </c>
      <c r="W911" s="47">
        <f t="shared" si="365"/>
        <v>3</v>
      </c>
      <c r="X911" s="47"/>
    </row>
    <row r="912" spans="2:24" s="35" customFormat="1" hidden="1">
      <c r="B912" s="48">
        <v>836</v>
      </c>
      <c r="C912" s="86"/>
      <c r="D912" s="35" t="s">
        <v>1559</v>
      </c>
      <c r="F912" s="35" t="s">
        <v>736</v>
      </c>
      <c r="G912" s="220"/>
      <c r="H912" s="47">
        <f t="shared" si="356"/>
        <v>0</v>
      </c>
      <c r="I912" s="47">
        <f t="shared" si="357"/>
        <v>0</v>
      </c>
      <c r="J912" s="220"/>
      <c r="K912" s="221"/>
      <c r="L912" s="47">
        <f t="shared" si="358"/>
        <v>0</v>
      </c>
      <c r="M912" s="47">
        <f t="shared" si="359"/>
        <v>0</v>
      </c>
      <c r="N912" s="47"/>
      <c r="O912" s="119">
        <f>IF(J912&gt;0,J912-G912,0)</f>
        <v>0</v>
      </c>
      <c r="P912" s="82">
        <f t="shared" si="360"/>
        <v>0</v>
      </c>
      <c r="Q912" s="82">
        <f t="shared" si="361"/>
        <v>0</v>
      </c>
      <c r="R912" s="119">
        <f>IF(K912&gt;0,K912-J912,0)</f>
        <v>0</v>
      </c>
      <c r="S912" s="82">
        <f t="shared" si="362"/>
        <v>0</v>
      </c>
      <c r="T912" s="82">
        <f t="shared" si="363"/>
        <v>0</v>
      </c>
      <c r="U912" s="85">
        <f>IF(K912&gt;0,O912+R912,O912)</f>
        <v>0</v>
      </c>
      <c r="V912" s="47">
        <f t="shared" si="364"/>
        <v>0</v>
      </c>
      <c r="W912" s="47">
        <f t="shared" si="365"/>
        <v>0</v>
      </c>
      <c r="X912" s="47"/>
    </row>
    <row r="913" spans="2:25" s="35" customFormat="1">
      <c r="B913" s="48">
        <v>838</v>
      </c>
      <c r="C913" s="86"/>
      <c r="D913" s="35" t="s">
        <v>1560</v>
      </c>
      <c r="F913" s="35" t="s">
        <v>736</v>
      </c>
      <c r="G913" s="220">
        <v>12</v>
      </c>
      <c r="H913" s="47">
        <f t="shared" si="356"/>
        <v>0</v>
      </c>
      <c r="I913" s="47">
        <f t="shared" si="357"/>
        <v>12</v>
      </c>
      <c r="J913" s="220">
        <v>12</v>
      </c>
      <c r="K913" s="221">
        <v>12</v>
      </c>
      <c r="L913" s="47">
        <f t="shared" si="358"/>
        <v>0</v>
      </c>
      <c r="M913" s="47">
        <f t="shared" si="359"/>
        <v>12</v>
      </c>
      <c r="N913" s="47"/>
      <c r="O913" s="119">
        <f>IF(J913&gt;0,J913-G913,0)</f>
        <v>0</v>
      </c>
      <c r="P913" s="82">
        <f t="shared" si="360"/>
        <v>0</v>
      </c>
      <c r="Q913" s="82">
        <f t="shared" si="361"/>
        <v>0</v>
      </c>
      <c r="R913" s="119">
        <f>IF(K913&gt;0,K913-J913,0)</f>
        <v>0</v>
      </c>
      <c r="S913" s="82">
        <f t="shared" si="362"/>
        <v>0</v>
      </c>
      <c r="T913" s="82">
        <f t="shared" si="363"/>
        <v>0</v>
      </c>
      <c r="U913" s="85">
        <f>IF(K913&gt;0,O913+R913,O913)</f>
        <v>0</v>
      </c>
      <c r="V913" s="47">
        <f t="shared" si="364"/>
        <v>0</v>
      </c>
      <c r="W913" s="47">
        <f t="shared" si="365"/>
        <v>0</v>
      </c>
      <c r="X913" s="47"/>
    </row>
    <row r="914" spans="2:25" s="35" customFormat="1">
      <c r="B914" s="48"/>
      <c r="G914" s="88"/>
      <c r="H914" s="149"/>
      <c r="I914" s="149"/>
      <c r="J914" s="99"/>
      <c r="K914" s="132"/>
      <c r="L914" s="149"/>
      <c r="M914" s="149"/>
      <c r="N914" s="149"/>
      <c r="O914" s="119"/>
      <c r="P914" s="88"/>
      <c r="Q914" s="88"/>
      <c r="R914" s="119"/>
      <c r="S914" s="88"/>
      <c r="T914" s="88"/>
      <c r="U914" s="85"/>
      <c r="V914" s="205"/>
      <c r="W914" s="205"/>
      <c r="X914" s="205"/>
    </row>
    <row r="915" spans="2:25" ht="11.1" customHeight="1">
      <c r="B915" s="225">
        <v>1</v>
      </c>
      <c r="C915" s="48"/>
      <c r="D915" s="78" t="s">
        <v>136</v>
      </c>
      <c r="E915" s="35"/>
      <c r="F915" s="35"/>
      <c r="G915" s="99"/>
      <c r="H915" s="149"/>
      <c r="I915" s="149"/>
      <c r="J915" s="99"/>
      <c r="K915" s="132"/>
      <c r="L915" s="226"/>
      <c r="M915" s="226"/>
      <c r="N915" s="226"/>
      <c r="O915" s="99"/>
      <c r="P915" s="88"/>
      <c r="Q915" s="88"/>
      <c r="R915" s="99"/>
      <c r="S915" s="88"/>
      <c r="T915" s="88"/>
      <c r="U915" s="99"/>
      <c r="V915" s="226"/>
      <c r="W915" s="226"/>
      <c r="X915" s="226"/>
    </row>
    <row r="916" spans="2:25" ht="11.1" customHeight="1">
      <c r="B916" s="227"/>
      <c r="C916" s="48"/>
      <c r="D916" s="35" t="s">
        <v>1561</v>
      </c>
      <c r="E916" s="35"/>
      <c r="F916" s="35"/>
      <c r="G916" s="99">
        <f>G195</f>
        <v>1396</v>
      </c>
      <c r="H916" s="149"/>
      <c r="I916" s="149"/>
      <c r="J916" s="99">
        <f t="shared" ref="J916:K920" si="366">J195</f>
        <v>1463</v>
      </c>
      <c r="K916" s="132">
        <f t="shared" si="366"/>
        <v>1450</v>
      </c>
      <c r="L916" s="226"/>
      <c r="M916" s="226"/>
      <c r="N916" s="226"/>
      <c r="O916" s="99">
        <f>O195</f>
        <v>67</v>
      </c>
      <c r="P916" s="88"/>
      <c r="Q916" s="88"/>
      <c r="R916" s="99">
        <f>R195</f>
        <v>-13</v>
      </c>
      <c r="S916" s="88"/>
      <c r="T916" s="88"/>
      <c r="U916" s="99">
        <f>U195</f>
        <v>54</v>
      </c>
      <c r="V916" s="226"/>
      <c r="W916" s="226"/>
      <c r="X916" s="226"/>
    </row>
    <row r="917" spans="2:25" ht="11.1" customHeight="1">
      <c r="B917" s="227"/>
      <c r="C917" s="48"/>
      <c r="D917" s="35" t="s">
        <v>1562</v>
      </c>
      <c r="E917" s="35"/>
      <c r="F917" s="35"/>
      <c r="G917" s="99">
        <f>G196</f>
        <v>636.79999999999995</v>
      </c>
      <c r="H917" s="149"/>
      <c r="I917" s="149"/>
      <c r="J917" s="99">
        <f t="shared" si="366"/>
        <v>668</v>
      </c>
      <c r="K917" s="132">
        <f t="shared" si="366"/>
        <v>640</v>
      </c>
      <c r="L917" s="226"/>
      <c r="M917" s="226"/>
      <c r="N917" s="226"/>
      <c r="O917" s="99">
        <f>O196</f>
        <v>31.200000000000045</v>
      </c>
      <c r="P917" s="88"/>
      <c r="Q917" s="88"/>
      <c r="R917" s="99">
        <f>R196</f>
        <v>-28</v>
      </c>
      <c r="S917" s="88"/>
      <c r="T917" s="88"/>
      <c r="U917" s="99">
        <f>U196</f>
        <v>3.2000000000000455</v>
      </c>
      <c r="V917" s="226"/>
      <c r="W917" s="226"/>
      <c r="X917" s="226"/>
    </row>
    <row r="918" spans="2:25" ht="11.1" customHeight="1">
      <c r="B918" s="227"/>
      <c r="C918" s="48"/>
      <c r="D918" s="35" t="s">
        <v>1563</v>
      </c>
      <c r="E918" s="35"/>
      <c r="F918" s="35"/>
      <c r="G918" s="99">
        <f>G197</f>
        <v>43540.7</v>
      </c>
      <c r="H918" s="149"/>
      <c r="I918" s="149"/>
      <c r="J918" s="99">
        <f t="shared" si="366"/>
        <v>44728.700000000004</v>
      </c>
      <c r="K918" s="132">
        <f t="shared" si="366"/>
        <v>44907.1</v>
      </c>
      <c r="L918" s="226"/>
      <c r="M918" s="226"/>
      <c r="N918" s="226"/>
      <c r="O918" s="99">
        <f>O197</f>
        <v>401.69999999999993</v>
      </c>
      <c r="P918" s="88"/>
      <c r="Q918" s="88"/>
      <c r="R918" s="99">
        <f>R197</f>
        <v>177.39999999999986</v>
      </c>
      <c r="S918" s="88"/>
      <c r="T918" s="88"/>
      <c r="U918" s="99">
        <f>U197</f>
        <v>579.0999999999998</v>
      </c>
      <c r="V918" s="226"/>
      <c r="W918" s="226"/>
      <c r="X918" s="226"/>
    </row>
    <row r="919" spans="2:25" ht="11.1" customHeight="1">
      <c r="B919" s="227"/>
      <c r="C919" s="48"/>
      <c r="D919" s="35" t="s">
        <v>1564</v>
      </c>
      <c r="E919" s="35"/>
      <c r="F919" s="35"/>
      <c r="G919" s="97">
        <f>G198</f>
        <v>40427.419999999991</v>
      </c>
      <c r="H919" s="205"/>
      <c r="I919" s="205"/>
      <c r="J919" s="97">
        <f t="shared" si="366"/>
        <v>40618.299999999996</v>
      </c>
      <c r="K919" s="98">
        <f t="shared" si="366"/>
        <v>40678.22</v>
      </c>
      <c r="L919" s="228"/>
      <c r="M919" s="228"/>
      <c r="N919" s="228"/>
      <c r="O919" s="97">
        <f>O198</f>
        <v>190.88</v>
      </c>
      <c r="P919" s="92"/>
      <c r="Q919" s="92"/>
      <c r="R919" s="97">
        <f>R198</f>
        <v>59.919999999999789</v>
      </c>
      <c r="S919" s="92"/>
      <c r="T919" s="92"/>
      <c r="U919" s="97">
        <f>U198</f>
        <v>250.79999999999978</v>
      </c>
      <c r="V919" s="228"/>
      <c r="W919" s="228"/>
      <c r="X919" s="228"/>
    </row>
    <row r="920" spans="2:25" ht="11.1" customHeight="1">
      <c r="B920" s="225"/>
      <c r="C920" s="48"/>
      <c r="D920" s="35" t="s">
        <v>1565</v>
      </c>
      <c r="E920" s="35"/>
      <c r="F920" s="35"/>
      <c r="G920" s="97">
        <f>G199</f>
        <v>86000.92</v>
      </c>
      <c r="H920" s="205"/>
      <c r="I920" s="205"/>
      <c r="J920" s="97">
        <f t="shared" si="366"/>
        <v>87478</v>
      </c>
      <c r="K920" s="98">
        <f t="shared" si="366"/>
        <v>87675.32</v>
      </c>
      <c r="L920" s="228"/>
      <c r="M920" s="228"/>
      <c r="N920" s="229">
        <f>K920/$K$990</f>
        <v>0.28244338943458441</v>
      </c>
      <c r="O920" s="97">
        <f>O199</f>
        <v>690.78</v>
      </c>
      <c r="P920" s="92"/>
      <c r="Q920" s="92"/>
      <c r="R920" s="97">
        <f>R199</f>
        <v>196.31999999999965</v>
      </c>
      <c r="S920" s="92"/>
      <c r="T920" s="92"/>
      <c r="U920" s="97">
        <f>U199</f>
        <v>887.09999999999968</v>
      </c>
      <c r="V920" s="228"/>
      <c r="W920" s="228"/>
      <c r="X920" s="228"/>
      <c r="Y920" s="230" t="s">
        <v>1566</v>
      </c>
    </row>
    <row r="921" spans="2:25" ht="11.1" customHeight="1">
      <c r="B921" s="225">
        <v>2</v>
      </c>
      <c r="C921" s="48"/>
      <c r="D921" s="78" t="s">
        <v>1317</v>
      </c>
      <c r="E921" s="35"/>
      <c r="F921" s="35"/>
      <c r="G921" s="99"/>
      <c r="H921" s="149"/>
      <c r="I921" s="149"/>
      <c r="J921" s="99"/>
      <c r="K921" s="132"/>
      <c r="L921" s="226"/>
      <c r="M921" s="226"/>
      <c r="N921" s="226"/>
      <c r="O921" s="99"/>
      <c r="P921" s="88"/>
      <c r="Q921" s="88"/>
      <c r="R921" s="99"/>
      <c r="S921" s="88"/>
      <c r="T921" s="88"/>
      <c r="U921" s="99"/>
      <c r="V921" s="226"/>
      <c r="W921" s="226"/>
      <c r="X921" s="226"/>
    </row>
    <row r="922" spans="2:25" ht="11.1" customHeight="1">
      <c r="B922" s="225"/>
      <c r="C922" s="48"/>
      <c r="D922" s="35" t="s">
        <v>1563</v>
      </c>
      <c r="E922" s="35"/>
      <c r="F922" s="35"/>
      <c r="G922" s="99">
        <f>G890</f>
        <v>33098.300000000003</v>
      </c>
      <c r="H922" s="149"/>
      <c r="I922" s="149"/>
      <c r="J922" s="99">
        <f>J890</f>
        <v>33575.699999999997</v>
      </c>
      <c r="K922" s="132">
        <f>K890</f>
        <v>33910.699999999997</v>
      </c>
      <c r="L922" s="226"/>
      <c r="M922" s="226"/>
      <c r="N922" s="226"/>
      <c r="O922" s="99">
        <f>O890</f>
        <v>477.39999999999986</v>
      </c>
      <c r="P922" s="88"/>
      <c r="Q922" s="88"/>
      <c r="R922" s="99">
        <f>R890</f>
        <v>336</v>
      </c>
      <c r="S922" s="88"/>
      <c r="T922" s="88"/>
      <c r="U922" s="99">
        <f>U890</f>
        <v>813.39999999999986</v>
      </c>
      <c r="V922" s="226"/>
      <c r="W922" s="226"/>
      <c r="X922" s="226"/>
    </row>
    <row r="923" spans="2:25" ht="11.1" customHeight="1">
      <c r="B923" s="225"/>
      <c r="C923" s="48"/>
      <c r="D923" s="35" t="s">
        <v>1564</v>
      </c>
      <c r="E923" s="35"/>
      <c r="F923" s="35"/>
      <c r="G923" s="99">
        <f>G891</f>
        <v>25311.200000000001</v>
      </c>
      <c r="H923" s="149"/>
      <c r="I923" s="149"/>
      <c r="J923" s="99">
        <f>J891</f>
        <v>25719.7</v>
      </c>
      <c r="K923" s="132">
        <f>K891</f>
        <v>26126.2</v>
      </c>
      <c r="L923" s="226"/>
      <c r="M923" s="226"/>
      <c r="N923" s="226"/>
      <c r="O923" s="99">
        <f>O891</f>
        <v>408.5</v>
      </c>
      <c r="P923" s="88"/>
      <c r="Q923" s="88"/>
      <c r="R923" s="99">
        <f>R891</f>
        <v>406.5</v>
      </c>
      <c r="S923" s="88"/>
      <c r="T923" s="88"/>
      <c r="U923" s="99">
        <f>U891</f>
        <v>815</v>
      </c>
      <c r="V923" s="228"/>
      <c r="W923" s="228"/>
      <c r="X923" s="228"/>
    </row>
    <row r="924" spans="2:25" ht="11.1" customHeight="1">
      <c r="B924" s="225"/>
      <c r="C924" s="48"/>
      <c r="D924" s="35" t="s">
        <v>1567</v>
      </c>
      <c r="E924" s="35"/>
      <c r="F924" s="35"/>
      <c r="G924" s="97">
        <f>G889</f>
        <v>7452</v>
      </c>
      <c r="H924" s="205"/>
      <c r="I924" s="205"/>
      <c r="J924" s="97">
        <f>J889</f>
        <v>7205</v>
      </c>
      <c r="K924" s="98">
        <f>K889</f>
        <v>7087</v>
      </c>
      <c r="L924" s="228"/>
      <c r="M924" s="228"/>
      <c r="N924" s="228"/>
      <c r="O924" s="97">
        <f>O889</f>
        <v>-247</v>
      </c>
      <c r="P924" s="92"/>
      <c r="Q924" s="92"/>
      <c r="R924" s="97">
        <f>R889</f>
        <v>-118</v>
      </c>
      <c r="S924" s="92"/>
      <c r="T924" s="92"/>
      <c r="U924" s="97">
        <f>U889</f>
        <v>-365</v>
      </c>
      <c r="V924" s="226"/>
      <c r="W924" s="226"/>
      <c r="X924" s="226"/>
    </row>
    <row r="925" spans="2:25" ht="11.1" customHeight="1">
      <c r="B925" s="225"/>
      <c r="C925" s="48"/>
      <c r="D925" s="35" t="s">
        <v>1565</v>
      </c>
      <c r="E925" s="35"/>
      <c r="F925" s="35"/>
      <c r="G925" s="97">
        <f>G924+G922+G923</f>
        <v>65861.5</v>
      </c>
      <c r="H925" s="205"/>
      <c r="I925" s="205"/>
      <c r="J925" s="97">
        <f>J924+J922+J923</f>
        <v>66500.399999999994</v>
      </c>
      <c r="K925" s="98">
        <f>K924+K922+K923</f>
        <v>67123.899999999994</v>
      </c>
      <c r="L925" s="228"/>
      <c r="M925" s="228"/>
      <c r="N925" s="229">
        <f>K925/$K$990</f>
        <v>0.21623761199922734</v>
      </c>
      <c r="O925" s="97">
        <f>O924+O922+O923</f>
        <v>638.89999999999986</v>
      </c>
      <c r="P925" s="92"/>
      <c r="Q925" s="92"/>
      <c r="R925" s="97">
        <f>R924+R922+R923</f>
        <v>624.5</v>
      </c>
      <c r="S925" s="92"/>
      <c r="T925" s="92"/>
      <c r="U925" s="97">
        <f>U924+U922+U923</f>
        <v>1263.3999999999999</v>
      </c>
      <c r="V925" s="228"/>
      <c r="W925" s="228"/>
      <c r="X925" s="228"/>
    </row>
    <row r="926" spans="2:25" ht="11.1" customHeight="1">
      <c r="B926" s="225">
        <v>3</v>
      </c>
      <c r="C926" s="48"/>
      <c r="D926" s="78" t="s">
        <v>1034</v>
      </c>
      <c r="E926" s="35"/>
      <c r="F926" s="35"/>
      <c r="G926" s="99"/>
      <c r="H926" s="149"/>
      <c r="I926" s="149"/>
      <c r="J926" s="99"/>
      <c r="K926" s="132"/>
      <c r="L926" s="226"/>
      <c r="M926" s="226"/>
      <c r="N926" s="231"/>
      <c r="O926" s="99"/>
      <c r="P926" s="88"/>
      <c r="Q926" s="88"/>
      <c r="R926" s="99"/>
      <c r="S926" s="88"/>
      <c r="T926" s="88"/>
      <c r="U926" s="99"/>
      <c r="V926" s="226"/>
      <c r="W926" s="226"/>
      <c r="X926" s="226"/>
    </row>
    <row r="927" spans="2:25" ht="11.1" customHeight="1">
      <c r="B927" s="225"/>
      <c r="C927" s="48"/>
      <c r="D927" s="35" t="s">
        <v>1563</v>
      </c>
      <c r="E927" s="35"/>
      <c r="F927" s="35"/>
      <c r="G927" s="83">
        <f>G583</f>
        <v>16888.2</v>
      </c>
      <c r="J927" s="83">
        <f>J583</f>
        <v>17093.7</v>
      </c>
      <c r="K927" s="96">
        <f>K583</f>
        <v>17288.400000000001</v>
      </c>
      <c r="L927" s="79"/>
      <c r="M927" s="79"/>
      <c r="N927" s="231"/>
      <c r="O927" s="83">
        <f>O583</f>
        <v>205.5</v>
      </c>
      <c r="R927" s="83">
        <f>R583</f>
        <v>194.70000000000002</v>
      </c>
      <c r="U927" s="83">
        <f>U583</f>
        <v>400.20000000000005</v>
      </c>
      <c r="V927" s="79"/>
      <c r="W927" s="79"/>
      <c r="X927" s="79"/>
    </row>
    <row r="928" spans="2:25" ht="11.1" customHeight="1">
      <c r="B928" s="225"/>
      <c r="C928" s="48"/>
      <c r="D928" s="35" t="s">
        <v>1568</v>
      </c>
      <c r="E928" s="35"/>
      <c r="F928" s="35"/>
      <c r="G928" s="168">
        <f>G584</f>
        <v>15205.900000000001</v>
      </c>
      <c r="H928" s="205"/>
      <c r="I928" s="205"/>
      <c r="J928" s="168">
        <f>J584</f>
        <v>15378.300000000003</v>
      </c>
      <c r="K928" s="167">
        <f>K584</f>
        <v>15554.5</v>
      </c>
      <c r="L928" s="228"/>
      <c r="M928" s="228"/>
      <c r="N928" s="231"/>
      <c r="O928" s="168">
        <f>O584</f>
        <v>172.39999999999998</v>
      </c>
      <c r="P928" s="92"/>
      <c r="Q928" s="92"/>
      <c r="R928" s="168">
        <f>R584</f>
        <v>184.20000000000002</v>
      </c>
      <c r="S928" s="92"/>
      <c r="T928" s="92"/>
      <c r="U928" s="168">
        <f>U584</f>
        <v>356.6</v>
      </c>
      <c r="V928" s="226"/>
      <c r="W928" s="226"/>
      <c r="X928" s="226"/>
    </row>
    <row r="929" spans="2:24" ht="11.1" customHeight="1">
      <c r="B929" s="225"/>
      <c r="C929" s="48"/>
      <c r="D929" s="35" t="s">
        <v>1565</v>
      </c>
      <c r="E929" s="35"/>
      <c r="F929" s="35"/>
      <c r="G929" s="97">
        <f>G927+G928</f>
        <v>32094.100000000002</v>
      </c>
      <c r="H929" s="205"/>
      <c r="I929" s="205"/>
      <c r="J929" s="97">
        <f>J927+J928</f>
        <v>32472.000000000004</v>
      </c>
      <c r="K929" s="98">
        <f>K927+K928</f>
        <v>32842.9</v>
      </c>
      <c r="L929" s="228"/>
      <c r="M929" s="228"/>
      <c r="N929" s="229">
        <f>K929/$K$990</f>
        <v>0.10580240819036774</v>
      </c>
      <c r="O929" s="97">
        <f>O927+O928</f>
        <v>377.9</v>
      </c>
      <c r="P929" s="92"/>
      <c r="Q929" s="92"/>
      <c r="R929" s="97">
        <f>R927+R928</f>
        <v>378.90000000000003</v>
      </c>
      <c r="S929" s="92"/>
      <c r="T929" s="92"/>
      <c r="U929" s="97">
        <f>U927+U928</f>
        <v>756.80000000000007</v>
      </c>
      <c r="V929" s="228"/>
      <c r="W929" s="228"/>
      <c r="X929" s="228"/>
    </row>
    <row r="930" spans="2:24" ht="11.1" customHeight="1">
      <c r="B930" s="225">
        <v>4</v>
      </c>
      <c r="C930" s="48"/>
      <c r="D930" s="78" t="s">
        <v>1569</v>
      </c>
      <c r="E930" s="35"/>
      <c r="F930" s="35"/>
      <c r="K930" s="96"/>
    </row>
    <row r="931" spans="2:24" ht="11.1" customHeight="1">
      <c r="B931" s="225"/>
      <c r="C931" s="48"/>
      <c r="D931" s="35" t="s">
        <v>1563</v>
      </c>
      <c r="E931" s="35"/>
      <c r="F931" s="35"/>
      <c r="G931" s="83">
        <f>G44</f>
        <v>11969.400000000001</v>
      </c>
      <c r="J931" s="83">
        <f>J44</f>
        <v>12033.400000000001</v>
      </c>
      <c r="K931" s="96">
        <f>K44</f>
        <v>12080.2</v>
      </c>
      <c r="L931" s="79"/>
      <c r="M931" s="79"/>
      <c r="N931" s="232"/>
      <c r="O931" s="83">
        <f>O44</f>
        <v>58</v>
      </c>
      <c r="R931" s="83">
        <f>R44</f>
        <v>33.799999999999955</v>
      </c>
      <c r="U931" s="83">
        <f>U44</f>
        <v>91.799999999999955</v>
      </c>
      <c r="V931" s="79"/>
      <c r="W931" s="79"/>
      <c r="X931" s="79"/>
    </row>
    <row r="932" spans="2:24" ht="11.1" customHeight="1">
      <c r="B932" s="225"/>
      <c r="C932" s="48"/>
      <c r="D932" s="35" t="s">
        <v>1568</v>
      </c>
      <c r="E932" s="35"/>
      <c r="F932" s="35"/>
      <c r="G932" s="99">
        <f>G45</f>
        <v>2946.2000000000003</v>
      </c>
      <c r="H932" s="149"/>
      <c r="I932" s="149"/>
      <c r="J932" s="99">
        <f>J45</f>
        <v>2972.2000000000003</v>
      </c>
      <c r="K932" s="132">
        <f>K45</f>
        <v>2984</v>
      </c>
      <c r="L932" s="226"/>
      <c r="M932" s="226"/>
      <c r="N932" s="232"/>
      <c r="O932" s="99">
        <f>O45</f>
        <v>26</v>
      </c>
      <c r="P932" s="88"/>
      <c r="Q932" s="88"/>
      <c r="R932" s="99">
        <f>R45</f>
        <v>11.800000000000011</v>
      </c>
      <c r="S932" s="88"/>
      <c r="T932" s="88"/>
      <c r="U932" s="99">
        <f>U45</f>
        <v>37.800000000000011</v>
      </c>
      <c r="V932" s="228"/>
      <c r="W932" s="228"/>
      <c r="X932" s="228"/>
    </row>
    <row r="933" spans="2:24" ht="11.1" customHeight="1">
      <c r="B933" s="225"/>
      <c r="C933" s="48"/>
      <c r="D933" s="35" t="s">
        <v>1567</v>
      </c>
      <c r="E933" s="35"/>
      <c r="F933" s="35"/>
      <c r="G933" s="97">
        <f>G47</f>
        <v>3358</v>
      </c>
      <c r="H933" s="205"/>
      <c r="I933" s="205"/>
      <c r="J933" s="97">
        <f>J47</f>
        <v>3352</v>
      </c>
      <c r="K933" s="98">
        <f>K47</f>
        <v>3339</v>
      </c>
      <c r="L933" s="228"/>
      <c r="M933" s="228"/>
      <c r="N933" s="232"/>
      <c r="O933" s="97">
        <f>O47</f>
        <v>-6</v>
      </c>
      <c r="P933" s="92"/>
      <c r="Q933" s="92"/>
      <c r="R933" s="97">
        <f>R47</f>
        <v>-13</v>
      </c>
      <c r="S933" s="92"/>
      <c r="T933" s="92"/>
      <c r="U933" s="97">
        <f>U47</f>
        <v>-19</v>
      </c>
      <c r="V933" s="228"/>
      <c r="W933" s="228"/>
      <c r="X933" s="228"/>
    </row>
    <row r="934" spans="2:24" ht="11.1" customHeight="1">
      <c r="B934" s="225"/>
      <c r="C934" s="48"/>
      <c r="D934" s="35" t="s">
        <v>1565</v>
      </c>
      <c r="E934" s="35"/>
      <c r="F934" s="35"/>
      <c r="G934" s="97">
        <f>G931+G932+G933</f>
        <v>18273.600000000002</v>
      </c>
      <c r="H934" s="205"/>
      <c r="I934" s="205"/>
      <c r="J934" s="97">
        <f>J931+J932+J933</f>
        <v>18357.600000000002</v>
      </c>
      <c r="K934" s="98">
        <f>K931+K932+K933</f>
        <v>18403.2</v>
      </c>
      <c r="L934" s="228"/>
      <c r="M934" s="228"/>
      <c r="N934" s="229">
        <f>K934/$K$990</f>
        <v>5.9285351732306688E-2</v>
      </c>
      <c r="O934" s="97">
        <f>O931+O932+O933</f>
        <v>78</v>
      </c>
      <c r="P934" s="92"/>
      <c r="Q934" s="92"/>
      <c r="R934" s="97">
        <f>R931+R932+R933</f>
        <v>32.599999999999966</v>
      </c>
      <c r="S934" s="92"/>
      <c r="T934" s="92"/>
      <c r="U934" s="97">
        <f>U931+U932+U933</f>
        <v>110.59999999999997</v>
      </c>
      <c r="V934" s="228"/>
      <c r="W934" s="228"/>
      <c r="X934" s="228"/>
    </row>
    <row r="935" spans="2:24" ht="11.1" customHeight="1">
      <c r="B935" s="225">
        <v>5</v>
      </c>
      <c r="C935" s="48"/>
      <c r="D935" s="78" t="s">
        <v>922</v>
      </c>
      <c r="E935" s="35"/>
      <c r="F935" s="35"/>
      <c r="G935" s="99"/>
      <c r="H935" s="149"/>
      <c r="I935" s="149"/>
      <c r="J935" s="99"/>
      <c r="K935" s="132"/>
      <c r="L935" s="226"/>
      <c r="M935" s="226"/>
      <c r="N935" s="231"/>
      <c r="O935" s="99"/>
      <c r="P935" s="88"/>
      <c r="Q935" s="88"/>
      <c r="R935" s="99"/>
      <c r="S935" s="88"/>
      <c r="T935" s="88"/>
      <c r="U935" s="99"/>
      <c r="V935" s="226"/>
      <c r="W935" s="226"/>
      <c r="X935" s="226"/>
    </row>
    <row r="936" spans="2:24" ht="11.1" customHeight="1">
      <c r="B936" s="225"/>
      <c r="C936" s="48"/>
      <c r="D936" s="35" t="s">
        <v>1563</v>
      </c>
      <c r="E936" s="35"/>
      <c r="F936" s="35"/>
      <c r="G936" s="99">
        <f>G242</f>
        <v>10702</v>
      </c>
      <c r="H936" s="149"/>
      <c r="I936" s="149"/>
      <c r="J936" s="99">
        <f t="shared" ref="J936:K938" si="367">J242</f>
        <v>10843</v>
      </c>
      <c r="K936" s="132">
        <f t="shared" si="367"/>
        <v>11031.2</v>
      </c>
      <c r="L936" s="226"/>
      <c r="M936" s="226"/>
      <c r="N936" s="231"/>
      <c r="O936" s="99">
        <f>O242</f>
        <v>141</v>
      </c>
      <c r="P936" s="88"/>
      <c r="Q936" s="88"/>
      <c r="R936" s="99">
        <f>R242</f>
        <v>188.20000000000005</v>
      </c>
      <c r="S936" s="88"/>
      <c r="T936" s="88"/>
      <c r="U936" s="99">
        <f>U242</f>
        <v>329.20000000000005</v>
      </c>
      <c r="V936" s="226"/>
      <c r="W936" s="226"/>
      <c r="X936" s="226"/>
    </row>
    <row r="937" spans="2:24" ht="11.1" customHeight="1">
      <c r="B937" s="225"/>
      <c r="C937" s="48"/>
      <c r="D937" s="35" t="s">
        <v>1564</v>
      </c>
      <c r="E937" s="35"/>
      <c r="F937" s="35"/>
      <c r="G937" s="97">
        <f>G243</f>
        <v>9819.9000000000015</v>
      </c>
      <c r="H937" s="205"/>
      <c r="I937" s="205"/>
      <c r="J937" s="97">
        <f t="shared" si="367"/>
        <v>9929.9000000000015</v>
      </c>
      <c r="K937" s="98">
        <f t="shared" si="367"/>
        <v>10063.6</v>
      </c>
      <c r="L937" s="228"/>
      <c r="M937" s="228"/>
      <c r="N937" s="231"/>
      <c r="O937" s="97">
        <f>O243</f>
        <v>110</v>
      </c>
      <c r="P937" s="92"/>
      <c r="Q937" s="92"/>
      <c r="R937" s="97">
        <f>R243</f>
        <v>133.70000000000005</v>
      </c>
      <c r="S937" s="92"/>
      <c r="T937" s="92"/>
      <c r="U937" s="97">
        <f>U243</f>
        <v>243.70000000000005</v>
      </c>
      <c r="V937" s="228"/>
      <c r="W937" s="228"/>
      <c r="X937" s="228"/>
    </row>
    <row r="938" spans="2:24" ht="11.1" customHeight="1">
      <c r="B938" s="225"/>
      <c r="C938" s="48"/>
      <c r="D938" s="35" t="s">
        <v>1565</v>
      </c>
      <c r="E938" s="35"/>
      <c r="F938" s="35"/>
      <c r="G938" s="97">
        <f>G244</f>
        <v>20521.900000000001</v>
      </c>
      <c r="H938" s="205"/>
      <c r="I938" s="205"/>
      <c r="J938" s="97">
        <f t="shared" si="367"/>
        <v>20772.900000000001</v>
      </c>
      <c r="K938" s="98">
        <f t="shared" si="367"/>
        <v>21094.800000000003</v>
      </c>
      <c r="L938" s="228"/>
      <c r="M938" s="228"/>
      <c r="N938" s="229">
        <f>K938/$K$990</f>
        <v>6.7956259657160886E-2</v>
      </c>
      <c r="O938" s="97">
        <f>O244</f>
        <v>251</v>
      </c>
      <c r="P938" s="92"/>
      <c r="Q938" s="92"/>
      <c r="R938" s="97">
        <f>R244</f>
        <v>321.90000000000009</v>
      </c>
      <c r="S938" s="92"/>
      <c r="T938" s="92"/>
      <c r="U938" s="97">
        <f>U244</f>
        <v>572.90000000000009</v>
      </c>
      <c r="V938" s="228"/>
      <c r="W938" s="228"/>
      <c r="X938" s="228"/>
    </row>
    <row r="939" spans="2:24" ht="11.1" customHeight="1">
      <c r="B939" s="225">
        <v>6</v>
      </c>
      <c r="C939" s="48"/>
      <c r="D939" s="78" t="s">
        <v>1018</v>
      </c>
      <c r="E939" s="35"/>
      <c r="F939" s="35"/>
      <c r="G939" s="97"/>
      <c r="H939" s="205"/>
      <c r="I939" s="205"/>
      <c r="J939" s="97"/>
      <c r="K939" s="98"/>
      <c r="L939" s="228"/>
      <c r="M939" s="228"/>
      <c r="N939" s="231"/>
      <c r="O939" s="97"/>
      <c r="P939" s="92"/>
      <c r="Q939" s="92"/>
      <c r="R939" s="97"/>
      <c r="S939" s="92"/>
      <c r="T939" s="92"/>
      <c r="U939" s="97"/>
      <c r="V939" s="228"/>
      <c r="W939" s="228"/>
      <c r="X939" s="228"/>
    </row>
    <row r="940" spans="2:24" ht="11.1" customHeight="1">
      <c r="B940" s="225"/>
      <c r="C940" s="48"/>
      <c r="D940" s="35" t="s">
        <v>1563</v>
      </c>
      <c r="E940" s="35"/>
      <c r="F940" s="35"/>
      <c r="G940" s="88">
        <f>G325+G327+G335+G333+G330</f>
        <v>17105</v>
      </c>
      <c r="H940" s="149"/>
      <c r="I940" s="149"/>
      <c r="J940" s="88">
        <f>J325+J327+J335+J333+J330</f>
        <v>17283.099999999999</v>
      </c>
      <c r="K940" s="89">
        <f>K325+K327+K335+K333+K330</f>
        <v>17063.900000000001</v>
      </c>
      <c r="L940" s="226"/>
      <c r="M940" s="226"/>
      <c r="N940" s="231"/>
      <c r="O940" s="88">
        <f>O325+O327+O335+O333+O330</f>
        <v>178.09999999999854</v>
      </c>
      <c r="P940" s="119"/>
      <c r="Q940" s="119"/>
      <c r="R940" s="88">
        <f>R325+R327+R335+R333+R330</f>
        <v>-219.19999999999891</v>
      </c>
      <c r="S940" s="119"/>
      <c r="T940" s="119"/>
      <c r="U940" s="88">
        <f>U325+U327+U335+U333+U330</f>
        <v>-41.100000000000364</v>
      </c>
      <c r="V940" s="233"/>
      <c r="W940" s="233"/>
      <c r="X940" s="233"/>
    </row>
    <row r="941" spans="2:24" ht="11.1" customHeight="1">
      <c r="B941" s="225"/>
      <c r="C941" s="48"/>
      <c r="D941" s="35" t="s">
        <v>1564</v>
      </c>
      <c r="E941" s="35"/>
      <c r="F941" s="35"/>
      <c r="G941" s="92">
        <f>G326+G328+G331</f>
        <v>4376.4000000000005</v>
      </c>
      <c r="H941" s="205"/>
      <c r="I941" s="205"/>
      <c r="J941" s="92">
        <f>J326+J328+J331</f>
        <v>4577</v>
      </c>
      <c r="K941" s="93">
        <f>K326+K328+K331</f>
        <v>4741.3</v>
      </c>
      <c r="L941" s="228"/>
      <c r="M941" s="228"/>
      <c r="N941" s="231"/>
      <c r="O941" s="92">
        <f>O326+O328+O331</f>
        <v>200.59999999999945</v>
      </c>
      <c r="P941" s="95"/>
      <c r="Q941" s="95"/>
      <c r="R941" s="92">
        <f>R326+R328+R331</f>
        <v>164.30000000000018</v>
      </c>
      <c r="S941" s="95"/>
      <c r="T941" s="95"/>
      <c r="U941" s="92">
        <f>U326+U328+U331</f>
        <v>364.89999999999964</v>
      </c>
      <c r="V941" s="234"/>
      <c r="W941" s="234"/>
      <c r="X941" s="234"/>
    </row>
    <row r="942" spans="2:24" ht="11.1" customHeight="1">
      <c r="B942" s="225"/>
      <c r="C942" s="48"/>
      <c r="D942" s="35" t="s">
        <v>1565</v>
      </c>
      <c r="E942" s="35"/>
      <c r="F942" s="35"/>
      <c r="G942" s="97">
        <f>+G940+G941</f>
        <v>21481.4</v>
      </c>
      <c r="H942" s="205"/>
      <c r="I942" s="205"/>
      <c r="J942" s="97">
        <f>+J940+J941</f>
        <v>21860.1</v>
      </c>
      <c r="K942" s="98">
        <f>+K940+K941</f>
        <v>21805.200000000001</v>
      </c>
      <c r="L942" s="228"/>
      <c r="M942" s="228"/>
      <c r="N942" s="229">
        <f>K942/$K$990</f>
        <v>7.0244791753243663E-2</v>
      </c>
      <c r="O942" s="97">
        <f>+O940+O941</f>
        <v>378.699999999998</v>
      </c>
      <c r="P942" s="92"/>
      <c r="Q942" s="92"/>
      <c r="R942" s="97">
        <f>+R940+R941</f>
        <v>-54.899999999998727</v>
      </c>
      <c r="S942" s="92"/>
      <c r="T942" s="92"/>
      <c r="U942" s="97">
        <f>+U940+U941</f>
        <v>323.79999999999927</v>
      </c>
      <c r="V942" s="228"/>
      <c r="W942" s="228"/>
      <c r="X942" s="228"/>
    </row>
    <row r="943" spans="2:24" ht="11.1" customHeight="1">
      <c r="B943" s="225">
        <v>7</v>
      </c>
      <c r="C943" s="48"/>
      <c r="D943" s="78" t="s">
        <v>1258</v>
      </c>
      <c r="E943" s="35"/>
      <c r="F943" s="35"/>
      <c r="G943" s="99"/>
      <c r="H943" s="149"/>
      <c r="I943" s="149"/>
      <c r="J943" s="99"/>
      <c r="K943" s="132"/>
      <c r="L943" s="226"/>
      <c r="M943" s="226"/>
      <c r="N943" s="231"/>
      <c r="O943" s="99"/>
      <c r="P943" s="88"/>
      <c r="Q943" s="88"/>
      <c r="R943" s="99"/>
      <c r="S943" s="88"/>
      <c r="T943" s="88"/>
      <c r="U943" s="99"/>
      <c r="V943" s="226"/>
      <c r="W943" s="226"/>
      <c r="X943" s="226"/>
    </row>
    <row r="944" spans="2:24" ht="11.1" customHeight="1">
      <c r="B944" s="225"/>
      <c r="C944" s="48"/>
      <c r="D944" s="35" t="s">
        <v>1563</v>
      </c>
      <c r="E944" s="35"/>
      <c r="F944" s="35"/>
      <c r="G944" s="99">
        <f>G594+G640</f>
        <v>6455.4</v>
      </c>
      <c r="H944" s="149"/>
      <c r="I944" s="149"/>
      <c r="J944" s="99">
        <f>J594+J640</f>
        <v>6495.4</v>
      </c>
      <c r="K944" s="132">
        <f>K594+K640</f>
        <v>6522.4</v>
      </c>
      <c r="L944" s="226"/>
      <c r="M944" s="226"/>
      <c r="N944" s="231"/>
      <c r="O944" s="99">
        <f>O594+O640</f>
        <v>40</v>
      </c>
      <c r="P944" s="119"/>
      <c r="Q944" s="119"/>
      <c r="R944" s="99">
        <f>R594+R640</f>
        <v>27</v>
      </c>
      <c r="S944" s="119"/>
      <c r="T944" s="119"/>
      <c r="U944" s="99">
        <f>U594+U640</f>
        <v>67</v>
      </c>
      <c r="V944" s="233"/>
      <c r="W944" s="233"/>
      <c r="X944" s="233"/>
    </row>
    <row r="945" spans="2:24" ht="11.1" customHeight="1">
      <c r="B945" s="225"/>
      <c r="C945" s="48"/>
      <c r="D945" s="35" t="s">
        <v>1564</v>
      </c>
      <c r="E945" s="35"/>
      <c r="F945" s="35"/>
      <c r="G945" s="99">
        <f>G595+G598+G641</f>
        <v>5229.8999999999996</v>
      </c>
      <c r="H945" s="149"/>
      <c r="I945" s="149"/>
      <c r="J945" s="99">
        <f>J595+J598+J641</f>
        <v>5258.9</v>
      </c>
      <c r="K945" s="132">
        <f>K595+K598+K641</f>
        <v>5289.9</v>
      </c>
      <c r="L945" s="226"/>
      <c r="M945" s="226"/>
      <c r="N945" s="231"/>
      <c r="O945" s="99">
        <f>O595+O598+O641</f>
        <v>29</v>
      </c>
      <c r="P945" s="119"/>
      <c r="Q945" s="119"/>
      <c r="R945" s="99">
        <f>R595+R598+R641</f>
        <v>31</v>
      </c>
      <c r="S945" s="119"/>
      <c r="T945" s="119"/>
      <c r="U945" s="99">
        <f>U595+U598+U641</f>
        <v>60</v>
      </c>
      <c r="V945" s="233"/>
      <c r="W945" s="233"/>
      <c r="X945" s="233"/>
    </row>
    <row r="946" spans="2:24" ht="11.1" customHeight="1">
      <c r="B946" s="225"/>
      <c r="C946" s="48"/>
      <c r="D946" s="35" t="s">
        <v>1567</v>
      </c>
      <c r="E946" s="35"/>
      <c r="F946" s="35"/>
      <c r="G946" s="97">
        <f>G597+G596</f>
        <v>950</v>
      </c>
      <c r="H946" s="205"/>
      <c r="I946" s="205"/>
      <c r="J946" s="97">
        <f>J597+J596</f>
        <v>896</v>
      </c>
      <c r="K946" s="98">
        <f>K597+K596</f>
        <v>862</v>
      </c>
      <c r="L946" s="228"/>
      <c r="M946" s="228"/>
      <c r="N946" s="231"/>
      <c r="O946" s="97">
        <f>O597+O596</f>
        <v>-54</v>
      </c>
      <c r="P946" s="95"/>
      <c r="Q946" s="95"/>
      <c r="R946" s="97">
        <f>R597+R596</f>
        <v>-34</v>
      </c>
      <c r="S946" s="95"/>
      <c r="T946" s="95"/>
      <c r="U946" s="97">
        <f>U597+U596</f>
        <v>-88</v>
      </c>
      <c r="V946" s="234"/>
      <c r="W946" s="234"/>
      <c r="X946" s="234"/>
    </row>
    <row r="947" spans="2:24" ht="11.1" customHeight="1">
      <c r="B947" s="225"/>
      <c r="C947" s="48"/>
      <c r="D947" s="35" t="s">
        <v>1565</v>
      </c>
      <c r="E947" s="35"/>
      <c r="F947" s="35"/>
      <c r="G947" s="97">
        <f>+G944+G945+G946</f>
        <v>12635.3</v>
      </c>
      <c r="H947" s="205"/>
      <c r="I947" s="205"/>
      <c r="J947" s="97">
        <f>+J944+J945+J946</f>
        <v>12650.3</v>
      </c>
      <c r="K947" s="98">
        <f>+K944+K945+K946</f>
        <v>12674.3</v>
      </c>
      <c r="L947" s="228"/>
      <c r="M947" s="228"/>
      <c r="N947" s="229">
        <f>K947/$K$990</f>
        <v>4.0829873796990448E-2</v>
      </c>
      <c r="O947" s="97">
        <f>+O944+O945+O946</f>
        <v>15</v>
      </c>
      <c r="P947" s="92"/>
      <c r="Q947" s="92"/>
      <c r="R947" s="97">
        <f>+R944+R945+R946</f>
        <v>24</v>
      </c>
      <c r="S947" s="92"/>
      <c r="T947" s="92"/>
      <c r="U947" s="97">
        <f>+U944+U945+U946</f>
        <v>39</v>
      </c>
      <c r="V947" s="228"/>
      <c r="W947" s="228"/>
      <c r="X947" s="228"/>
    </row>
    <row r="948" spans="2:24" ht="11.1" customHeight="1">
      <c r="B948" s="225">
        <v>8</v>
      </c>
      <c r="C948" s="48"/>
      <c r="D948" s="78" t="s">
        <v>779</v>
      </c>
      <c r="E948" s="35"/>
      <c r="F948" s="35"/>
      <c r="G948" s="99"/>
      <c r="H948" s="149"/>
      <c r="I948" s="149"/>
      <c r="J948" s="99"/>
      <c r="K948" s="132"/>
      <c r="L948" s="226"/>
      <c r="M948" s="226"/>
      <c r="N948" s="229"/>
      <c r="O948" s="99"/>
      <c r="P948" s="88"/>
      <c r="Q948" s="88"/>
      <c r="R948" s="99"/>
      <c r="S948" s="88"/>
      <c r="T948" s="88"/>
      <c r="U948" s="99"/>
      <c r="V948" s="226"/>
      <c r="W948" s="226"/>
      <c r="X948" s="226"/>
    </row>
    <row r="949" spans="2:24" ht="11.1" customHeight="1">
      <c r="B949" s="225"/>
      <c r="C949" s="48"/>
      <c r="D949" s="35" t="s">
        <v>1563</v>
      </c>
      <c r="E949" s="35"/>
      <c r="F949" s="35"/>
      <c r="G949" s="99">
        <f>G63</f>
        <v>5481.7000000000007</v>
      </c>
      <c r="H949" s="149"/>
      <c r="I949" s="149"/>
      <c r="J949" s="99">
        <f>J63</f>
        <v>5486.3</v>
      </c>
      <c r="K949" s="132">
        <f>K63</f>
        <v>5494.2999999999993</v>
      </c>
      <c r="L949" s="226"/>
      <c r="M949" s="226"/>
      <c r="N949" s="231"/>
      <c r="O949" s="99">
        <f>O63</f>
        <v>4.5999999999999659</v>
      </c>
      <c r="P949" s="119"/>
      <c r="Q949" s="119"/>
      <c r="R949" s="99">
        <f>R63</f>
        <v>8</v>
      </c>
      <c r="S949" s="119"/>
      <c r="T949" s="119"/>
      <c r="U949" s="99">
        <f>U63</f>
        <v>12.599999999999966</v>
      </c>
      <c r="V949" s="233"/>
      <c r="W949" s="233"/>
      <c r="X949" s="233"/>
    </row>
    <row r="950" spans="2:24" ht="11.1" customHeight="1">
      <c r="B950" s="225"/>
      <c r="C950" s="48"/>
      <c r="D950" s="35" t="s">
        <v>1564</v>
      </c>
      <c r="E950" s="35"/>
      <c r="F950" s="35"/>
      <c r="G950" s="97">
        <f>G64</f>
        <v>3543.8</v>
      </c>
      <c r="H950" s="205"/>
      <c r="I950" s="205"/>
      <c r="J950" s="97">
        <f>J64</f>
        <v>3551.4</v>
      </c>
      <c r="K950" s="98">
        <f>K64</f>
        <v>3559.4</v>
      </c>
      <c r="L950" s="228"/>
      <c r="M950" s="228"/>
      <c r="N950" s="231"/>
      <c r="O950" s="97">
        <f>O64</f>
        <v>7.5999999999999659</v>
      </c>
      <c r="P950" s="95"/>
      <c r="Q950" s="95"/>
      <c r="R950" s="97">
        <f>R64</f>
        <v>8</v>
      </c>
      <c r="S950" s="95"/>
      <c r="T950" s="95"/>
      <c r="U950" s="97">
        <f>U64</f>
        <v>15.599999999999966</v>
      </c>
      <c r="V950" s="234"/>
      <c r="W950" s="234"/>
      <c r="X950" s="234"/>
    </row>
    <row r="951" spans="2:24" ht="11.1" customHeight="1">
      <c r="B951" s="225"/>
      <c r="C951" s="48"/>
      <c r="D951" s="35" t="s">
        <v>1565</v>
      </c>
      <c r="E951" s="35"/>
      <c r="F951" s="35"/>
      <c r="G951" s="97">
        <f>+G949+G950</f>
        <v>9025.5</v>
      </c>
      <c r="H951" s="205"/>
      <c r="I951" s="205"/>
      <c r="J951" s="97">
        <f>+J949+J950</f>
        <v>9037.7000000000007</v>
      </c>
      <c r="K951" s="98">
        <f>+K949+K950</f>
        <v>9053.6999999999989</v>
      </c>
      <c r="L951" s="228"/>
      <c r="M951" s="228"/>
      <c r="N951" s="229">
        <f>K951/$K$990</f>
        <v>2.9166220493109078E-2</v>
      </c>
      <c r="O951" s="97">
        <f>+O949+O950</f>
        <v>12.199999999999932</v>
      </c>
      <c r="P951" s="92"/>
      <c r="Q951" s="92"/>
      <c r="R951" s="97">
        <f>+R949+R950</f>
        <v>16</v>
      </c>
      <c r="S951" s="92"/>
      <c r="T951" s="92"/>
      <c r="U951" s="97">
        <f>+U949+U950</f>
        <v>28.199999999999932</v>
      </c>
      <c r="V951" s="228"/>
      <c r="W951" s="228"/>
      <c r="X951" s="228"/>
    </row>
    <row r="952" spans="2:24" ht="11.1" customHeight="1">
      <c r="B952" s="225">
        <v>9</v>
      </c>
      <c r="C952" s="48"/>
      <c r="D952" s="78" t="s">
        <v>959</v>
      </c>
      <c r="E952" s="35"/>
      <c r="F952" s="35"/>
      <c r="G952" s="99"/>
      <c r="H952" s="149"/>
      <c r="I952" s="149"/>
      <c r="J952" s="99"/>
      <c r="K952" s="132"/>
      <c r="L952" s="226"/>
      <c r="M952" s="226"/>
      <c r="N952" s="231"/>
      <c r="O952" s="99"/>
      <c r="P952" s="88"/>
      <c r="Q952" s="88"/>
      <c r="R952" s="99"/>
      <c r="S952" s="88"/>
      <c r="T952" s="88"/>
      <c r="U952" s="99"/>
      <c r="V952" s="226"/>
      <c r="W952" s="226"/>
      <c r="X952" s="226"/>
    </row>
    <row r="953" spans="2:24" ht="11.1" customHeight="1">
      <c r="B953" s="227"/>
      <c r="C953" s="48"/>
      <c r="D953" s="35" t="s">
        <v>1563</v>
      </c>
      <c r="E953" s="35"/>
      <c r="F953" s="35"/>
      <c r="G953" s="99">
        <f t="shared" ref="G953:M955" si="368">G267</f>
        <v>3580.1</v>
      </c>
      <c r="H953" s="226">
        <f t="shared" si="368"/>
        <v>0</v>
      </c>
      <c r="I953" s="226">
        <f t="shared" si="368"/>
        <v>0</v>
      </c>
      <c r="J953" s="99">
        <f t="shared" si="368"/>
        <v>3582.1</v>
      </c>
      <c r="K953" s="132">
        <f t="shared" si="368"/>
        <v>3583.1</v>
      </c>
      <c r="L953" s="226">
        <f t="shared" si="368"/>
        <v>0</v>
      </c>
      <c r="M953" s="226">
        <f t="shared" si="368"/>
        <v>0</v>
      </c>
      <c r="N953" s="231"/>
      <c r="O953" s="99">
        <f t="shared" ref="O953:U955" si="369">O267</f>
        <v>2</v>
      </c>
      <c r="P953" s="88">
        <f t="shared" si="369"/>
        <v>0</v>
      </c>
      <c r="Q953" s="88">
        <f t="shared" si="369"/>
        <v>0</v>
      </c>
      <c r="R953" s="99">
        <f t="shared" si="369"/>
        <v>1</v>
      </c>
      <c r="S953" s="88">
        <f t="shared" si="369"/>
        <v>0</v>
      </c>
      <c r="T953" s="88">
        <f t="shared" si="369"/>
        <v>0</v>
      </c>
      <c r="U953" s="99">
        <f t="shared" si="369"/>
        <v>3</v>
      </c>
      <c r="V953" s="233"/>
      <c r="W953" s="233"/>
      <c r="X953" s="233"/>
    </row>
    <row r="954" spans="2:24" ht="11.1" customHeight="1">
      <c r="B954" s="227"/>
      <c r="C954" s="48"/>
      <c r="D954" s="35" t="s">
        <v>1564</v>
      </c>
      <c r="E954" s="35"/>
      <c r="F954" s="35"/>
      <c r="G954" s="97">
        <f t="shared" si="368"/>
        <v>1094.9000000000001</v>
      </c>
      <c r="H954" s="228">
        <f t="shared" si="368"/>
        <v>0</v>
      </c>
      <c r="I954" s="228">
        <f t="shared" si="368"/>
        <v>0</v>
      </c>
      <c r="J954" s="97">
        <f t="shared" si="368"/>
        <v>1096.9000000000001</v>
      </c>
      <c r="K954" s="98">
        <f t="shared" si="368"/>
        <v>1097.9000000000001</v>
      </c>
      <c r="L954" s="228">
        <f t="shared" si="368"/>
        <v>0</v>
      </c>
      <c r="M954" s="228">
        <f t="shared" si="368"/>
        <v>0</v>
      </c>
      <c r="N954" s="231"/>
      <c r="O954" s="97">
        <f t="shared" si="369"/>
        <v>2</v>
      </c>
      <c r="P954" s="92">
        <f t="shared" si="369"/>
        <v>0</v>
      </c>
      <c r="Q954" s="92">
        <f t="shared" si="369"/>
        <v>0</v>
      </c>
      <c r="R954" s="97">
        <f t="shared" si="369"/>
        <v>1</v>
      </c>
      <c r="S954" s="92">
        <f t="shared" si="369"/>
        <v>0</v>
      </c>
      <c r="T954" s="92">
        <f t="shared" si="369"/>
        <v>0</v>
      </c>
      <c r="U954" s="97">
        <f t="shared" si="369"/>
        <v>3</v>
      </c>
      <c r="V954" s="234"/>
      <c r="W954" s="234"/>
      <c r="X954" s="234"/>
    </row>
    <row r="955" spans="2:24" ht="11.1" customHeight="1">
      <c r="B955" s="225"/>
      <c r="C955" s="48"/>
      <c r="D955" s="35" t="s">
        <v>1565</v>
      </c>
      <c r="E955" s="35"/>
      <c r="F955" s="35"/>
      <c r="G955" s="97">
        <f t="shared" si="368"/>
        <v>4675</v>
      </c>
      <c r="H955" s="228">
        <f t="shared" si="368"/>
        <v>0</v>
      </c>
      <c r="I955" s="228">
        <f t="shared" si="368"/>
        <v>0</v>
      </c>
      <c r="J955" s="97">
        <f t="shared" si="368"/>
        <v>4679</v>
      </c>
      <c r="K955" s="98">
        <f t="shared" si="368"/>
        <v>4681</v>
      </c>
      <c r="L955" s="228">
        <f t="shared" si="368"/>
        <v>0</v>
      </c>
      <c r="M955" s="228">
        <f t="shared" si="368"/>
        <v>0</v>
      </c>
      <c r="N955" s="229">
        <f>K955/$K$990</f>
        <v>1.5079699805410343E-2</v>
      </c>
      <c r="O955" s="97">
        <f t="shared" si="369"/>
        <v>4</v>
      </c>
      <c r="P955" s="92">
        <f t="shared" si="369"/>
        <v>0</v>
      </c>
      <c r="Q955" s="92">
        <f t="shared" si="369"/>
        <v>0</v>
      </c>
      <c r="R955" s="97">
        <f t="shared" si="369"/>
        <v>2</v>
      </c>
      <c r="S955" s="92">
        <f t="shared" si="369"/>
        <v>0</v>
      </c>
      <c r="T955" s="92">
        <f t="shared" si="369"/>
        <v>0</v>
      </c>
      <c r="U955" s="97">
        <f t="shared" si="369"/>
        <v>6</v>
      </c>
      <c r="V955" s="228"/>
      <c r="W955" s="228"/>
      <c r="X955" s="228"/>
    </row>
    <row r="956" spans="2:24" ht="11.1" customHeight="1">
      <c r="B956" s="225">
        <v>10</v>
      </c>
      <c r="C956" s="48"/>
      <c r="D956" s="78" t="s">
        <v>798</v>
      </c>
      <c r="E956" s="35"/>
      <c r="F956" s="35"/>
      <c r="G956" s="99"/>
      <c r="H956" s="149"/>
      <c r="I956" s="149"/>
      <c r="J956" s="99"/>
      <c r="K956" s="132"/>
      <c r="L956" s="226"/>
      <c r="M956" s="226"/>
      <c r="N956" s="231"/>
      <c r="O956" s="99"/>
      <c r="P956" s="88"/>
      <c r="Q956" s="88"/>
      <c r="R956" s="99"/>
      <c r="S956" s="88"/>
      <c r="T956" s="88"/>
      <c r="U956" s="99"/>
      <c r="V956" s="226"/>
      <c r="W956" s="226"/>
      <c r="X956" s="226"/>
    </row>
    <row r="957" spans="2:24" ht="11.1" customHeight="1">
      <c r="B957" s="225"/>
      <c r="C957" s="48"/>
      <c r="D957" s="35" t="s">
        <v>1563</v>
      </c>
      <c r="E957" s="35"/>
      <c r="F957" s="35"/>
      <c r="G957" s="97">
        <f>G82</f>
        <v>8496.7999999999993</v>
      </c>
      <c r="H957" s="205"/>
      <c r="I957" s="205"/>
      <c r="J957" s="97">
        <f>J82</f>
        <v>8510.7999999999993</v>
      </c>
      <c r="K957" s="98">
        <f>K82</f>
        <v>8546.2999999999993</v>
      </c>
      <c r="L957" s="228"/>
      <c r="M957" s="228"/>
      <c r="N957" s="229">
        <f>K957/$K$990</f>
        <v>2.7531646752185088E-2</v>
      </c>
      <c r="O957" s="97">
        <f>O82</f>
        <v>14</v>
      </c>
      <c r="P957" s="95"/>
      <c r="Q957" s="95"/>
      <c r="R957" s="97">
        <f>R82</f>
        <v>35.5</v>
      </c>
      <c r="S957" s="95"/>
      <c r="T957" s="95"/>
      <c r="U957" s="97">
        <f>U82</f>
        <v>49.5</v>
      </c>
      <c r="V957" s="234"/>
      <c r="W957" s="234"/>
      <c r="X957" s="234"/>
    </row>
    <row r="958" spans="2:24" ht="11.1" customHeight="1">
      <c r="B958" s="225">
        <v>11</v>
      </c>
      <c r="C958" s="48"/>
      <c r="D958" s="78" t="s">
        <v>991</v>
      </c>
      <c r="E958" s="35"/>
      <c r="F958" s="35"/>
      <c r="G958" s="97"/>
      <c r="H958" s="205"/>
      <c r="I958" s="205"/>
      <c r="J958" s="97"/>
      <c r="K958" s="98"/>
      <c r="L958" s="228"/>
      <c r="M958" s="228"/>
      <c r="N958" s="231"/>
      <c r="O958" s="97"/>
      <c r="P958" s="92"/>
      <c r="Q958" s="92"/>
      <c r="R958" s="97"/>
      <c r="S958" s="92"/>
      <c r="T958" s="92"/>
      <c r="U958" s="97"/>
      <c r="V958" s="228"/>
      <c r="W958" s="228"/>
      <c r="X958" s="228"/>
    </row>
    <row r="959" spans="2:24" ht="11.1" customHeight="1">
      <c r="B959" s="227"/>
      <c r="C959" s="48"/>
      <c r="D959" s="35" t="s">
        <v>1563</v>
      </c>
      <c r="E959" s="35"/>
      <c r="F959" s="35"/>
      <c r="G959" s="99">
        <f>G302</f>
        <v>2450</v>
      </c>
      <c r="H959" s="205"/>
      <c r="I959" s="205"/>
      <c r="J959" s="99">
        <f>J302</f>
        <v>2475</v>
      </c>
      <c r="K959" s="132">
        <f>K302</f>
        <v>2483</v>
      </c>
      <c r="L959" s="226"/>
      <c r="M959" s="226"/>
      <c r="N959" s="231"/>
      <c r="O959" s="99">
        <f>O302</f>
        <v>25</v>
      </c>
      <c r="P959" s="119"/>
      <c r="Q959" s="119"/>
      <c r="R959" s="99">
        <f>R302</f>
        <v>8</v>
      </c>
      <c r="S959" s="119"/>
      <c r="T959" s="119"/>
      <c r="U959" s="99">
        <f>U302</f>
        <v>33</v>
      </c>
      <c r="V959" s="233"/>
      <c r="W959" s="233"/>
      <c r="X959" s="233"/>
    </row>
    <row r="960" spans="2:24" ht="11.1" customHeight="1">
      <c r="B960" s="227"/>
      <c r="C960" s="48"/>
      <c r="D960" s="35" t="s">
        <v>1564</v>
      </c>
      <c r="E960" s="35"/>
      <c r="F960" s="35"/>
      <c r="G960" s="99">
        <f>G303</f>
        <v>3864</v>
      </c>
      <c r="H960" s="205"/>
      <c r="I960" s="205"/>
      <c r="J960" s="99">
        <f>J303</f>
        <v>3878</v>
      </c>
      <c r="K960" s="132">
        <f>K303</f>
        <v>3893</v>
      </c>
      <c r="L960" s="226"/>
      <c r="M960" s="226"/>
      <c r="N960" s="231"/>
      <c r="O960" s="99">
        <f>O303</f>
        <v>14</v>
      </c>
      <c r="P960" s="119"/>
      <c r="Q960" s="119"/>
      <c r="R960" s="99">
        <f>R303</f>
        <v>15</v>
      </c>
      <c r="S960" s="119"/>
      <c r="T960" s="119"/>
      <c r="U960" s="99">
        <f>U303</f>
        <v>29</v>
      </c>
      <c r="V960" s="233"/>
      <c r="W960" s="233"/>
      <c r="X960" s="233"/>
    </row>
    <row r="961" spans="2:24" ht="11.1" customHeight="1">
      <c r="B961" s="227"/>
      <c r="C961" s="48"/>
      <c r="D961" s="35" t="s">
        <v>1567</v>
      </c>
      <c r="E961" s="35"/>
      <c r="F961" s="35"/>
      <c r="G961" s="97">
        <f>G304+G305</f>
        <v>154</v>
      </c>
      <c r="H961" s="205"/>
      <c r="I961" s="205"/>
      <c r="J961" s="97">
        <f>J304+J305</f>
        <v>136</v>
      </c>
      <c r="K961" s="98">
        <f>K304+K305</f>
        <v>134</v>
      </c>
      <c r="L961" s="228"/>
      <c r="M961" s="228"/>
      <c r="N961" s="231"/>
      <c r="O961" s="97">
        <f>O304+O305</f>
        <v>-18</v>
      </c>
      <c r="P961" s="95"/>
      <c r="Q961" s="95"/>
      <c r="R961" s="97">
        <f>R304+R305</f>
        <v>-2</v>
      </c>
      <c r="S961" s="95"/>
      <c r="T961" s="95"/>
      <c r="U961" s="97">
        <f>U304+U305</f>
        <v>-20</v>
      </c>
      <c r="V961" s="234"/>
      <c r="W961" s="234"/>
      <c r="X961" s="234"/>
    </row>
    <row r="962" spans="2:24" ht="11.1" customHeight="1">
      <c r="B962" s="225"/>
      <c r="C962" s="48"/>
      <c r="D962" s="35" t="s">
        <v>1565</v>
      </c>
      <c r="E962" s="35"/>
      <c r="F962" s="35"/>
      <c r="G962" s="97">
        <f>G306</f>
        <v>6468</v>
      </c>
      <c r="H962" s="228">
        <f>H61</f>
        <v>433.3</v>
      </c>
      <c r="I962" s="228">
        <f>I61</f>
        <v>0</v>
      </c>
      <c r="J962" s="97">
        <f>J306</f>
        <v>6489</v>
      </c>
      <c r="K962" s="98">
        <f>K306</f>
        <v>6510</v>
      </c>
      <c r="L962" s="228">
        <f>L61</f>
        <v>434.9</v>
      </c>
      <c r="M962" s="228">
        <f>M61</f>
        <v>0</v>
      </c>
      <c r="N962" s="229">
        <f>K962/$K$990</f>
        <v>2.0971767941299152E-2</v>
      </c>
      <c r="O962" s="97">
        <f>O306</f>
        <v>21</v>
      </c>
      <c r="P962" s="92">
        <f>P61</f>
        <v>1.5999999999999659</v>
      </c>
      <c r="Q962" s="92">
        <f>Q61</f>
        <v>0</v>
      </c>
      <c r="R962" s="97">
        <f>R306</f>
        <v>21</v>
      </c>
      <c r="S962" s="92">
        <f>S61</f>
        <v>0</v>
      </c>
      <c r="T962" s="92">
        <f>T61</f>
        <v>0</v>
      </c>
      <c r="U962" s="97">
        <f>U306</f>
        <v>42</v>
      </c>
      <c r="V962" s="228"/>
      <c r="W962" s="228"/>
      <c r="X962" s="228"/>
    </row>
    <row r="963" spans="2:24" ht="11.1" customHeight="1">
      <c r="B963" s="225">
        <v>12</v>
      </c>
      <c r="C963" s="48"/>
      <c r="D963" s="78" t="s">
        <v>1014</v>
      </c>
      <c r="E963" s="35"/>
      <c r="F963" s="35"/>
      <c r="G963" s="99"/>
      <c r="H963" s="149"/>
      <c r="I963" s="149"/>
      <c r="J963" s="99"/>
      <c r="K963" s="132"/>
      <c r="L963" s="226"/>
      <c r="M963" s="226"/>
      <c r="N963" s="231"/>
      <c r="O963" s="99"/>
      <c r="P963" s="88"/>
      <c r="Q963" s="88"/>
      <c r="R963" s="99"/>
      <c r="S963" s="88"/>
      <c r="T963" s="88"/>
      <c r="U963" s="99"/>
      <c r="V963" s="226"/>
      <c r="W963" s="226"/>
      <c r="X963" s="226"/>
    </row>
    <row r="964" spans="2:24" ht="11.1" customHeight="1">
      <c r="B964" s="225"/>
      <c r="C964" s="48"/>
      <c r="D964" s="35" t="s">
        <v>1563</v>
      </c>
      <c r="E964" s="35"/>
      <c r="F964" s="35"/>
      <c r="G964" s="97">
        <f>G320</f>
        <v>9297.6</v>
      </c>
      <c r="H964" s="205"/>
      <c r="I964" s="205"/>
      <c r="J964" s="97">
        <f>J320</f>
        <v>9540.7999999999993</v>
      </c>
      <c r="K964" s="98">
        <f>K320</f>
        <v>9618.2999999999993</v>
      </c>
      <c r="L964" s="228"/>
      <c r="M964" s="228"/>
      <c r="N964" s="229">
        <f>K964/$K$990</f>
        <v>3.0985062302580278E-2</v>
      </c>
      <c r="O964" s="97">
        <f>O320</f>
        <v>243.19999999999891</v>
      </c>
      <c r="P964" s="95"/>
      <c r="Q964" s="95"/>
      <c r="R964" s="97">
        <f>R320</f>
        <v>77.5</v>
      </c>
      <c r="S964" s="95"/>
      <c r="T964" s="95"/>
      <c r="U964" s="97">
        <f>U320</f>
        <v>320.69999999999891</v>
      </c>
      <c r="V964" s="234"/>
      <c r="W964" s="234"/>
      <c r="X964" s="234"/>
    </row>
    <row r="965" spans="2:24" ht="11.1" customHeight="1">
      <c r="B965" s="225">
        <v>13</v>
      </c>
      <c r="C965" s="48"/>
      <c r="D965" s="78" t="s">
        <v>976</v>
      </c>
      <c r="E965" s="35"/>
      <c r="F965" s="35"/>
      <c r="G965" s="99"/>
      <c r="H965" s="149"/>
      <c r="I965" s="149"/>
      <c r="J965" s="99"/>
      <c r="K965" s="132"/>
      <c r="L965" s="226"/>
      <c r="M965" s="226"/>
      <c r="N965" s="231"/>
      <c r="O965" s="99"/>
      <c r="P965" s="88"/>
      <c r="Q965" s="88"/>
      <c r="R965" s="99"/>
      <c r="S965" s="88"/>
      <c r="T965" s="88"/>
      <c r="U965" s="99"/>
      <c r="V965" s="226"/>
      <c r="W965" s="226"/>
      <c r="X965" s="226"/>
    </row>
    <row r="966" spans="2:24" ht="11.1" customHeight="1">
      <c r="B966" s="225"/>
      <c r="C966" s="48"/>
      <c r="D966" s="35" t="s">
        <v>1563</v>
      </c>
      <c r="E966" s="35"/>
      <c r="F966" s="35"/>
      <c r="G966" s="99">
        <f>G283</f>
        <v>2435.3000000000002</v>
      </c>
      <c r="H966" s="149"/>
      <c r="I966" s="149"/>
      <c r="J966" s="99">
        <f t="shared" ref="J966:K968" si="370">J283</f>
        <v>2510.3000000000002</v>
      </c>
      <c r="K966" s="132">
        <f t="shared" si="370"/>
        <v>2516.3000000000002</v>
      </c>
      <c r="L966" s="226"/>
      <c r="M966" s="226"/>
      <c r="N966" s="231"/>
      <c r="O966" s="99">
        <f>O283</f>
        <v>75</v>
      </c>
      <c r="P966" s="88"/>
      <c r="Q966" s="88"/>
      <c r="R966" s="99">
        <f>R283</f>
        <v>6</v>
      </c>
      <c r="S966" s="88"/>
      <c r="T966" s="88"/>
      <c r="U966" s="99">
        <f>U283</f>
        <v>81</v>
      </c>
      <c r="V966" s="226"/>
      <c r="W966" s="226"/>
      <c r="X966" s="226"/>
    </row>
    <row r="967" spans="2:24" ht="11.1" customHeight="1">
      <c r="B967" s="225"/>
      <c r="C967" s="48"/>
      <c r="D967" s="35" t="s">
        <v>1564</v>
      </c>
      <c r="E967" s="35"/>
      <c r="F967" s="35"/>
      <c r="G967" s="99">
        <f>G284</f>
        <v>2387.6</v>
      </c>
      <c r="H967" s="149"/>
      <c r="I967" s="149"/>
      <c r="J967" s="99">
        <f t="shared" si="370"/>
        <v>2463.6</v>
      </c>
      <c r="K967" s="132">
        <f t="shared" si="370"/>
        <v>2471.6</v>
      </c>
      <c r="L967" s="226"/>
      <c r="M967" s="226"/>
      <c r="N967" s="231"/>
      <c r="O967" s="99">
        <f>O284</f>
        <v>76</v>
      </c>
      <c r="P967" s="88"/>
      <c r="Q967" s="88"/>
      <c r="R967" s="99">
        <f>R284</f>
        <v>8</v>
      </c>
      <c r="S967" s="88"/>
      <c r="T967" s="88"/>
      <c r="U967" s="99">
        <f>U284</f>
        <v>84</v>
      </c>
      <c r="V967" s="226"/>
      <c r="W967" s="226"/>
      <c r="X967" s="226"/>
    </row>
    <row r="968" spans="2:24" ht="11.1" customHeight="1">
      <c r="B968" s="225"/>
      <c r="C968" s="48"/>
      <c r="D968" s="35" t="s">
        <v>1567</v>
      </c>
      <c r="E968" s="35"/>
      <c r="F968" s="35"/>
      <c r="G968" s="97">
        <f>G285</f>
        <v>484</v>
      </c>
      <c r="H968" s="205"/>
      <c r="I968" s="205"/>
      <c r="J968" s="97">
        <f t="shared" si="370"/>
        <v>476</v>
      </c>
      <c r="K968" s="98">
        <f t="shared" si="370"/>
        <v>464</v>
      </c>
      <c r="L968" s="228"/>
      <c r="M968" s="228"/>
      <c r="N968" s="231"/>
      <c r="O968" s="97">
        <f>O285</f>
        <v>-8</v>
      </c>
      <c r="P968" s="92"/>
      <c r="Q968" s="92"/>
      <c r="R968" s="97">
        <f>R285</f>
        <v>-12</v>
      </c>
      <c r="S968" s="92"/>
      <c r="T968" s="92"/>
      <c r="U968" s="97">
        <f>U285</f>
        <v>-20</v>
      </c>
      <c r="V968" s="228"/>
      <c r="W968" s="228"/>
      <c r="X968" s="228"/>
    </row>
    <row r="969" spans="2:24" ht="11.1" customHeight="1">
      <c r="B969" s="225"/>
      <c r="C969" s="48"/>
      <c r="D969" s="35" t="s">
        <v>1565</v>
      </c>
      <c r="E969" s="35"/>
      <c r="F969" s="35"/>
      <c r="G969" s="97">
        <f>+G966+G967+G968</f>
        <v>5306.9</v>
      </c>
      <c r="H969" s="205"/>
      <c r="I969" s="205"/>
      <c r="J969" s="97">
        <f>+J966+J967+J968</f>
        <v>5449.9</v>
      </c>
      <c r="K969" s="98">
        <f>+K966+K967+K968</f>
        <v>5451.9</v>
      </c>
      <c r="L969" s="228"/>
      <c r="M969" s="228"/>
      <c r="N969" s="229">
        <f>K969/$K$990</f>
        <v>1.7563130820148824E-2</v>
      </c>
      <c r="O969" s="97">
        <f>+O966+O967+O968</f>
        <v>143</v>
      </c>
      <c r="P969" s="92"/>
      <c r="Q969" s="92"/>
      <c r="R969" s="97">
        <f>+R966+R967+R968</f>
        <v>2</v>
      </c>
      <c r="S969" s="92"/>
      <c r="T969" s="92"/>
      <c r="U969" s="97">
        <f>+U966+U967+U968</f>
        <v>145</v>
      </c>
      <c r="V969" s="228"/>
      <c r="W969" s="228"/>
      <c r="X969" s="228"/>
    </row>
    <row r="970" spans="2:24" ht="11.1" customHeight="1">
      <c r="B970" s="225">
        <v>14</v>
      </c>
      <c r="C970" s="48"/>
      <c r="D970" s="78" t="s">
        <v>955</v>
      </c>
      <c r="E970" s="35"/>
      <c r="F970" s="35"/>
      <c r="G970" s="99"/>
      <c r="H970" s="149"/>
      <c r="I970" s="149"/>
      <c r="J970" s="99"/>
      <c r="K970" s="132"/>
      <c r="L970" s="226"/>
      <c r="M970" s="226"/>
      <c r="N970" s="231"/>
      <c r="O970" s="99"/>
      <c r="P970" s="88"/>
      <c r="Q970" s="88"/>
      <c r="R970" s="99"/>
      <c r="S970" s="88"/>
      <c r="T970" s="88"/>
      <c r="U970" s="99"/>
      <c r="V970" s="226"/>
      <c r="W970" s="226"/>
      <c r="X970" s="226"/>
    </row>
    <row r="971" spans="2:24" ht="11.1" customHeight="1">
      <c r="B971" s="225"/>
      <c r="C971" s="48"/>
      <c r="D971" s="35" t="s">
        <v>1570</v>
      </c>
      <c r="E971" s="35"/>
      <c r="F971" s="35"/>
      <c r="G971" s="97">
        <f>G252</f>
        <v>2093.6</v>
      </c>
      <c r="H971" s="205"/>
      <c r="I971" s="205"/>
      <c r="J971" s="97">
        <f>J252</f>
        <v>2094.6</v>
      </c>
      <c r="K971" s="98">
        <f>K252</f>
        <v>2095.6</v>
      </c>
      <c r="L971" s="228"/>
      <c r="M971" s="228"/>
      <c r="N971" s="229">
        <f>K971/$K$990</f>
        <v>6.7509119658658214E-3</v>
      </c>
      <c r="O971" s="97">
        <f>O252</f>
        <v>1</v>
      </c>
      <c r="P971" s="95"/>
      <c r="Q971" s="95"/>
      <c r="R971" s="97">
        <f>R252</f>
        <v>1</v>
      </c>
      <c r="S971" s="95"/>
      <c r="T971" s="95"/>
      <c r="U971" s="97">
        <f>U252</f>
        <v>2</v>
      </c>
      <c r="V971" s="234"/>
      <c r="W971" s="234"/>
      <c r="X971" s="234"/>
    </row>
    <row r="972" spans="2:24" ht="11.1" customHeight="1">
      <c r="B972" s="225">
        <v>15</v>
      </c>
      <c r="C972" s="48"/>
      <c r="D972" s="78" t="s">
        <v>793</v>
      </c>
      <c r="E972" s="35"/>
      <c r="F972" s="35"/>
      <c r="G972" s="99"/>
      <c r="H972" s="149"/>
      <c r="I972" s="149"/>
      <c r="J972" s="99"/>
      <c r="K972" s="132"/>
      <c r="L972" s="226"/>
      <c r="M972" s="226"/>
      <c r="N972" s="231"/>
      <c r="O972" s="99"/>
      <c r="P972" s="88"/>
      <c r="Q972" s="88"/>
      <c r="R972" s="99"/>
      <c r="S972" s="88"/>
      <c r="T972" s="88"/>
      <c r="U972" s="99"/>
      <c r="V972" s="226"/>
      <c r="W972" s="226"/>
      <c r="X972" s="226"/>
    </row>
    <row r="973" spans="2:24" ht="11.1" customHeight="1">
      <c r="B973" s="225"/>
      <c r="C973" s="48"/>
      <c r="D973" s="35" t="s">
        <v>1563</v>
      </c>
      <c r="E973" s="35"/>
      <c r="F973" s="35"/>
      <c r="G973" s="99">
        <f>G74</f>
        <v>445</v>
      </c>
      <c r="H973" s="149"/>
      <c r="I973" s="149"/>
      <c r="J973" s="99">
        <f>J74</f>
        <v>448</v>
      </c>
      <c r="K973" s="132">
        <f>K74</f>
        <v>449</v>
      </c>
      <c r="L973" s="226"/>
      <c r="M973" s="226"/>
      <c r="N973" s="231"/>
      <c r="O973" s="99">
        <f>O74</f>
        <v>3</v>
      </c>
      <c r="P973" s="119"/>
      <c r="Q973" s="119"/>
      <c r="R973" s="99">
        <f>R74</f>
        <v>1</v>
      </c>
      <c r="S973" s="119"/>
      <c r="T973" s="119"/>
      <c r="U973" s="99">
        <f>U74</f>
        <v>4</v>
      </c>
      <c r="V973" s="233"/>
      <c r="W973" s="233"/>
      <c r="X973" s="233"/>
    </row>
    <row r="974" spans="2:24" ht="11.1" customHeight="1">
      <c r="B974" s="225"/>
      <c r="C974" s="48"/>
      <c r="D974" s="35" t="s">
        <v>1571</v>
      </c>
      <c r="E974" s="35"/>
      <c r="F974" s="35"/>
      <c r="G974" s="97">
        <f>G75</f>
        <v>691</v>
      </c>
      <c r="H974" s="205"/>
      <c r="I974" s="205"/>
      <c r="J974" s="97">
        <f>J75</f>
        <v>690</v>
      </c>
      <c r="K974" s="98">
        <f>K75</f>
        <v>683</v>
      </c>
      <c r="L974" s="228"/>
      <c r="M974" s="228"/>
      <c r="N974" s="231"/>
      <c r="O974" s="97">
        <f>O75</f>
        <v>-1</v>
      </c>
      <c r="P974" s="95"/>
      <c r="Q974" s="95"/>
      <c r="R974" s="97">
        <f>R75</f>
        <v>-7</v>
      </c>
      <c r="S974" s="95"/>
      <c r="T974" s="95"/>
      <c r="U974" s="97">
        <f>U75</f>
        <v>-8</v>
      </c>
      <c r="V974" s="234"/>
      <c r="W974" s="234"/>
      <c r="X974" s="234"/>
    </row>
    <row r="975" spans="2:24" ht="11.1" customHeight="1">
      <c r="B975" s="225"/>
      <c r="C975" s="48"/>
      <c r="D975" s="35" t="s">
        <v>1565</v>
      </c>
      <c r="E975" s="35"/>
      <c r="F975" s="35"/>
      <c r="G975" s="97">
        <f>+G973+G974</f>
        <v>1136</v>
      </c>
      <c r="H975" s="205"/>
      <c r="I975" s="205"/>
      <c r="J975" s="97">
        <f>+J973+J974</f>
        <v>1138</v>
      </c>
      <c r="K975" s="98">
        <f>+K973+K974</f>
        <v>1132</v>
      </c>
      <c r="L975" s="228"/>
      <c r="M975" s="228"/>
      <c r="N975" s="229">
        <f>K975/$K$990</f>
        <v>3.6467037341859662E-3</v>
      </c>
      <c r="O975" s="97">
        <f>+O973+O974</f>
        <v>2</v>
      </c>
      <c r="P975" s="92"/>
      <c r="Q975" s="92"/>
      <c r="R975" s="97">
        <f>+R973+R974</f>
        <v>-6</v>
      </c>
      <c r="S975" s="92"/>
      <c r="T975" s="92"/>
      <c r="U975" s="97">
        <f>+U973+U974</f>
        <v>-4</v>
      </c>
      <c r="V975" s="228"/>
      <c r="W975" s="228"/>
      <c r="X975" s="228"/>
    </row>
    <row r="976" spans="2:24" ht="11.1" customHeight="1">
      <c r="B976" s="225">
        <v>16</v>
      </c>
      <c r="C976" s="48"/>
      <c r="D976" s="78" t="s">
        <v>1007</v>
      </c>
      <c r="E976" s="35"/>
      <c r="F976" s="35"/>
      <c r="G976" s="97"/>
      <c r="H976" s="205"/>
      <c r="I976" s="205"/>
      <c r="J976" s="97"/>
      <c r="K976" s="98"/>
      <c r="L976" s="228"/>
      <c r="M976" s="228"/>
      <c r="N976" s="231"/>
      <c r="O976" s="97"/>
      <c r="P976" s="95"/>
      <c r="Q976" s="95"/>
      <c r="R976" s="97"/>
      <c r="S976" s="95"/>
      <c r="T976" s="95"/>
      <c r="U976" s="97"/>
      <c r="V976" s="234"/>
      <c r="W976" s="234"/>
      <c r="X976" s="234"/>
    </row>
    <row r="977" spans="1:25" ht="11.1" customHeight="1">
      <c r="B977" s="225"/>
      <c r="C977" s="48"/>
      <c r="D977" s="35" t="s">
        <v>1563</v>
      </c>
      <c r="E977" s="35"/>
      <c r="F977" s="35"/>
      <c r="G977" s="99">
        <f>G312</f>
        <v>834.4</v>
      </c>
      <c r="H977" s="149"/>
      <c r="I977" s="149"/>
      <c r="J977" s="99">
        <f>J312</f>
        <v>838.4</v>
      </c>
      <c r="K977" s="132">
        <f>K312</f>
        <v>844.4</v>
      </c>
      <c r="L977" s="226"/>
      <c r="M977" s="226"/>
      <c r="N977" s="231"/>
      <c r="O977" s="99">
        <f>O312</f>
        <v>4</v>
      </c>
      <c r="P977" s="119"/>
      <c r="Q977" s="119"/>
      <c r="R977" s="99">
        <f>R312</f>
        <v>6</v>
      </c>
      <c r="S977" s="119"/>
      <c r="T977" s="119"/>
      <c r="U977" s="99">
        <f>U312</f>
        <v>10</v>
      </c>
      <c r="V977" s="233"/>
      <c r="W977" s="233"/>
      <c r="X977" s="233"/>
    </row>
    <row r="978" spans="1:25" ht="11.1" customHeight="1">
      <c r="B978" s="225"/>
      <c r="C978" s="48"/>
      <c r="D978" s="35" t="s">
        <v>1564</v>
      </c>
      <c r="E978" s="35"/>
      <c r="F978" s="35"/>
      <c r="G978" s="97">
        <f>G314</f>
        <v>292.5</v>
      </c>
      <c r="H978" s="205"/>
      <c r="I978" s="205"/>
      <c r="J978" s="97">
        <f>J314</f>
        <v>292.5</v>
      </c>
      <c r="K978" s="98">
        <f>K314</f>
        <v>292.5</v>
      </c>
      <c r="L978" s="228"/>
      <c r="M978" s="228"/>
      <c r="N978" s="231"/>
      <c r="O978" s="97">
        <f>O314</f>
        <v>0</v>
      </c>
      <c r="P978" s="95"/>
      <c r="Q978" s="95"/>
      <c r="R978" s="97">
        <f>R314</f>
        <v>0</v>
      </c>
      <c r="S978" s="95"/>
      <c r="T978" s="95"/>
      <c r="U978" s="97">
        <f>U314</f>
        <v>0</v>
      </c>
      <c r="V978" s="234"/>
      <c r="W978" s="234"/>
      <c r="X978" s="234"/>
    </row>
    <row r="979" spans="1:25" ht="11.1" customHeight="1">
      <c r="B979" s="225"/>
      <c r="C979" s="48"/>
      <c r="D979" s="35" t="s">
        <v>1565</v>
      </c>
      <c r="E979" s="35"/>
      <c r="F979" s="35"/>
      <c r="G979" s="97">
        <f>+G977+G978</f>
        <v>1126.9000000000001</v>
      </c>
      <c r="H979" s="205"/>
      <c r="I979" s="205"/>
      <c r="J979" s="97">
        <f>+J977+J978</f>
        <v>1130.9000000000001</v>
      </c>
      <c r="K979" s="98">
        <f>+K977+K978</f>
        <v>1136.9000000000001</v>
      </c>
      <c r="L979" s="228"/>
      <c r="M979" s="228"/>
      <c r="N979" s="229">
        <f>K979/$K$990</f>
        <v>3.662488935862213E-3</v>
      </c>
      <c r="O979" s="97">
        <f>+O977+O978</f>
        <v>4</v>
      </c>
      <c r="P979" s="92"/>
      <c r="Q979" s="92"/>
      <c r="R979" s="97">
        <f>+R977+R978</f>
        <v>6</v>
      </c>
      <c r="S979" s="92"/>
      <c r="T979" s="92"/>
      <c r="U979" s="97">
        <f>+U977+U978</f>
        <v>10</v>
      </c>
      <c r="V979" s="228"/>
      <c r="W979" s="228"/>
      <c r="X979" s="228"/>
    </row>
    <row r="980" spans="1:25" ht="11.1" customHeight="1">
      <c r="B980" s="225">
        <v>17</v>
      </c>
      <c r="C980" s="48"/>
      <c r="D980" s="78" t="s">
        <v>1314</v>
      </c>
      <c r="E980" s="35"/>
      <c r="F980" s="35"/>
      <c r="G980" s="99"/>
      <c r="H980" s="149"/>
      <c r="I980" s="149"/>
      <c r="J980" s="99"/>
      <c r="K980" s="132"/>
      <c r="L980" s="226"/>
      <c r="M980" s="226"/>
      <c r="N980" s="231"/>
      <c r="O980" s="99"/>
      <c r="P980" s="88"/>
      <c r="Q980" s="88"/>
      <c r="R980" s="99"/>
      <c r="S980" s="88"/>
      <c r="T980" s="88"/>
      <c r="U980" s="99"/>
      <c r="V980" s="226"/>
      <c r="W980" s="226"/>
      <c r="X980" s="226"/>
    </row>
    <row r="981" spans="1:25" ht="11.1" customHeight="1">
      <c r="B981" s="225"/>
      <c r="C981" s="48"/>
      <c r="D981" s="35" t="s">
        <v>1572</v>
      </c>
      <c r="E981" s="35"/>
      <c r="F981" s="35"/>
      <c r="G981" s="97">
        <f>G656</f>
        <v>564</v>
      </c>
      <c r="H981" s="205"/>
      <c r="I981" s="205"/>
      <c r="J981" s="97">
        <f>J656</f>
        <v>571</v>
      </c>
      <c r="K981" s="98">
        <f>K656</f>
        <v>572</v>
      </c>
      <c r="L981" s="228"/>
      <c r="M981" s="228"/>
      <c r="N981" s="229">
        <f>K981/$K$990</f>
        <v>1.8426806854720606E-3</v>
      </c>
      <c r="O981" s="97">
        <f>O656</f>
        <v>7</v>
      </c>
      <c r="P981" s="95"/>
      <c r="Q981" s="95"/>
      <c r="R981" s="97">
        <f>R656</f>
        <v>1</v>
      </c>
      <c r="S981" s="95"/>
      <c r="T981" s="95"/>
      <c r="U981" s="97">
        <f>U656</f>
        <v>8</v>
      </c>
      <c r="V981" s="234"/>
      <c r="W981" s="234"/>
      <c r="X981" s="234"/>
    </row>
    <row r="982" spans="1:25" hidden="1">
      <c r="K982" s="96"/>
    </row>
    <row r="983" spans="1:25">
      <c r="K983" s="96"/>
    </row>
    <row r="984" spans="1:25" ht="11.1" customHeight="1">
      <c r="B984" s="78" t="s">
        <v>1573</v>
      </c>
      <c r="C984" s="35"/>
      <c r="D984" s="35"/>
      <c r="E984" s="35"/>
      <c r="F984" s="35"/>
      <c r="G984" s="99"/>
      <c r="H984" s="149"/>
      <c r="I984" s="149"/>
      <c r="J984" s="99"/>
      <c r="K984" s="132"/>
      <c r="L984" s="226"/>
      <c r="M984" s="226"/>
      <c r="N984" s="231"/>
      <c r="O984" s="99"/>
      <c r="P984" s="88"/>
      <c r="Q984" s="88"/>
      <c r="R984" s="99"/>
      <c r="S984" s="88"/>
      <c r="T984" s="88"/>
      <c r="U984" s="99"/>
      <c r="V984" s="226"/>
      <c r="W984" s="226"/>
      <c r="X984" s="226"/>
    </row>
    <row r="985" spans="1:25" ht="11.1" customHeight="1">
      <c r="B985" s="48"/>
      <c r="C985" s="48"/>
      <c r="D985" s="35" t="s">
        <v>1574</v>
      </c>
      <c r="E985" s="35"/>
      <c r="F985" s="35"/>
      <c r="G985" s="88">
        <f>G931+G927+G922+G966+G949+G973+G944+G971+G918+G936+G953+G959+G977+G940+G981+G964+G957</f>
        <v>175437.5</v>
      </c>
      <c r="H985" s="149"/>
      <c r="I985" s="149"/>
      <c r="J985" s="88">
        <f>J931+J927+J922+J966+J949+J973+J944+J971+J918+J936+J953+J959+J977+J940+J981+J964+J957</f>
        <v>178110.3</v>
      </c>
      <c r="K985" s="89">
        <f>K931+K927+K922+K966+K949+K973+K944+K971+K918+K936+K953+K959+K977+K940+K981+K964+K957</f>
        <v>179006.19999999998</v>
      </c>
      <c r="L985" s="226"/>
      <c r="M985" s="226"/>
      <c r="N985" s="231"/>
      <c r="O985" s="88">
        <f>O931+O927+O922+O966+O949+O973+O944+O971+O918+O936+O953+O959+O977+O940+O981+O964+O957</f>
        <v>1880.4999999999973</v>
      </c>
      <c r="P985" s="88"/>
      <c r="Q985" s="88"/>
      <c r="R985" s="88">
        <f>R931+R927+R922+R966+R949+R973+R944+R971+R918+R936+R953+R959+R977+R940+R964+R981+R957</f>
        <v>882.900000000001</v>
      </c>
      <c r="S985" s="88"/>
      <c r="T985" s="88"/>
      <c r="U985" s="88">
        <f>U931+U927+U922+U966+U949+U973+U944+U971+U918+U936+U953+U959+U977+U940+U981+U964+U957</f>
        <v>2763.3999999999978</v>
      </c>
      <c r="V985" s="226"/>
      <c r="W985" s="226"/>
    </row>
    <row r="986" spans="1:25" ht="11.1" customHeight="1">
      <c r="B986" s="48"/>
      <c r="C986" s="48"/>
      <c r="D986" s="35" t="s">
        <v>1575</v>
      </c>
      <c r="E986" s="35"/>
      <c r="F986" s="35"/>
      <c r="G986" s="88">
        <f>G932+G928+G923+G967+G950+G945+G919+G937+G954+G960+G978+G941</f>
        <v>114499.71999999997</v>
      </c>
      <c r="H986" s="149"/>
      <c r="I986" s="149"/>
      <c r="J986" s="88">
        <f>J932+J928+J923+J967+J950+J945+J919+J937+J954+J960+J978+J941</f>
        <v>115736.69999999998</v>
      </c>
      <c r="K986" s="89">
        <f>K932+K928+K923+K967+K950+K945+K919+K937+K954+K960+K978+K941</f>
        <v>116752.12000000001</v>
      </c>
      <c r="L986" s="226"/>
      <c r="M986" s="226"/>
      <c r="N986" s="231"/>
      <c r="O986" s="88">
        <f>O932+O928+O923+O967+O950+O945+O919+O937+O954+O960+O978+O941</f>
        <v>1236.9799999999996</v>
      </c>
      <c r="P986" s="88"/>
      <c r="Q986" s="88"/>
      <c r="R986" s="88">
        <f>R932+R928+R923+R967+R950+R945+R919+R937+R954+R960+R978+R941</f>
        <v>1023.4200000000001</v>
      </c>
      <c r="S986" s="88"/>
      <c r="T986" s="88"/>
      <c r="U986" s="88">
        <f>U932+U928+U923+U967+U950+U945+U919+U937+U954+U960+U978+U941</f>
        <v>2260.3999999999996</v>
      </c>
      <c r="V986" s="226"/>
      <c r="W986" s="226"/>
      <c r="X986" s="82"/>
      <c r="Y986" s="82"/>
    </row>
    <row r="987" spans="1:25" ht="11.1" customHeight="1">
      <c r="B987" s="48"/>
      <c r="C987" s="48"/>
      <c r="D987" s="35" t="s">
        <v>1576</v>
      </c>
      <c r="E987" s="35"/>
      <c r="F987" s="35"/>
      <c r="G987" s="99">
        <f>G933+G924+G968+G974+G961+G946</f>
        <v>13089</v>
      </c>
      <c r="H987" s="149"/>
      <c r="I987" s="149"/>
      <c r="J987" s="99">
        <f>J933+J924+J968+J974+J961+J946</f>
        <v>12755</v>
      </c>
      <c r="K987" s="132">
        <f>K933+K924+K968+K974+K961+K946</f>
        <v>12569</v>
      </c>
      <c r="L987" s="226"/>
      <c r="M987" s="226"/>
      <c r="N987" s="231"/>
      <c r="O987" s="99">
        <f>O933+O924+O968+O974+O961+O946</f>
        <v>-334</v>
      </c>
      <c r="P987" s="88"/>
      <c r="Q987" s="88"/>
      <c r="R987" s="99">
        <f>R933+R924+R968+R974+R961+R946</f>
        <v>-186</v>
      </c>
      <c r="S987" s="88"/>
      <c r="T987" s="88"/>
      <c r="U987" s="99">
        <f>U933+U924+U968+U974+U961+U946</f>
        <v>-520</v>
      </c>
      <c r="V987" s="226"/>
      <c r="W987" s="226"/>
      <c r="X987" s="226"/>
      <c r="Y987" s="82"/>
    </row>
    <row r="988" spans="1:25" ht="11.1" customHeight="1">
      <c r="B988" s="48"/>
      <c r="C988" s="48"/>
      <c r="D988" s="35" t="s">
        <v>1577</v>
      </c>
      <c r="E988" s="35"/>
      <c r="F988" s="35"/>
      <c r="G988" s="99">
        <f>G916</f>
        <v>1396</v>
      </c>
      <c r="H988" s="149"/>
      <c r="I988" s="149"/>
      <c r="J988" s="99">
        <f>J916</f>
        <v>1463</v>
      </c>
      <c r="K988" s="132">
        <f>K916</f>
        <v>1450</v>
      </c>
      <c r="L988" s="226"/>
      <c r="M988" s="226"/>
      <c r="N988" s="231"/>
      <c r="O988" s="99">
        <f>O916</f>
        <v>67</v>
      </c>
      <c r="P988" s="88"/>
      <c r="Q988" s="88"/>
      <c r="R988" s="99">
        <f>R916</f>
        <v>-13</v>
      </c>
      <c r="S988" s="88"/>
      <c r="T988" s="88"/>
      <c r="U988" s="99">
        <f>U916</f>
        <v>54</v>
      </c>
      <c r="V988" s="226"/>
      <c r="W988" s="226"/>
      <c r="X988" s="226"/>
    </row>
    <row r="989" spans="1:25" ht="11.1" customHeight="1">
      <c r="B989" s="48"/>
      <c r="C989" s="48"/>
      <c r="D989" s="35" t="s">
        <v>1578</v>
      </c>
      <c r="E989" s="35"/>
      <c r="F989" s="35"/>
      <c r="G989" s="97">
        <f>G917</f>
        <v>636.79999999999995</v>
      </c>
      <c r="H989" s="205"/>
      <c r="I989" s="205"/>
      <c r="J989" s="97">
        <f>J917</f>
        <v>668</v>
      </c>
      <c r="K989" s="98">
        <f>K917</f>
        <v>640</v>
      </c>
      <c r="L989" s="228"/>
      <c r="M989" s="228"/>
      <c r="N989" s="235"/>
      <c r="O989" s="97">
        <f>O917</f>
        <v>31.200000000000045</v>
      </c>
      <c r="P989" s="92"/>
      <c r="Q989" s="92"/>
      <c r="R989" s="97">
        <f>R917</f>
        <v>-28</v>
      </c>
      <c r="S989" s="92"/>
      <c r="T989" s="92"/>
      <c r="U989" s="97">
        <f>U917</f>
        <v>3.2000000000000455</v>
      </c>
      <c r="V989" s="226"/>
      <c r="W989" s="226"/>
      <c r="X989" s="226"/>
    </row>
    <row r="990" spans="1:25" s="149" customFormat="1" ht="11.1" customHeight="1">
      <c r="A990" s="37"/>
      <c r="B990" s="236" t="s">
        <v>1579</v>
      </c>
      <c r="C990" s="37"/>
      <c r="E990" s="226"/>
      <c r="F990" s="226"/>
      <c r="G990" s="237">
        <f>G985+G986+G987+G988+G989</f>
        <v>305059.01999999996</v>
      </c>
      <c r="H990" s="205"/>
      <c r="I990" s="205"/>
      <c r="J990" s="237">
        <f>J985+J986+J987+J988+J989</f>
        <v>308733</v>
      </c>
      <c r="K990" s="238">
        <f>K985+K986+K987+K988+K989</f>
        <v>310417.32</v>
      </c>
      <c r="L990" s="228"/>
      <c r="M990" s="228"/>
      <c r="N990" s="229">
        <f>J990/$J$1041</f>
        <v>1</v>
      </c>
      <c r="O990" s="237">
        <f>O985+O986+O987+O988+O989</f>
        <v>2881.6799999999967</v>
      </c>
      <c r="P990" s="92"/>
      <c r="Q990" s="92"/>
      <c r="R990" s="237">
        <f>R985+R986+R987+R988+R989</f>
        <v>1679.3200000000011</v>
      </c>
      <c r="S990" s="92"/>
      <c r="T990" s="92"/>
      <c r="U990" s="237">
        <f>U985+U986+U987+U988+U989</f>
        <v>4560.9999999999973</v>
      </c>
      <c r="V990" s="228"/>
      <c r="W990" s="228"/>
      <c r="X990" s="228"/>
    </row>
    <row r="991" spans="1:25" s="149" customFormat="1" ht="11.1" customHeight="1">
      <c r="A991" s="37"/>
      <c r="B991" s="37"/>
      <c r="C991" s="37"/>
      <c r="E991" s="226"/>
      <c r="F991" s="226"/>
      <c r="G991" s="95"/>
      <c r="H991" s="234"/>
      <c r="I991" s="234"/>
      <c r="J991" s="239"/>
      <c r="K991" s="240"/>
      <c r="L991" s="234"/>
      <c r="M991" s="234"/>
      <c r="N991" s="229"/>
      <c r="O991" s="95"/>
      <c r="P991" s="95"/>
      <c r="Q991" s="95"/>
      <c r="R991" s="95"/>
      <c r="S991" s="95"/>
      <c r="T991" s="95"/>
      <c r="U991" s="95"/>
      <c r="V991" s="228"/>
      <c r="W991" s="228"/>
      <c r="X991" s="228"/>
    </row>
    <row r="992" spans="1:25" s="149" customFormat="1" ht="11.1" customHeight="1">
      <c r="A992" s="37"/>
      <c r="B992" s="37"/>
      <c r="C992" s="37"/>
      <c r="E992" s="226"/>
      <c r="F992" s="226"/>
      <c r="G992" s="95"/>
      <c r="H992" s="234"/>
      <c r="I992" s="234"/>
      <c r="J992" s="239"/>
      <c r="K992" s="240"/>
      <c r="L992" s="234"/>
      <c r="M992" s="234"/>
      <c r="N992" s="229"/>
      <c r="O992" s="95"/>
      <c r="P992" s="95"/>
      <c r="Q992" s="95"/>
      <c r="R992" s="95"/>
      <c r="S992" s="95"/>
      <c r="T992" s="95"/>
      <c r="U992" s="95"/>
      <c r="V992" s="228"/>
      <c r="W992" s="228"/>
      <c r="X992" s="228"/>
    </row>
    <row r="993" spans="1:25" ht="11.1" customHeight="1">
      <c r="B993" s="35" t="s">
        <v>1580</v>
      </c>
      <c r="C993" s="35"/>
      <c r="D993" s="35"/>
      <c r="E993" s="35"/>
      <c r="F993" s="35"/>
      <c r="G993" s="241">
        <v>3.4000000000000002E-2</v>
      </c>
      <c r="I993" s="35"/>
      <c r="J993" s="241" t="str">
        <f>IF(K985+K986=0,((O985+O986)/(G985+G986)),"")</f>
        <v/>
      </c>
      <c r="K993" s="242">
        <f>IF(K986+K985=0,"",((U986+U985)/(G986+G985)))</f>
        <v>1.732719931576911E-2</v>
      </c>
      <c r="L993" s="102"/>
      <c r="M993" s="102"/>
      <c r="N993" s="102"/>
      <c r="O993" s="102"/>
      <c r="P993" s="102"/>
      <c r="Q993" s="102"/>
      <c r="R993" s="102"/>
    </row>
    <row r="994" spans="1:25" ht="11.25" customHeight="1">
      <c r="B994" s="35" t="s">
        <v>1581</v>
      </c>
      <c r="C994" s="35"/>
      <c r="D994" s="35"/>
      <c r="E994" s="35"/>
      <c r="F994" s="35"/>
      <c r="G994" s="241"/>
      <c r="I994" s="35"/>
      <c r="J994" s="241"/>
      <c r="K994" s="242"/>
      <c r="L994" s="102"/>
      <c r="M994" s="102"/>
      <c r="N994" s="102"/>
      <c r="O994" s="102"/>
      <c r="P994" s="102"/>
      <c r="Q994" s="102"/>
      <c r="R994" s="102"/>
    </row>
    <row r="995" spans="1:25" s="108" customFormat="1" ht="11.1" customHeight="1">
      <c r="A995" s="107"/>
      <c r="B995" s="107" t="s">
        <v>1582</v>
      </c>
      <c r="C995" s="107"/>
      <c r="D995" s="107"/>
      <c r="E995" s="107"/>
      <c r="F995" s="107"/>
      <c r="G995" s="243">
        <v>3.4000000000000002E-2</v>
      </c>
      <c r="I995" s="107"/>
      <c r="J995" s="243" t="str">
        <f>IF(K985+K986=0,((O985+O986)/(G985+G986))/A4*12,"")</f>
        <v/>
      </c>
      <c r="K995" s="244">
        <f>IF(K985+K986=0,"",(U985+U986)/A4*12/(G985+G986))</f>
        <v>1.732719931576911E-2</v>
      </c>
      <c r="L995" s="109"/>
      <c r="M995" s="109"/>
      <c r="N995" s="109"/>
      <c r="O995" s="109"/>
      <c r="P995" s="109"/>
      <c r="Q995" s="109"/>
      <c r="R995" s="109"/>
      <c r="S995" s="113"/>
      <c r="T995" s="113"/>
      <c r="U995" s="113"/>
    </row>
    <row r="996" spans="1:25" s="149" customFormat="1" ht="11.1" customHeight="1">
      <c r="A996" s="37"/>
      <c r="B996" s="35" t="s">
        <v>1581</v>
      </c>
      <c r="C996" s="161"/>
      <c r="D996" s="245"/>
      <c r="E996" s="226"/>
      <c r="F996" s="226"/>
      <c r="G996" s="246"/>
      <c r="H996" s="247"/>
      <c r="I996" s="247"/>
      <c r="J996" s="248"/>
      <c r="K996" s="249"/>
      <c r="L996" s="250"/>
      <c r="M996" s="250"/>
      <c r="N996" s="250"/>
      <c r="O996" s="250"/>
      <c r="P996" s="250"/>
      <c r="Q996" s="250"/>
      <c r="R996" s="250"/>
      <c r="S996" s="251"/>
      <c r="T996" s="251"/>
      <c r="U996" s="251"/>
      <c r="V996" s="233"/>
      <c r="W996" s="233"/>
      <c r="X996" s="233"/>
    </row>
    <row r="997" spans="1:25" s="149" customFormat="1" ht="0.75" customHeight="1">
      <c r="A997" s="37"/>
      <c r="B997" s="37"/>
      <c r="C997" s="37"/>
      <c r="D997" s="37"/>
      <c r="E997" s="37"/>
      <c r="F997" s="37"/>
      <c r="G997" s="88"/>
      <c r="I997" s="226"/>
      <c r="J997" s="88"/>
      <c r="K997" s="252"/>
      <c r="L997" s="115"/>
      <c r="M997" s="115"/>
      <c r="N997" s="115"/>
      <c r="O997" s="115"/>
      <c r="P997" s="115"/>
      <c r="Q997" s="115"/>
      <c r="R997" s="115"/>
      <c r="S997" s="88"/>
      <c r="T997" s="88"/>
      <c r="U997" s="88"/>
      <c r="V997" s="226"/>
      <c r="W997" s="226"/>
      <c r="X997" s="226"/>
    </row>
    <row r="998" spans="1:25" s="149" customFormat="1">
      <c r="A998" s="37"/>
      <c r="B998" s="37"/>
      <c r="C998" s="37"/>
      <c r="D998" s="37"/>
      <c r="E998" s="37"/>
      <c r="F998" s="37"/>
      <c r="G998" s="88"/>
      <c r="I998" s="226"/>
      <c r="J998" s="88"/>
      <c r="K998" s="252"/>
      <c r="L998" s="115"/>
      <c r="M998" s="115"/>
      <c r="N998" s="115"/>
      <c r="O998" s="115"/>
      <c r="P998" s="115"/>
      <c r="Q998" s="115"/>
      <c r="R998" s="115"/>
      <c r="S998" s="88"/>
      <c r="T998" s="88"/>
      <c r="U998" s="88"/>
      <c r="V998" s="226"/>
      <c r="W998" s="226"/>
      <c r="X998" s="226"/>
    </row>
    <row r="999" spans="1:25" s="149" customFormat="1">
      <c r="A999" s="37"/>
      <c r="B999" s="236" t="s">
        <v>1583</v>
      </c>
      <c r="C999" s="37"/>
      <c r="D999" s="37"/>
      <c r="E999" s="37"/>
      <c r="F999" s="37"/>
      <c r="G999" s="88"/>
      <c r="I999" s="226"/>
      <c r="J999" s="88"/>
      <c r="K999" s="89"/>
      <c r="L999" s="226"/>
      <c r="M999" s="226"/>
      <c r="N999" s="226"/>
      <c r="O999" s="88"/>
      <c r="P999" s="88"/>
      <c r="Q999" s="88"/>
      <c r="R999" s="88"/>
      <c r="S999" s="88"/>
      <c r="T999" s="88"/>
      <c r="U999" s="88"/>
      <c r="V999" s="226"/>
      <c r="W999" s="226"/>
      <c r="X999" s="226"/>
    </row>
    <row r="1000" spans="1:25" s="149" customFormat="1">
      <c r="A1000" s="37"/>
      <c r="B1000" s="37"/>
      <c r="C1000" s="37"/>
      <c r="D1000" s="236" t="s">
        <v>1584</v>
      </c>
      <c r="E1000" s="37"/>
      <c r="F1000" s="37"/>
      <c r="G1000" s="88"/>
      <c r="I1000" s="226"/>
      <c r="J1000" s="88"/>
      <c r="K1000" s="89"/>
      <c r="L1000" s="226"/>
      <c r="M1000" s="226"/>
      <c r="N1000" s="226"/>
      <c r="O1000" s="88"/>
      <c r="P1000" s="88"/>
      <c r="Q1000" s="88"/>
      <c r="R1000" s="88"/>
      <c r="S1000" s="88"/>
      <c r="T1000" s="88"/>
      <c r="U1000" s="88"/>
      <c r="V1000" s="226"/>
      <c r="W1000" s="226"/>
      <c r="X1000" s="226"/>
    </row>
    <row r="1001" spans="1:25" s="149" customFormat="1">
      <c r="A1001" s="37"/>
      <c r="B1001" s="37"/>
      <c r="C1001" s="37"/>
      <c r="D1001" s="35" t="s">
        <v>1561</v>
      </c>
      <c r="E1001" s="37"/>
      <c r="F1001" s="37"/>
      <c r="G1001" s="88">
        <f>G916</f>
        <v>1396</v>
      </c>
      <c r="I1001" s="226"/>
      <c r="J1001" s="88">
        <f t="shared" ref="J1001:K1004" si="371">J916</f>
        <v>1463</v>
      </c>
      <c r="K1001" s="89">
        <f t="shared" si="371"/>
        <v>1450</v>
      </c>
      <c r="L1001" s="226"/>
      <c r="M1001" s="226"/>
      <c r="N1001" s="229"/>
      <c r="O1001" s="88">
        <f>O916</f>
        <v>67</v>
      </c>
      <c r="P1001" s="88"/>
      <c r="Q1001" s="88"/>
      <c r="R1001" s="88">
        <f>R916</f>
        <v>-13</v>
      </c>
      <c r="S1001" s="88"/>
      <c r="T1001" s="88"/>
      <c r="U1001" s="88">
        <f>U916</f>
        <v>54</v>
      </c>
      <c r="V1001" s="226"/>
      <c r="W1001" s="226"/>
      <c r="X1001" s="226"/>
    </row>
    <row r="1002" spans="1:25" s="149" customFormat="1">
      <c r="A1002" s="37"/>
      <c r="B1002" s="37"/>
      <c r="C1002" s="37"/>
      <c r="D1002" s="35" t="s">
        <v>1585</v>
      </c>
      <c r="E1002" s="37"/>
      <c r="F1002" s="37"/>
      <c r="G1002" s="88">
        <f>G917</f>
        <v>636.79999999999995</v>
      </c>
      <c r="I1002" s="226"/>
      <c r="J1002" s="88">
        <f t="shared" si="371"/>
        <v>668</v>
      </c>
      <c r="K1002" s="89">
        <f t="shared" si="371"/>
        <v>640</v>
      </c>
      <c r="L1002" s="226"/>
      <c r="M1002" s="226"/>
      <c r="N1002" s="229"/>
      <c r="O1002" s="88">
        <f>O917</f>
        <v>31.200000000000045</v>
      </c>
      <c r="P1002" s="88"/>
      <c r="Q1002" s="88"/>
      <c r="R1002" s="88">
        <f>R917</f>
        <v>-28</v>
      </c>
      <c r="S1002" s="88"/>
      <c r="T1002" s="88"/>
      <c r="U1002" s="88">
        <f>U917</f>
        <v>3.2000000000000455</v>
      </c>
      <c r="V1002" s="226"/>
      <c r="W1002" s="226"/>
      <c r="X1002" s="226"/>
    </row>
    <row r="1003" spans="1:25" s="149" customFormat="1">
      <c r="A1003" s="37"/>
      <c r="B1003" s="37"/>
      <c r="C1003" s="37"/>
      <c r="D1003" s="35" t="s">
        <v>1563</v>
      </c>
      <c r="E1003" s="37"/>
      <c r="F1003" s="37"/>
      <c r="G1003" s="88">
        <f>G918</f>
        <v>43540.7</v>
      </c>
      <c r="I1003" s="226"/>
      <c r="J1003" s="88">
        <f t="shared" si="371"/>
        <v>44728.700000000004</v>
      </c>
      <c r="K1003" s="89">
        <f t="shared" si="371"/>
        <v>44907.1</v>
      </c>
      <c r="L1003" s="226"/>
      <c r="M1003" s="226"/>
      <c r="N1003" s="229"/>
      <c r="O1003" s="88">
        <f>O918</f>
        <v>401.69999999999993</v>
      </c>
      <c r="P1003" s="88"/>
      <c r="Q1003" s="88"/>
      <c r="R1003" s="88">
        <f>R918</f>
        <v>177.39999999999986</v>
      </c>
      <c r="S1003" s="88"/>
      <c r="T1003" s="88"/>
      <c r="U1003" s="88">
        <f>U918</f>
        <v>579.0999999999998</v>
      </c>
      <c r="V1003" s="226"/>
      <c r="W1003" s="226"/>
      <c r="X1003" s="226"/>
    </row>
    <row r="1004" spans="1:25" s="149" customFormat="1">
      <c r="A1004" s="37"/>
      <c r="B1004" s="37"/>
      <c r="C1004" s="37"/>
      <c r="D1004" s="35" t="s">
        <v>1564</v>
      </c>
      <c r="E1004" s="37"/>
      <c r="F1004" s="37"/>
      <c r="G1004" s="92">
        <f>G919</f>
        <v>40427.419999999991</v>
      </c>
      <c r="H1004" s="205"/>
      <c r="I1004" s="228"/>
      <c r="J1004" s="92">
        <f t="shared" si="371"/>
        <v>40618.299999999996</v>
      </c>
      <c r="K1004" s="93">
        <f t="shared" si="371"/>
        <v>40678.22</v>
      </c>
      <c r="L1004" s="228"/>
      <c r="M1004" s="228"/>
      <c r="N1004" s="229"/>
      <c r="O1004" s="92">
        <f>O919</f>
        <v>190.88</v>
      </c>
      <c r="P1004" s="92"/>
      <c r="Q1004" s="92"/>
      <c r="R1004" s="92">
        <f>R919</f>
        <v>59.919999999999789</v>
      </c>
      <c r="S1004" s="92"/>
      <c r="T1004" s="92"/>
      <c r="U1004" s="92">
        <f>U919</f>
        <v>250.79999999999978</v>
      </c>
      <c r="V1004" s="226"/>
      <c r="W1004" s="226"/>
      <c r="X1004" s="226"/>
    </row>
    <row r="1005" spans="1:25" s="149" customFormat="1">
      <c r="A1005" s="37"/>
      <c r="B1005" s="37"/>
      <c r="C1005" s="37"/>
      <c r="D1005" s="35" t="s">
        <v>1565</v>
      </c>
      <c r="E1005" s="37"/>
      <c r="F1005" s="37"/>
      <c r="G1005" s="92">
        <f>G1001+G1003+G1004+G1002</f>
        <v>86000.92</v>
      </c>
      <c r="H1005" s="205"/>
      <c r="I1005" s="228"/>
      <c r="J1005" s="92">
        <f>J1001+J1003+J1004+J1002</f>
        <v>87478</v>
      </c>
      <c r="K1005" s="93">
        <f>K1001+K1003+K1004+K1002</f>
        <v>87675.32</v>
      </c>
      <c r="L1005" s="228"/>
      <c r="M1005" s="228"/>
      <c r="N1005" s="229">
        <f>K1005/$K$1041</f>
        <v>0.28244338943458441</v>
      </c>
      <c r="O1005" s="92">
        <f>O1001+O1003+O1004+O1002</f>
        <v>690.78</v>
      </c>
      <c r="P1005" s="92"/>
      <c r="Q1005" s="92"/>
      <c r="R1005" s="92">
        <f>R1001+R1003+R1004+R1002</f>
        <v>196.31999999999965</v>
      </c>
      <c r="S1005" s="92"/>
      <c r="T1005" s="92"/>
      <c r="U1005" s="92">
        <f>U1001+U1003+U1004+U1002</f>
        <v>887.09999999999968</v>
      </c>
      <c r="V1005" s="226"/>
      <c r="W1005" s="226"/>
      <c r="X1005" s="226"/>
      <c r="Y1005" s="253">
        <f>U1005/G1005</f>
        <v>1.0315005932494672E-2</v>
      </c>
    </row>
    <row r="1006" spans="1:25" s="149" customFormat="1">
      <c r="A1006" s="37"/>
      <c r="B1006" s="37"/>
      <c r="C1006" s="37"/>
      <c r="D1006" s="236" t="s">
        <v>1586</v>
      </c>
      <c r="E1006" s="37"/>
      <c r="F1006" s="37"/>
      <c r="G1006" s="88"/>
      <c r="I1006" s="226"/>
      <c r="J1006" s="88"/>
      <c r="K1006" s="89"/>
      <c r="L1006" s="226"/>
      <c r="M1006" s="226"/>
      <c r="N1006" s="229"/>
      <c r="O1006" s="88"/>
      <c r="P1006" s="88"/>
      <c r="Q1006" s="88"/>
      <c r="R1006" s="88"/>
      <c r="S1006" s="88"/>
      <c r="T1006" s="88"/>
      <c r="U1006" s="88"/>
      <c r="V1006" s="226"/>
      <c r="W1006" s="226"/>
      <c r="X1006" s="226"/>
    </row>
    <row r="1007" spans="1:25" s="149" customFormat="1">
      <c r="A1007" s="37"/>
      <c r="B1007" s="37"/>
      <c r="C1007" s="37"/>
      <c r="D1007" s="35" t="s">
        <v>1563</v>
      </c>
      <c r="E1007" s="37"/>
      <c r="F1007" s="37"/>
      <c r="G1007" s="88">
        <f>G936+G971</f>
        <v>12795.6</v>
      </c>
      <c r="I1007" s="226"/>
      <c r="J1007" s="88">
        <f>J936+J971</f>
        <v>12937.6</v>
      </c>
      <c r="K1007" s="89">
        <f>K936+K971</f>
        <v>13126.800000000001</v>
      </c>
      <c r="L1007" s="226"/>
      <c r="M1007" s="226"/>
      <c r="N1007" s="229"/>
      <c r="O1007" s="88">
        <f>O936+O971</f>
        <v>142</v>
      </c>
      <c r="P1007" s="88"/>
      <c r="Q1007" s="88"/>
      <c r="R1007" s="88">
        <f>R936+R971</f>
        <v>189.20000000000005</v>
      </c>
      <c r="S1007" s="88"/>
      <c r="T1007" s="88"/>
      <c r="U1007" s="88">
        <f>U936+U971</f>
        <v>331.20000000000005</v>
      </c>
      <c r="V1007" s="226"/>
      <c r="W1007" s="226"/>
      <c r="X1007" s="226"/>
    </row>
    <row r="1008" spans="1:25" s="149" customFormat="1">
      <c r="A1008" s="37"/>
      <c r="B1008" s="37"/>
      <c r="C1008" s="37"/>
      <c r="D1008" s="35" t="s">
        <v>1564</v>
      </c>
      <c r="E1008" s="37"/>
      <c r="F1008" s="37"/>
      <c r="G1008" s="92">
        <f>G937</f>
        <v>9819.9000000000015</v>
      </c>
      <c r="H1008" s="205"/>
      <c r="I1008" s="228"/>
      <c r="J1008" s="92">
        <f>J937</f>
        <v>9929.9000000000015</v>
      </c>
      <c r="K1008" s="93">
        <f>K937</f>
        <v>10063.6</v>
      </c>
      <c r="L1008" s="228"/>
      <c r="M1008" s="228"/>
      <c r="N1008" s="229"/>
      <c r="O1008" s="92">
        <f>O937</f>
        <v>110</v>
      </c>
      <c r="P1008" s="92"/>
      <c r="Q1008" s="92"/>
      <c r="R1008" s="92">
        <f>R937</f>
        <v>133.70000000000005</v>
      </c>
      <c r="S1008" s="92"/>
      <c r="T1008" s="92"/>
      <c r="U1008" s="92">
        <f>U937</f>
        <v>243.70000000000005</v>
      </c>
      <c r="V1008" s="226"/>
      <c r="W1008" s="226"/>
      <c r="X1008" s="226"/>
    </row>
    <row r="1009" spans="1:25" s="149" customFormat="1">
      <c r="A1009" s="37"/>
      <c r="B1009" s="37"/>
      <c r="C1009" s="37"/>
      <c r="D1009" s="35" t="s">
        <v>1565</v>
      </c>
      <c r="E1009" s="37"/>
      <c r="F1009" s="37"/>
      <c r="G1009" s="92">
        <f>G1007+G1008</f>
        <v>22615.5</v>
      </c>
      <c r="H1009" s="205"/>
      <c r="I1009" s="228"/>
      <c r="J1009" s="92">
        <f>J1007+J1008</f>
        <v>22867.5</v>
      </c>
      <c r="K1009" s="93">
        <f>K1007+K1008</f>
        <v>23190.400000000001</v>
      </c>
      <c r="L1009" s="228"/>
      <c r="M1009" s="228"/>
      <c r="N1009" s="229">
        <f>K1009/$K$1041</f>
        <v>7.4707171623026702E-2</v>
      </c>
      <c r="O1009" s="92">
        <f>O1007+O1008</f>
        <v>252</v>
      </c>
      <c r="P1009" s="92"/>
      <c r="Q1009" s="92"/>
      <c r="R1009" s="92">
        <f>R1007+R1008</f>
        <v>322.90000000000009</v>
      </c>
      <c r="S1009" s="92"/>
      <c r="T1009" s="92"/>
      <c r="U1009" s="92">
        <f>U1007+U1008</f>
        <v>574.90000000000009</v>
      </c>
      <c r="V1009" s="226"/>
      <c r="W1009" s="226"/>
      <c r="X1009" s="226"/>
      <c r="Y1009" s="253">
        <f>U1009/G1009</f>
        <v>2.5420618602286046E-2</v>
      </c>
    </row>
    <row r="1010" spans="1:25" s="149" customFormat="1">
      <c r="A1010" s="37"/>
      <c r="B1010" s="37"/>
      <c r="C1010" s="37"/>
      <c r="D1010" s="236" t="s">
        <v>1587</v>
      </c>
      <c r="E1010" s="37"/>
      <c r="F1010" s="37"/>
      <c r="G1010" s="88"/>
      <c r="I1010" s="226"/>
      <c r="J1010" s="88"/>
      <c r="K1010" s="89"/>
      <c r="L1010" s="226"/>
      <c r="M1010" s="226"/>
      <c r="N1010" s="229"/>
      <c r="O1010" s="88"/>
      <c r="P1010" s="88"/>
      <c r="Q1010" s="88"/>
      <c r="R1010" s="88"/>
      <c r="S1010" s="88"/>
      <c r="T1010" s="88"/>
      <c r="U1010" s="88"/>
      <c r="V1010" s="226"/>
      <c r="W1010" s="226"/>
      <c r="X1010" s="226"/>
    </row>
    <row r="1011" spans="1:25" s="149" customFormat="1">
      <c r="A1011" s="37"/>
      <c r="B1011" s="37"/>
      <c r="C1011" s="37"/>
      <c r="D1011" s="35" t="s">
        <v>1563</v>
      </c>
      <c r="E1011" s="37"/>
      <c r="F1011" s="37"/>
      <c r="G1011" s="88">
        <f>G931+G949+G973</f>
        <v>17896.100000000002</v>
      </c>
      <c r="I1011" s="226"/>
      <c r="J1011" s="88">
        <f>J931+J949+J973</f>
        <v>17967.7</v>
      </c>
      <c r="K1011" s="89">
        <f>K931+K949+K973</f>
        <v>18023.5</v>
      </c>
      <c r="L1011" s="226"/>
      <c r="M1011" s="226"/>
      <c r="N1011" s="229"/>
      <c r="O1011" s="88">
        <f>O931+O949+O973</f>
        <v>65.599999999999966</v>
      </c>
      <c r="P1011" s="88"/>
      <c r="Q1011" s="88"/>
      <c r="R1011" s="88">
        <f>R931+R949+R973</f>
        <v>42.799999999999955</v>
      </c>
      <c r="S1011" s="88"/>
      <c r="T1011" s="88"/>
      <c r="U1011" s="88">
        <f>U931+U949+U973</f>
        <v>108.39999999999992</v>
      </c>
      <c r="V1011" s="226"/>
      <c r="W1011" s="226"/>
      <c r="X1011" s="226"/>
    </row>
    <row r="1012" spans="1:25" s="149" customFormat="1">
      <c r="A1012" s="37"/>
      <c r="B1012" s="37"/>
      <c r="C1012" s="37"/>
      <c r="D1012" s="35" t="s">
        <v>1568</v>
      </c>
      <c r="E1012" s="37"/>
      <c r="F1012" s="37"/>
      <c r="G1012" s="88">
        <f>G932+G950</f>
        <v>6490</v>
      </c>
      <c r="I1012" s="226"/>
      <c r="J1012" s="88">
        <f>J932+J950</f>
        <v>6523.6</v>
      </c>
      <c r="K1012" s="89">
        <f>K932+K950</f>
        <v>6543.4</v>
      </c>
      <c r="L1012" s="226"/>
      <c r="M1012" s="226"/>
      <c r="N1012" s="229"/>
      <c r="O1012" s="88">
        <f>O932+O950</f>
        <v>33.599999999999966</v>
      </c>
      <c r="P1012" s="88"/>
      <c r="Q1012" s="88"/>
      <c r="R1012" s="88">
        <f>R932+R950</f>
        <v>19.800000000000011</v>
      </c>
      <c r="S1012" s="88"/>
      <c r="T1012" s="88"/>
      <c r="U1012" s="88">
        <f>U932+U950</f>
        <v>53.399999999999977</v>
      </c>
      <c r="V1012" s="226"/>
      <c r="W1012" s="226"/>
      <c r="X1012" s="226"/>
    </row>
    <row r="1013" spans="1:25" s="149" customFormat="1">
      <c r="A1013" s="37"/>
      <c r="B1013" s="37"/>
      <c r="C1013" s="37"/>
      <c r="D1013" s="35" t="s">
        <v>1567</v>
      </c>
      <c r="E1013" s="37"/>
      <c r="F1013" s="37"/>
      <c r="G1013" s="92">
        <f>G974+G933</f>
        <v>4049</v>
      </c>
      <c r="H1013" s="205"/>
      <c r="I1013" s="228"/>
      <c r="J1013" s="92">
        <f>J974+J933</f>
        <v>4042</v>
      </c>
      <c r="K1013" s="93">
        <f>K974+K933</f>
        <v>4022</v>
      </c>
      <c r="L1013" s="228"/>
      <c r="M1013" s="228"/>
      <c r="N1013" s="229"/>
      <c r="O1013" s="92">
        <f>O974+O933</f>
        <v>-7</v>
      </c>
      <c r="P1013" s="92"/>
      <c r="Q1013" s="92"/>
      <c r="R1013" s="92">
        <f>R974+R933</f>
        <v>-20</v>
      </c>
      <c r="S1013" s="92"/>
      <c r="T1013" s="92"/>
      <c r="U1013" s="92">
        <f>U974+U933</f>
        <v>-27</v>
      </c>
      <c r="V1013" s="226"/>
      <c r="W1013" s="226"/>
      <c r="X1013" s="226"/>
    </row>
    <row r="1014" spans="1:25" s="149" customFormat="1">
      <c r="A1014" s="37"/>
      <c r="B1014" s="37"/>
      <c r="C1014" s="37"/>
      <c r="D1014" s="35" t="s">
        <v>1565</v>
      </c>
      <c r="E1014" s="37"/>
      <c r="F1014" s="37"/>
      <c r="G1014" s="92">
        <f>G1011+G1012+G1013</f>
        <v>28435.100000000002</v>
      </c>
      <c r="H1014" s="205"/>
      <c r="I1014" s="228"/>
      <c r="J1014" s="92">
        <f>J1011+J1012+J1013</f>
        <v>28533.300000000003</v>
      </c>
      <c r="K1014" s="93">
        <f>K1011+K1012+K1013</f>
        <v>28588.9</v>
      </c>
      <c r="L1014" s="228"/>
      <c r="M1014" s="228"/>
      <c r="N1014" s="229">
        <f>K1014/$K$1041</f>
        <v>9.2098275959601739E-2</v>
      </c>
      <c r="O1014" s="92">
        <f>O1011+O1012+O1013</f>
        <v>92.199999999999932</v>
      </c>
      <c r="P1014" s="92"/>
      <c r="Q1014" s="92"/>
      <c r="R1014" s="92">
        <f>R1011+R1012+R1013</f>
        <v>42.599999999999966</v>
      </c>
      <c r="S1014" s="92"/>
      <c r="T1014" s="92"/>
      <c r="U1014" s="92">
        <f>U1011+U1012+U1013</f>
        <v>134.7999999999999</v>
      </c>
      <c r="V1014" s="226"/>
      <c r="W1014" s="226"/>
      <c r="X1014" s="226"/>
      <c r="Y1014" s="253">
        <f>U1014/G1014</f>
        <v>4.7406198676987208E-3</v>
      </c>
    </row>
    <row r="1015" spans="1:25" s="149" customFormat="1">
      <c r="A1015" s="37"/>
      <c r="B1015" s="37"/>
      <c r="C1015" s="37"/>
      <c r="D1015" s="236" t="s">
        <v>1588</v>
      </c>
      <c r="E1015" s="37"/>
      <c r="F1015" s="37"/>
      <c r="G1015" s="88"/>
      <c r="I1015" s="226"/>
      <c r="J1015" s="88"/>
      <c r="K1015" s="89"/>
      <c r="L1015" s="226"/>
      <c r="M1015" s="226"/>
      <c r="N1015" s="229"/>
      <c r="O1015" s="88"/>
      <c r="P1015" s="88"/>
      <c r="Q1015" s="88"/>
      <c r="R1015" s="88"/>
      <c r="S1015" s="88"/>
      <c r="T1015" s="88"/>
      <c r="U1015" s="88"/>
      <c r="V1015" s="226"/>
      <c r="W1015" s="226"/>
      <c r="X1015" s="226"/>
    </row>
    <row r="1016" spans="1:25" s="149" customFormat="1">
      <c r="A1016" s="37"/>
      <c r="B1016" s="37"/>
      <c r="C1016" s="37"/>
      <c r="D1016" s="35" t="s">
        <v>1563</v>
      </c>
      <c r="E1016" s="37"/>
      <c r="F1016" s="37"/>
      <c r="G1016" s="88">
        <f>G953+G959+G966+G977+G957</f>
        <v>17796.599999999999</v>
      </c>
      <c r="I1016" s="226"/>
      <c r="J1016" s="88">
        <f>J953+J959+J966+J977+J957</f>
        <v>17916.599999999999</v>
      </c>
      <c r="K1016" s="89">
        <f>K953+K959+K966+K977+K957</f>
        <v>17973.099999999999</v>
      </c>
      <c r="L1016" s="226"/>
      <c r="M1016" s="226"/>
      <c r="N1016" s="229"/>
      <c r="O1016" s="88">
        <f>O953+O959+O966+O977+O957</f>
        <v>120</v>
      </c>
      <c r="P1016" s="88"/>
      <c r="Q1016" s="88"/>
      <c r="R1016" s="88">
        <f>R953+R959+R966+R977+R957</f>
        <v>56.5</v>
      </c>
      <c r="S1016" s="88"/>
      <c r="T1016" s="88"/>
      <c r="U1016" s="88">
        <f>U953+U959+U966+U977+U957</f>
        <v>176.5</v>
      </c>
      <c r="V1016" s="226"/>
      <c r="W1016" s="226"/>
      <c r="X1016" s="226"/>
    </row>
    <row r="1017" spans="1:25" s="149" customFormat="1">
      <c r="A1017" s="37"/>
      <c r="B1017" s="37"/>
      <c r="C1017" s="37"/>
      <c r="D1017" s="35" t="s">
        <v>1568</v>
      </c>
      <c r="E1017" s="37"/>
      <c r="F1017" s="37"/>
      <c r="G1017" s="88">
        <f>G954+G960+G967+G978</f>
        <v>7639</v>
      </c>
      <c r="I1017" s="226"/>
      <c r="J1017" s="88">
        <f>J954+J960+J967+J978</f>
        <v>7731</v>
      </c>
      <c r="K1017" s="89">
        <f>K954+K960+K967+K978</f>
        <v>7755</v>
      </c>
      <c r="L1017" s="226"/>
      <c r="M1017" s="226"/>
      <c r="N1017" s="229"/>
      <c r="O1017" s="88">
        <f>O954+O960+O967+O978</f>
        <v>92</v>
      </c>
      <c r="P1017" s="88"/>
      <c r="Q1017" s="88"/>
      <c r="R1017" s="88">
        <f>R954+R960+R967+R978</f>
        <v>24</v>
      </c>
      <c r="S1017" s="88"/>
      <c r="T1017" s="88"/>
      <c r="U1017" s="88">
        <f>U954+U960+U967+U978</f>
        <v>116</v>
      </c>
      <c r="V1017" s="226"/>
      <c r="W1017" s="226"/>
      <c r="X1017" s="226"/>
    </row>
    <row r="1018" spans="1:25" s="149" customFormat="1">
      <c r="A1018" s="37"/>
      <c r="B1018" s="37"/>
      <c r="C1018" s="37"/>
      <c r="D1018" s="35" t="s">
        <v>1567</v>
      </c>
      <c r="E1018" s="37"/>
      <c r="F1018" s="37"/>
      <c r="G1018" s="92">
        <f>G961+G968</f>
        <v>638</v>
      </c>
      <c r="H1018" s="205"/>
      <c r="I1018" s="228"/>
      <c r="J1018" s="92">
        <f>J961+J968</f>
        <v>612</v>
      </c>
      <c r="K1018" s="93">
        <f>K961+K968</f>
        <v>598</v>
      </c>
      <c r="L1018" s="228"/>
      <c r="M1018" s="228"/>
      <c r="N1018" s="229"/>
      <c r="O1018" s="92">
        <f>O961+O968</f>
        <v>-26</v>
      </c>
      <c r="P1018" s="92"/>
      <c r="Q1018" s="92"/>
      <c r="R1018" s="92">
        <f>R961+R968</f>
        <v>-14</v>
      </c>
      <c r="S1018" s="92"/>
      <c r="T1018" s="92"/>
      <c r="U1018" s="92">
        <f>U961+U968</f>
        <v>-40</v>
      </c>
      <c r="V1018" s="226"/>
      <c r="W1018" s="226"/>
      <c r="X1018" s="226"/>
    </row>
    <row r="1019" spans="1:25" s="149" customFormat="1">
      <c r="A1019" s="37"/>
      <c r="B1019" s="37"/>
      <c r="C1019" s="37"/>
      <c r="D1019" s="35" t="s">
        <v>1565</v>
      </c>
      <c r="E1019" s="37"/>
      <c r="F1019" s="37"/>
      <c r="G1019" s="92">
        <f>G1016+G1017+G1018</f>
        <v>26073.599999999999</v>
      </c>
      <c r="H1019" s="205"/>
      <c r="I1019" s="228"/>
      <c r="J1019" s="92">
        <f>J1016+J1017+J1018</f>
        <v>26259.599999999999</v>
      </c>
      <c r="K1019" s="93">
        <f>K1016+K1017+K1018</f>
        <v>26326.1</v>
      </c>
      <c r="L1019" s="228"/>
      <c r="M1019" s="228"/>
      <c r="N1019" s="229">
        <f>K1019/$K$1041</f>
        <v>8.4808734254905621E-2</v>
      </c>
      <c r="O1019" s="92">
        <f>O1016+O1017+O1018</f>
        <v>186</v>
      </c>
      <c r="P1019" s="92"/>
      <c r="Q1019" s="92"/>
      <c r="R1019" s="92">
        <f>R1016+R1017+R1018</f>
        <v>66.5</v>
      </c>
      <c r="S1019" s="92"/>
      <c r="T1019" s="92"/>
      <c r="U1019" s="92">
        <f>U1016+U1017+U1018</f>
        <v>252.5</v>
      </c>
      <c r="V1019" s="226"/>
      <c r="W1019" s="226"/>
      <c r="X1019" s="226"/>
      <c r="Y1019" s="253">
        <f>U1019/G1019</f>
        <v>9.6841249386352482E-3</v>
      </c>
    </row>
    <row r="1020" spans="1:25" s="149" customFormat="1">
      <c r="A1020" s="37"/>
      <c r="B1020" s="37"/>
      <c r="C1020" s="37"/>
      <c r="D1020" s="236" t="s">
        <v>1589</v>
      </c>
      <c r="E1020" s="37"/>
      <c r="F1020" s="37"/>
      <c r="G1020" s="88"/>
      <c r="I1020" s="226"/>
      <c r="J1020" s="88"/>
      <c r="K1020" s="89"/>
      <c r="L1020" s="226"/>
      <c r="M1020" s="226"/>
      <c r="N1020" s="229"/>
      <c r="O1020" s="88"/>
      <c r="P1020" s="88"/>
      <c r="Q1020" s="88"/>
      <c r="R1020" s="88"/>
      <c r="S1020" s="88"/>
      <c r="T1020" s="88"/>
      <c r="U1020" s="88"/>
      <c r="V1020" s="226"/>
      <c r="W1020" s="226"/>
      <c r="X1020" s="226"/>
    </row>
    <row r="1021" spans="1:25" s="149" customFormat="1">
      <c r="A1021" s="37"/>
      <c r="B1021" s="37"/>
      <c r="C1021" s="37"/>
      <c r="D1021" s="35" t="s">
        <v>1563</v>
      </c>
      <c r="E1021" s="37"/>
      <c r="F1021" s="37"/>
      <c r="G1021" s="88">
        <f>G922+G981</f>
        <v>33662.300000000003</v>
      </c>
      <c r="I1021" s="226"/>
      <c r="J1021" s="88">
        <f>J922+J981</f>
        <v>34146.699999999997</v>
      </c>
      <c r="K1021" s="89">
        <f>K922+K981</f>
        <v>34482.699999999997</v>
      </c>
      <c r="L1021" s="226"/>
      <c r="M1021" s="226"/>
      <c r="N1021" s="229"/>
      <c r="O1021" s="88">
        <f>O922+O981</f>
        <v>484.39999999999986</v>
      </c>
      <c r="P1021" s="88"/>
      <c r="Q1021" s="88"/>
      <c r="R1021" s="88">
        <f>R922+R981</f>
        <v>337</v>
      </c>
      <c r="S1021" s="88"/>
      <c r="T1021" s="88"/>
      <c r="U1021" s="88">
        <f>U922+U981</f>
        <v>821.39999999999986</v>
      </c>
      <c r="V1021" s="226"/>
      <c r="W1021" s="226"/>
      <c r="X1021" s="226"/>
    </row>
    <row r="1022" spans="1:25" s="149" customFormat="1">
      <c r="A1022" s="37"/>
      <c r="B1022" s="37"/>
      <c r="C1022" s="37"/>
      <c r="D1022" s="35" t="s">
        <v>1568</v>
      </c>
      <c r="E1022" s="37"/>
      <c r="F1022" s="37"/>
      <c r="G1022" s="88">
        <f>G923</f>
        <v>25311.200000000001</v>
      </c>
      <c r="I1022" s="226"/>
      <c r="J1022" s="88">
        <f>J923</f>
        <v>25719.7</v>
      </c>
      <c r="K1022" s="89">
        <f>K923</f>
        <v>26126.2</v>
      </c>
      <c r="L1022" s="226"/>
      <c r="M1022" s="226"/>
      <c r="N1022" s="229"/>
      <c r="O1022" s="88">
        <f>O923</f>
        <v>408.5</v>
      </c>
      <c r="P1022" s="88"/>
      <c r="Q1022" s="88"/>
      <c r="R1022" s="88">
        <f>R923</f>
        <v>406.5</v>
      </c>
      <c r="S1022" s="88"/>
      <c r="T1022" s="88"/>
      <c r="U1022" s="88">
        <f>U923</f>
        <v>815</v>
      </c>
      <c r="V1022" s="226"/>
      <c r="W1022" s="226"/>
      <c r="X1022" s="226"/>
    </row>
    <row r="1023" spans="1:25" s="149" customFormat="1">
      <c r="A1023" s="37"/>
      <c r="B1023" s="37"/>
      <c r="C1023" s="37"/>
      <c r="D1023" s="35" t="s">
        <v>1567</v>
      </c>
      <c r="E1023" s="37"/>
      <c r="F1023" s="37"/>
      <c r="G1023" s="92">
        <f>G924</f>
        <v>7452</v>
      </c>
      <c r="H1023" s="205"/>
      <c r="I1023" s="228"/>
      <c r="J1023" s="92">
        <f>J924</f>
        <v>7205</v>
      </c>
      <c r="K1023" s="93">
        <f>K924</f>
        <v>7087</v>
      </c>
      <c r="L1023" s="228"/>
      <c r="M1023" s="228"/>
      <c r="N1023" s="229"/>
      <c r="O1023" s="92">
        <f>O924</f>
        <v>-247</v>
      </c>
      <c r="P1023" s="92"/>
      <c r="Q1023" s="92"/>
      <c r="R1023" s="92">
        <f>R924</f>
        <v>-118</v>
      </c>
      <c r="S1023" s="92"/>
      <c r="T1023" s="92"/>
      <c r="U1023" s="92">
        <f>U924</f>
        <v>-365</v>
      </c>
      <c r="V1023" s="226"/>
      <c r="W1023" s="226"/>
      <c r="X1023" s="226"/>
    </row>
    <row r="1024" spans="1:25" s="149" customFormat="1">
      <c r="A1024" s="37"/>
      <c r="B1024" s="37"/>
      <c r="C1024" s="37"/>
      <c r="D1024" s="35" t="s">
        <v>1565</v>
      </c>
      <c r="E1024" s="37"/>
      <c r="F1024" s="37"/>
      <c r="G1024" s="92">
        <f>G1021+G1022+G1023</f>
        <v>66425.5</v>
      </c>
      <c r="H1024" s="205"/>
      <c r="I1024" s="228"/>
      <c r="J1024" s="92">
        <f>J1021+J1022+J1023</f>
        <v>67071.399999999994</v>
      </c>
      <c r="K1024" s="93">
        <f>K1021+K1022+K1023</f>
        <v>67695.899999999994</v>
      </c>
      <c r="L1024" s="228"/>
      <c r="M1024" s="228"/>
      <c r="N1024" s="229">
        <f>K1024/$K$1041</f>
        <v>0.21808029268469939</v>
      </c>
      <c r="O1024" s="92">
        <f>O1021+O1022+O1023</f>
        <v>645.89999999999986</v>
      </c>
      <c r="P1024" s="92"/>
      <c r="Q1024" s="92"/>
      <c r="R1024" s="92">
        <f>R1021+R1022+R1023</f>
        <v>625.5</v>
      </c>
      <c r="S1024" s="92"/>
      <c r="T1024" s="92"/>
      <c r="U1024" s="92">
        <f>U1021+U1022+U1023</f>
        <v>1271.3999999999999</v>
      </c>
      <c r="V1024" s="226"/>
      <c r="W1024" s="226"/>
      <c r="X1024" s="226"/>
      <c r="Y1024" s="253">
        <f>U1024/G1024</f>
        <v>1.9140239817539949E-2</v>
      </c>
    </row>
    <row r="1025" spans="1:25" s="149" customFormat="1">
      <c r="A1025" s="37"/>
      <c r="B1025" s="37"/>
      <c r="C1025" s="37"/>
      <c r="D1025" s="236" t="s">
        <v>1590</v>
      </c>
      <c r="E1025" s="37"/>
      <c r="F1025" s="37"/>
      <c r="G1025" s="88"/>
      <c r="I1025" s="226"/>
      <c r="J1025" s="88"/>
      <c r="K1025" s="89"/>
      <c r="L1025" s="226"/>
      <c r="M1025" s="226"/>
      <c r="N1025" s="229"/>
      <c r="O1025" s="88"/>
      <c r="P1025" s="88"/>
      <c r="Q1025" s="88"/>
      <c r="R1025" s="88"/>
      <c r="S1025" s="88"/>
      <c r="T1025" s="88"/>
      <c r="U1025" s="88"/>
      <c r="V1025" s="226"/>
      <c r="W1025" s="226"/>
      <c r="X1025" s="226"/>
    </row>
    <row r="1026" spans="1:25" s="149" customFormat="1">
      <c r="A1026" s="37"/>
      <c r="B1026" s="37"/>
      <c r="C1026" s="37"/>
      <c r="D1026" s="35" t="s">
        <v>1563</v>
      </c>
      <c r="E1026" s="37"/>
      <c r="F1026" s="37"/>
      <c r="G1026" s="88">
        <f>+G927+G944</f>
        <v>23343.599999999999</v>
      </c>
      <c r="I1026" s="226"/>
      <c r="J1026" s="88">
        <f>+J927+J944</f>
        <v>23589.1</v>
      </c>
      <c r="K1026" s="89">
        <f>+K927+K944</f>
        <v>23810.800000000003</v>
      </c>
      <c r="L1026" s="226"/>
      <c r="M1026" s="226"/>
      <c r="N1026" s="229"/>
      <c r="O1026" s="88">
        <f>+O927+O944</f>
        <v>245.5</v>
      </c>
      <c r="P1026" s="88"/>
      <c r="Q1026" s="88"/>
      <c r="R1026" s="88">
        <f>+R927+R944</f>
        <v>221.70000000000002</v>
      </c>
      <c r="S1026" s="88"/>
      <c r="T1026" s="88"/>
      <c r="U1026" s="88">
        <f>+U927+U944</f>
        <v>467.20000000000005</v>
      </c>
      <c r="V1026" s="226"/>
      <c r="W1026" s="226"/>
      <c r="X1026" s="226"/>
    </row>
    <row r="1027" spans="1:25" s="149" customFormat="1">
      <c r="A1027" s="37"/>
      <c r="B1027" s="37"/>
      <c r="C1027" s="37"/>
      <c r="D1027" s="35" t="s">
        <v>1568</v>
      </c>
      <c r="E1027" s="37"/>
      <c r="F1027" s="37"/>
      <c r="G1027" s="88">
        <f>+G928+G945</f>
        <v>20435.800000000003</v>
      </c>
      <c r="I1027" s="226"/>
      <c r="J1027" s="88">
        <f>+J928+J945</f>
        <v>20637.200000000004</v>
      </c>
      <c r="K1027" s="89">
        <f>+K928+K945</f>
        <v>20844.400000000001</v>
      </c>
      <c r="L1027" s="226"/>
      <c r="M1027" s="226"/>
      <c r="N1027" s="229"/>
      <c r="O1027" s="88">
        <f>+O928+O945</f>
        <v>201.39999999999998</v>
      </c>
      <c r="P1027" s="88"/>
      <c r="Q1027" s="88"/>
      <c r="R1027" s="88">
        <f>+R928+R945</f>
        <v>215.20000000000002</v>
      </c>
      <c r="S1027" s="88"/>
      <c r="T1027" s="88"/>
      <c r="U1027" s="88">
        <f>+U928+U945</f>
        <v>416.6</v>
      </c>
      <c r="V1027" s="226"/>
      <c r="W1027" s="226"/>
      <c r="X1027" s="226"/>
    </row>
    <row r="1028" spans="1:25" s="149" customFormat="1">
      <c r="A1028" s="37"/>
      <c r="B1028" s="37"/>
      <c r="C1028" s="37"/>
      <c r="D1028" s="35" t="s">
        <v>1567</v>
      </c>
      <c r="E1028" s="37"/>
      <c r="F1028" s="37"/>
      <c r="G1028" s="92">
        <f>+G946</f>
        <v>950</v>
      </c>
      <c r="H1028" s="205"/>
      <c r="I1028" s="228"/>
      <c r="J1028" s="92">
        <f>+J946</f>
        <v>896</v>
      </c>
      <c r="K1028" s="93">
        <f>+K946</f>
        <v>862</v>
      </c>
      <c r="L1028" s="228"/>
      <c r="M1028" s="228"/>
      <c r="N1028" s="229"/>
      <c r="O1028" s="92">
        <f>+O946</f>
        <v>-54</v>
      </c>
      <c r="P1028" s="92"/>
      <c r="Q1028" s="92"/>
      <c r="R1028" s="92">
        <f>+R946</f>
        <v>-34</v>
      </c>
      <c r="S1028" s="92"/>
      <c r="T1028" s="92"/>
      <c r="U1028" s="92">
        <f>+U946</f>
        <v>-88</v>
      </c>
      <c r="V1028" s="226"/>
      <c r="W1028" s="226"/>
      <c r="X1028" s="226"/>
    </row>
    <row r="1029" spans="1:25" s="149" customFormat="1">
      <c r="A1029" s="37"/>
      <c r="B1029" s="37"/>
      <c r="C1029" s="37"/>
      <c r="D1029" s="35" t="s">
        <v>1565</v>
      </c>
      <c r="E1029" s="37"/>
      <c r="F1029" s="37"/>
      <c r="G1029" s="92">
        <f>G1026+G1027+G1028</f>
        <v>44729.4</v>
      </c>
      <c r="H1029" s="205"/>
      <c r="I1029" s="228"/>
      <c r="J1029" s="92">
        <f>J1026+J1027+J1028</f>
        <v>45122.3</v>
      </c>
      <c r="K1029" s="93">
        <f>K1026+K1027+K1028</f>
        <v>45517.200000000004</v>
      </c>
      <c r="L1029" s="228"/>
      <c r="M1029" s="228"/>
      <c r="N1029" s="229">
        <f>K1029/$K$1041</f>
        <v>0.1466322819873582</v>
      </c>
      <c r="O1029" s="92">
        <f>O1026+O1027+O1028</f>
        <v>392.9</v>
      </c>
      <c r="P1029" s="92"/>
      <c r="Q1029" s="92"/>
      <c r="R1029" s="92">
        <f>R1026+R1027+R1028</f>
        <v>402.90000000000003</v>
      </c>
      <c r="S1029" s="92"/>
      <c r="T1029" s="92"/>
      <c r="U1029" s="92">
        <f>U1026+U1027+U1028</f>
        <v>795.80000000000007</v>
      </c>
      <c r="V1029" s="226"/>
      <c r="W1029" s="226"/>
      <c r="X1029" s="226"/>
      <c r="Y1029" s="253">
        <f>U1029/G1029</f>
        <v>1.7791430244984283E-2</v>
      </c>
    </row>
    <row r="1030" spans="1:25" s="149" customFormat="1">
      <c r="A1030" s="37"/>
      <c r="B1030" s="37"/>
      <c r="C1030" s="37"/>
      <c r="D1030" s="236" t="s">
        <v>1591</v>
      </c>
      <c r="E1030" s="37"/>
      <c r="F1030" s="37"/>
      <c r="G1030" s="88"/>
      <c r="I1030" s="226"/>
      <c r="J1030" s="88"/>
      <c r="K1030" s="89"/>
      <c r="L1030" s="226"/>
      <c r="M1030" s="226"/>
      <c r="N1030" s="229"/>
      <c r="O1030" s="88"/>
      <c r="P1030" s="88"/>
      <c r="Q1030" s="88"/>
      <c r="R1030" s="88"/>
      <c r="S1030" s="88"/>
      <c r="T1030" s="88"/>
      <c r="U1030" s="88"/>
      <c r="V1030" s="226"/>
      <c r="W1030" s="226"/>
      <c r="X1030" s="226"/>
    </row>
    <row r="1031" spans="1:25" s="149" customFormat="1">
      <c r="A1031" s="37"/>
      <c r="B1031" s="37"/>
      <c r="C1031" s="37"/>
      <c r="D1031" s="35" t="s">
        <v>1563</v>
      </c>
      <c r="E1031" s="37"/>
      <c r="F1031" s="37"/>
      <c r="G1031" s="88">
        <f>G964+G940</f>
        <v>26402.6</v>
      </c>
      <c r="I1031" s="226"/>
      <c r="J1031" s="88">
        <f>J964+J940</f>
        <v>26823.899999999998</v>
      </c>
      <c r="K1031" s="89">
        <f>K964+K940</f>
        <v>26682.2</v>
      </c>
      <c r="L1031" s="226"/>
      <c r="M1031" s="226"/>
      <c r="N1031" s="229"/>
      <c r="O1031" s="88">
        <f>O964+O940</f>
        <v>421.29999999999745</v>
      </c>
      <c r="P1031" s="88"/>
      <c r="Q1031" s="88"/>
      <c r="R1031" s="88">
        <f>R964+R940</f>
        <v>-141.69999999999891</v>
      </c>
      <c r="S1031" s="88"/>
      <c r="T1031" s="88"/>
      <c r="U1031" s="88">
        <f>U964+U940</f>
        <v>279.59999999999854</v>
      </c>
      <c r="V1031" s="226"/>
      <c r="W1031" s="226"/>
      <c r="X1031" s="226"/>
    </row>
    <row r="1032" spans="1:25" s="149" customFormat="1">
      <c r="A1032" s="37"/>
      <c r="B1032" s="37"/>
      <c r="C1032" s="37"/>
      <c r="D1032" s="35" t="s">
        <v>1568</v>
      </c>
      <c r="E1032" s="37"/>
      <c r="F1032" s="37"/>
      <c r="G1032" s="92">
        <f>G941</f>
        <v>4376.4000000000005</v>
      </c>
      <c r="H1032" s="205"/>
      <c r="I1032" s="228"/>
      <c r="J1032" s="92">
        <f>J941</f>
        <v>4577</v>
      </c>
      <c r="K1032" s="93">
        <f>K941</f>
        <v>4741.3</v>
      </c>
      <c r="L1032" s="228"/>
      <c r="M1032" s="228"/>
      <c r="N1032" s="229"/>
      <c r="O1032" s="92">
        <f>O941</f>
        <v>200.59999999999945</v>
      </c>
      <c r="P1032" s="92"/>
      <c r="Q1032" s="92"/>
      <c r="R1032" s="92">
        <f>R941</f>
        <v>164.30000000000018</v>
      </c>
      <c r="S1032" s="92"/>
      <c r="T1032" s="92"/>
      <c r="U1032" s="92">
        <f>U941</f>
        <v>364.89999999999964</v>
      </c>
      <c r="V1032" s="226"/>
      <c r="W1032" s="226"/>
      <c r="X1032" s="226"/>
    </row>
    <row r="1033" spans="1:25" s="149" customFormat="1">
      <c r="A1033" s="37"/>
      <c r="B1033" s="37"/>
      <c r="C1033" s="37"/>
      <c r="D1033" s="35" t="s">
        <v>1565</v>
      </c>
      <c r="E1033" s="37"/>
      <c r="F1033" s="37"/>
      <c r="G1033" s="92">
        <f>G1031+G1032</f>
        <v>30779</v>
      </c>
      <c r="H1033" s="205"/>
      <c r="I1033" s="228"/>
      <c r="J1033" s="92">
        <f>J1031+J1032</f>
        <v>31400.899999999998</v>
      </c>
      <c r="K1033" s="93">
        <f>K1031+K1032</f>
        <v>31423.5</v>
      </c>
      <c r="L1033" s="228"/>
      <c r="M1033" s="228"/>
      <c r="N1033" s="229">
        <f>K1033/$K$1041</f>
        <v>0.10122985405582395</v>
      </c>
      <c r="O1033" s="92">
        <f>O1031+O1032</f>
        <v>621.89999999999691</v>
      </c>
      <c r="P1033" s="92"/>
      <c r="Q1033" s="92"/>
      <c r="R1033" s="92">
        <f>R1031+R1032</f>
        <v>22.600000000001273</v>
      </c>
      <c r="S1033" s="92"/>
      <c r="T1033" s="92"/>
      <c r="U1033" s="92">
        <f>U1031+U1032</f>
        <v>644.49999999999818</v>
      </c>
      <c r="V1033" s="226"/>
      <c r="W1033" s="226"/>
      <c r="X1033" s="226"/>
      <c r="Y1033" s="253">
        <f>U1033/G1033</f>
        <v>2.0939601676467662E-2</v>
      </c>
    </row>
    <row r="1034" spans="1:25" s="149" customFormat="1">
      <c r="A1034" s="37"/>
      <c r="B1034" s="37"/>
      <c r="C1034" s="37"/>
      <c r="D1034" s="35"/>
      <c r="E1034" s="37"/>
      <c r="F1034" s="37"/>
      <c r="G1034" s="88"/>
      <c r="I1034" s="226"/>
      <c r="J1034" s="88"/>
      <c r="K1034" s="89"/>
      <c r="L1034" s="226"/>
      <c r="M1034" s="226"/>
      <c r="N1034" s="229"/>
      <c r="O1034" s="88"/>
      <c r="P1034" s="88"/>
      <c r="Q1034" s="88"/>
      <c r="R1034" s="88"/>
      <c r="S1034" s="88"/>
      <c r="T1034" s="88"/>
      <c r="U1034" s="88"/>
      <c r="V1034" s="226"/>
      <c r="W1034" s="226"/>
      <c r="X1034" s="226"/>
    </row>
    <row r="1035" spans="1:25" s="149" customFormat="1">
      <c r="A1035" s="37"/>
      <c r="B1035" s="78" t="s">
        <v>1592</v>
      </c>
      <c r="C1035" s="37"/>
      <c r="D1035" s="35"/>
      <c r="E1035" s="37"/>
      <c r="F1035" s="37"/>
      <c r="G1035" s="88"/>
      <c r="I1035" s="226"/>
      <c r="J1035" s="88"/>
      <c r="K1035" s="89"/>
      <c r="L1035" s="226"/>
      <c r="M1035" s="226"/>
      <c r="N1035" s="229"/>
      <c r="O1035" s="88"/>
      <c r="P1035" s="88"/>
      <c r="Q1035" s="88"/>
      <c r="R1035" s="88"/>
      <c r="S1035" s="88"/>
      <c r="T1035" s="88"/>
      <c r="U1035" s="88"/>
      <c r="V1035" s="226"/>
      <c r="W1035" s="226"/>
      <c r="X1035" s="226"/>
    </row>
    <row r="1036" spans="1:25" s="149" customFormat="1">
      <c r="A1036" s="37"/>
      <c r="B1036" s="37"/>
      <c r="C1036" s="37"/>
      <c r="D1036" s="35" t="s">
        <v>1561</v>
      </c>
      <c r="E1036" s="37"/>
      <c r="F1036" s="37"/>
      <c r="G1036" s="88">
        <f>G1001</f>
        <v>1396</v>
      </c>
      <c r="I1036" s="226"/>
      <c r="J1036" s="88">
        <f>J1001</f>
        <v>1463</v>
      </c>
      <c r="K1036" s="89">
        <f>K1001</f>
        <v>1450</v>
      </c>
      <c r="L1036" s="226"/>
      <c r="M1036" s="226"/>
      <c r="N1036" s="229"/>
      <c r="O1036" s="88">
        <f>O1001</f>
        <v>67</v>
      </c>
      <c r="P1036" s="88"/>
      <c r="Q1036" s="88"/>
      <c r="R1036" s="88">
        <f>R1001</f>
        <v>-13</v>
      </c>
      <c r="S1036" s="88"/>
      <c r="T1036" s="88"/>
      <c r="U1036" s="88">
        <f>U1001</f>
        <v>54</v>
      </c>
      <c r="V1036" s="226"/>
      <c r="W1036" s="226"/>
      <c r="X1036" s="226"/>
    </row>
    <row r="1037" spans="1:25" s="149" customFormat="1">
      <c r="A1037" s="37"/>
      <c r="B1037" s="37"/>
      <c r="C1037" s="37"/>
      <c r="D1037" s="35" t="s">
        <v>1578</v>
      </c>
      <c r="E1037" s="37"/>
      <c r="F1037" s="37"/>
      <c r="G1037" s="88">
        <f>G1002</f>
        <v>636.79999999999995</v>
      </c>
      <c r="I1037" s="226"/>
      <c r="J1037" s="88">
        <f>J1002</f>
        <v>668</v>
      </c>
      <c r="K1037" s="89">
        <f>K1002</f>
        <v>640</v>
      </c>
      <c r="L1037" s="226"/>
      <c r="M1037" s="226"/>
      <c r="N1037" s="229"/>
      <c r="O1037" s="88">
        <f>O1002</f>
        <v>31.200000000000045</v>
      </c>
      <c r="P1037" s="88"/>
      <c r="Q1037" s="88"/>
      <c r="R1037" s="88">
        <f>R1002</f>
        <v>-28</v>
      </c>
      <c r="S1037" s="88"/>
      <c r="T1037" s="88"/>
      <c r="U1037" s="88">
        <f>U1002</f>
        <v>3.2000000000000455</v>
      </c>
      <c r="V1037" s="226"/>
      <c r="W1037" s="226"/>
      <c r="X1037" s="226"/>
    </row>
    <row r="1038" spans="1:25" s="149" customFormat="1">
      <c r="A1038" s="37"/>
      <c r="B1038" s="37"/>
      <c r="C1038" s="37"/>
      <c r="D1038" s="35" t="s">
        <v>1563</v>
      </c>
      <c r="E1038" s="37"/>
      <c r="F1038" s="37"/>
      <c r="G1038" s="88">
        <f>G1003+G1007+G1011+G1016+G1026+G1031+G1021</f>
        <v>175437.5</v>
      </c>
      <c r="I1038" s="226"/>
      <c r="J1038" s="88">
        <f>J1003+J1007+J1011+J1016+J1026+J1031+J1021</f>
        <v>178110.3</v>
      </c>
      <c r="K1038" s="89">
        <f>K1003+K1007+K1011+K1016+K1026+K1031+K1021</f>
        <v>179006.2</v>
      </c>
      <c r="L1038" s="226"/>
      <c r="M1038" s="226"/>
      <c r="N1038" s="229"/>
      <c r="O1038" s="88">
        <f>O1003+O1007+O1011+O1016+O1026+O1031+O1021</f>
        <v>1880.4999999999973</v>
      </c>
      <c r="P1038" s="88"/>
      <c r="Q1038" s="88"/>
      <c r="R1038" s="88">
        <f>R1003+R1007+R1011+R1016+R1026+R1031+R1021</f>
        <v>882.900000000001</v>
      </c>
      <c r="S1038" s="88"/>
      <c r="T1038" s="88"/>
      <c r="U1038" s="88">
        <f>U1003+U1007+U1011+U1016+U1026+U1031+U1021</f>
        <v>2763.3999999999983</v>
      </c>
      <c r="V1038" s="226"/>
      <c r="W1038" s="226"/>
      <c r="X1038" s="226"/>
    </row>
    <row r="1039" spans="1:25" s="149" customFormat="1">
      <c r="A1039" s="37"/>
      <c r="B1039" s="37"/>
      <c r="C1039" s="37"/>
      <c r="D1039" s="35" t="s">
        <v>1564</v>
      </c>
      <c r="E1039" s="37"/>
      <c r="F1039" s="37"/>
      <c r="G1039" s="88">
        <f>G1004+G1008+G1012+G1017+G1027+G1032+G1022</f>
        <v>114499.71999999999</v>
      </c>
      <c r="I1039" s="226"/>
      <c r="J1039" s="88">
        <f>J1004+J1008+J1012+J1017+J1027+J1032+J1022</f>
        <v>115736.7</v>
      </c>
      <c r="K1039" s="89">
        <f>K1004+K1008+K1012+K1017+K1027+K1032+K1022</f>
        <v>116752.12</v>
      </c>
      <c r="L1039" s="226"/>
      <c r="M1039" s="226"/>
      <c r="N1039" s="229"/>
      <c r="O1039" s="88">
        <f>O1004+O1008+O1012+O1017+O1027+O1032+O1022</f>
        <v>1236.9799999999993</v>
      </c>
      <c r="P1039" s="88"/>
      <c r="Q1039" s="88"/>
      <c r="R1039" s="88">
        <f>R1004+R1008+R1012+R1017+R1027+R1032+R1022</f>
        <v>1023.4200000000001</v>
      </c>
      <c r="S1039" s="88"/>
      <c r="T1039" s="88"/>
      <c r="U1039" s="88">
        <f>U1004+U1008+U1012+U1017+U1027+U1032+U1022</f>
        <v>2260.3999999999996</v>
      </c>
      <c r="V1039" s="226"/>
      <c r="W1039" s="226"/>
      <c r="X1039" s="226"/>
    </row>
    <row r="1040" spans="1:25" s="149" customFormat="1">
      <c r="A1040" s="37"/>
      <c r="B1040" s="37"/>
      <c r="C1040" s="37"/>
      <c r="D1040" s="35" t="s">
        <v>1567</v>
      </c>
      <c r="E1040" s="37"/>
      <c r="F1040" s="37"/>
      <c r="G1040" s="92">
        <f>G1013+G1018+G1028+G1023</f>
        <v>13089</v>
      </c>
      <c r="H1040" s="205"/>
      <c r="I1040" s="228"/>
      <c r="J1040" s="92">
        <f>J1013+J1018+J1028+J1023</f>
        <v>12755</v>
      </c>
      <c r="K1040" s="93">
        <f>K1013+K1018+K1028+K1023</f>
        <v>12569</v>
      </c>
      <c r="L1040" s="228"/>
      <c r="M1040" s="228"/>
      <c r="N1040" s="229"/>
      <c r="O1040" s="92">
        <f>O1013+O1018+O1028+O1023</f>
        <v>-334</v>
      </c>
      <c r="P1040" s="92"/>
      <c r="Q1040" s="92"/>
      <c r="R1040" s="92">
        <f>R1013+R1018+R1028+R1023</f>
        <v>-186</v>
      </c>
      <c r="S1040" s="92"/>
      <c r="T1040" s="92"/>
      <c r="U1040" s="92">
        <f>U1013+U1018+U1028+U1023</f>
        <v>-520</v>
      </c>
      <c r="V1040" s="226"/>
      <c r="W1040" s="226"/>
      <c r="X1040" s="226"/>
    </row>
    <row r="1041" spans="1:24" s="149" customFormat="1">
      <c r="A1041" s="37"/>
      <c r="B1041" s="37"/>
      <c r="C1041" s="37"/>
      <c r="D1041" s="35" t="s">
        <v>1565</v>
      </c>
      <c r="E1041" s="37"/>
      <c r="F1041" s="37"/>
      <c r="G1041" s="254">
        <f>G1005+G1009+G1014+G1019+G1029+G1033+G1024</f>
        <v>305059.02</v>
      </c>
      <c r="H1041" s="255"/>
      <c r="I1041" s="256"/>
      <c r="J1041" s="254">
        <f>J1005+J1009+J1014+J1019+J1029+J1033+J1024</f>
        <v>308733</v>
      </c>
      <c r="K1041" s="257">
        <f>K1005+K1009+K1014+K1019+K1029+K1033+K1024</f>
        <v>310417.32</v>
      </c>
      <c r="L1041" s="256"/>
      <c r="M1041" s="256"/>
      <c r="N1041" s="229">
        <f>J1041/$J$1041</f>
        <v>1</v>
      </c>
      <c r="O1041" s="254">
        <f>O1005+O1009+O1014+O1019+O1029+O1033+O1024</f>
        <v>2881.6799999999967</v>
      </c>
      <c r="P1041" s="254"/>
      <c r="Q1041" s="254"/>
      <c r="R1041" s="254">
        <f>R1005+R1009+R1014+R1019+R1029+R1033+R1024</f>
        <v>1679.3200000000011</v>
      </c>
      <c r="S1041" s="254"/>
      <c r="T1041" s="254"/>
      <c r="U1041" s="254">
        <f>U1005+U1009+U1014+U1019+U1029+U1033+U1024</f>
        <v>4560.9999999999982</v>
      </c>
      <c r="V1041" s="226"/>
      <c r="W1041" s="226"/>
      <c r="X1041" s="226"/>
    </row>
    <row r="1042" spans="1:24" s="149" customFormat="1" hidden="1">
      <c r="A1042" s="37"/>
      <c r="B1042" s="37"/>
      <c r="C1042" s="37"/>
      <c r="D1042" s="35"/>
      <c r="E1042" s="37"/>
      <c r="F1042" s="37"/>
      <c r="G1042" s="88">
        <f>G1036+G1038+G1039+G1040-G1041</f>
        <v>-636.80000000004657</v>
      </c>
      <c r="I1042" s="226"/>
      <c r="J1042" s="88">
        <f>J1036+J1038+J1039+J1040-J1041</f>
        <v>-668</v>
      </c>
      <c r="K1042" s="89">
        <f>K1036+K1038+K1039+K1040-K1041</f>
        <v>-640</v>
      </c>
      <c r="L1042" s="226"/>
      <c r="M1042" s="226"/>
      <c r="N1042" s="226"/>
      <c r="O1042" s="88">
        <f>O1036+O1038+O1039+O1040-O1041</f>
        <v>-31.199999999999818</v>
      </c>
      <c r="P1042" s="88"/>
      <c r="Q1042" s="88"/>
      <c r="R1042" s="88">
        <f>R1036+R1038+R1039+R1040-R1041</f>
        <v>28</v>
      </c>
      <c r="S1042" s="88"/>
      <c r="T1042" s="88"/>
      <c r="U1042" s="88">
        <f>U1036+U1038+U1039+U1040-U1041</f>
        <v>-3.2000000000007276</v>
      </c>
      <c r="V1042" s="226"/>
      <c r="W1042" s="226"/>
      <c r="X1042" s="226"/>
    </row>
    <row r="1043" spans="1:24" s="149" customFormat="1" hidden="1">
      <c r="A1043" s="37"/>
      <c r="B1043" s="37"/>
      <c r="C1043" s="37"/>
      <c r="D1043" s="37"/>
      <c r="E1043" s="37"/>
      <c r="F1043" s="37"/>
      <c r="G1043" s="88">
        <f>G1041-G990</f>
        <v>0</v>
      </c>
      <c r="I1043" s="226"/>
      <c r="J1043" s="88">
        <f>J1041-J990</f>
        <v>0</v>
      </c>
      <c r="K1043" s="89">
        <f>K1041-K990</f>
        <v>0</v>
      </c>
      <c r="L1043" s="226"/>
      <c r="M1043" s="226"/>
      <c r="N1043" s="226"/>
      <c r="O1043" s="88">
        <f>O1041-O990</f>
        <v>0</v>
      </c>
      <c r="P1043" s="88"/>
      <c r="Q1043" s="88"/>
      <c r="R1043" s="88">
        <f>R1041-R990</f>
        <v>0</v>
      </c>
      <c r="S1043" s="88"/>
      <c r="T1043" s="88"/>
      <c r="U1043" s="88">
        <f>U1041-U990</f>
        <v>0</v>
      </c>
      <c r="V1043" s="226"/>
      <c r="W1043" s="226"/>
      <c r="X1043" s="226"/>
    </row>
    <row r="1044" spans="1:24" s="149" customFormat="1" hidden="1">
      <c r="A1044" s="37"/>
      <c r="B1044" s="37"/>
      <c r="C1044" s="37"/>
      <c r="D1044" s="37"/>
      <c r="E1044" s="37"/>
      <c r="F1044" s="37"/>
      <c r="G1044" s="88">
        <f>G1038-G985</f>
        <v>0</v>
      </c>
      <c r="I1044" s="226"/>
      <c r="J1044" s="88">
        <f t="shared" ref="J1044:K1046" si="372">J1038-J985</f>
        <v>0</v>
      </c>
      <c r="K1044" s="89">
        <f t="shared" si="372"/>
        <v>0</v>
      </c>
      <c r="L1044" s="226"/>
      <c r="M1044" s="226"/>
      <c r="N1044" s="226"/>
      <c r="O1044" s="88">
        <f>O1038-O985</f>
        <v>0</v>
      </c>
      <c r="P1044" s="88"/>
      <c r="Q1044" s="88"/>
      <c r="R1044" s="88">
        <f>R1038-R985</f>
        <v>0</v>
      </c>
      <c r="S1044" s="88"/>
      <c r="T1044" s="88"/>
      <c r="U1044" s="88">
        <f>U1038-U985</f>
        <v>0</v>
      </c>
      <c r="V1044" s="226"/>
      <c r="W1044" s="226"/>
      <c r="X1044" s="226"/>
    </row>
    <row r="1045" spans="1:24" s="149" customFormat="1" hidden="1">
      <c r="A1045" s="37"/>
      <c r="B1045" s="37"/>
      <c r="C1045" s="37"/>
      <c r="D1045" s="37"/>
      <c r="E1045" s="37"/>
      <c r="F1045" s="37"/>
      <c r="G1045" s="88">
        <f>G1039-G986</f>
        <v>0</v>
      </c>
      <c r="I1045" s="226"/>
      <c r="J1045" s="88">
        <f t="shared" si="372"/>
        <v>0</v>
      </c>
      <c r="K1045" s="89">
        <f t="shared" si="372"/>
        <v>0</v>
      </c>
      <c r="L1045" s="226"/>
      <c r="M1045" s="226"/>
      <c r="N1045" s="226"/>
      <c r="O1045" s="88">
        <f>O1039-O986</f>
        <v>0</v>
      </c>
      <c r="P1045" s="88"/>
      <c r="Q1045" s="88"/>
      <c r="R1045" s="88">
        <f>R1039-R986</f>
        <v>0</v>
      </c>
      <c r="S1045" s="88"/>
      <c r="T1045" s="88"/>
      <c r="U1045" s="88">
        <f>U1039-U986</f>
        <v>0</v>
      </c>
      <c r="V1045" s="226"/>
      <c r="W1045" s="226"/>
      <c r="X1045" s="226"/>
    </row>
    <row r="1046" spans="1:24" s="149" customFormat="1" hidden="1">
      <c r="A1046" s="37"/>
      <c r="B1046" s="37"/>
      <c r="C1046" s="37"/>
      <c r="D1046" s="37"/>
      <c r="E1046" s="37"/>
      <c r="F1046" s="37"/>
      <c r="G1046" s="88">
        <f>G1040-G987</f>
        <v>0</v>
      </c>
      <c r="I1046" s="226"/>
      <c r="J1046" s="88">
        <f t="shared" si="372"/>
        <v>0</v>
      </c>
      <c r="K1046" s="89">
        <f t="shared" si="372"/>
        <v>0</v>
      </c>
      <c r="L1046" s="226"/>
      <c r="M1046" s="226"/>
      <c r="N1046" s="226"/>
      <c r="O1046" s="88">
        <f>O1040-O987</f>
        <v>0</v>
      </c>
      <c r="P1046" s="88"/>
      <c r="Q1046" s="88"/>
      <c r="R1046" s="88">
        <f>R1040-R987</f>
        <v>0</v>
      </c>
      <c r="S1046" s="88"/>
      <c r="T1046" s="88"/>
      <c r="U1046" s="88">
        <f>U1040-U987</f>
        <v>0</v>
      </c>
      <c r="V1046" s="226"/>
      <c r="W1046" s="226"/>
      <c r="X1046" s="226"/>
    </row>
    <row r="1047" spans="1:24" s="149" customFormat="1" hidden="1">
      <c r="A1047" s="37"/>
      <c r="B1047" s="37"/>
      <c r="C1047" s="37"/>
      <c r="D1047" s="37"/>
      <c r="E1047" s="37"/>
      <c r="F1047" s="37"/>
      <c r="G1047" s="88">
        <f>G1036-G988</f>
        <v>0</v>
      </c>
      <c r="I1047" s="226"/>
      <c r="J1047" s="88">
        <f>J1036-J988</f>
        <v>0</v>
      </c>
      <c r="K1047" s="89">
        <f>K1036-K988</f>
        <v>0</v>
      </c>
      <c r="L1047" s="226"/>
      <c r="M1047" s="226"/>
      <c r="N1047" s="226"/>
      <c r="O1047" s="88">
        <f>O1036-O988</f>
        <v>0</v>
      </c>
      <c r="P1047" s="88"/>
      <c r="Q1047" s="88"/>
      <c r="R1047" s="88">
        <f>R1036-R988</f>
        <v>0</v>
      </c>
      <c r="S1047" s="88"/>
      <c r="T1047" s="88"/>
      <c r="U1047" s="88">
        <f>U1036-U988</f>
        <v>0</v>
      </c>
      <c r="V1047" s="226"/>
      <c r="W1047" s="226"/>
      <c r="X1047" s="226"/>
    </row>
    <row r="1048" spans="1:24" s="149" customFormat="1">
      <c r="A1048" s="37"/>
      <c r="B1048" s="37"/>
      <c r="C1048" s="37"/>
      <c r="D1048" s="37"/>
      <c r="E1048" s="37"/>
      <c r="F1048" s="37"/>
      <c r="G1048" s="88"/>
      <c r="I1048" s="226"/>
      <c r="J1048" s="88"/>
      <c r="K1048" s="89"/>
      <c r="L1048" s="226"/>
      <c r="M1048" s="226"/>
      <c r="N1048" s="226"/>
      <c r="O1048" s="88"/>
      <c r="P1048" s="88"/>
      <c r="Q1048" s="88"/>
      <c r="R1048" s="88"/>
      <c r="S1048" s="88"/>
      <c r="T1048" s="88"/>
      <c r="U1048" s="88"/>
      <c r="V1048" s="226"/>
      <c r="W1048" s="226"/>
      <c r="X1048" s="226"/>
    </row>
    <row r="1049" spans="1:24" s="149" customFormat="1">
      <c r="A1049" s="37"/>
      <c r="B1049" s="37"/>
      <c r="C1049" s="37"/>
      <c r="D1049" s="37"/>
      <c r="E1049" s="37"/>
      <c r="F1049" s="37"/>
      <c r="G1049" s="88"/>
      <c r="I1049" s="226"/>
      <c r="J1049" s="88"/>
      <c r="K1049" s="89"/>
      <c r="L1049" s="226"/>
      <c r="M1049" s="226"/>
      <c r="N1049" s="226"/>
      <c r="O1049" s="88"/>
      <c r="P1049" s="88"/>
      <c r="Q1049" s="88"/>
      <c r="R1049" s="88"/>
      <c r="S1049" s="88"/>
      <c r="T1049" s="88"/>
      <c r="U1049" s="88"/>
      <c r="V1049" s="226"/>
      <c r="W1049" s="226"/>
      <c r="X1049" s="226"/>
    </row>
    <row r="1050" spans="1:24" s="149" customFormat="1">
      <c r="A1050" s="37"/>
      <c r="B1050" s="37"/>
      <c r="C1050" s="37"/>
      <c r="D1050" s="37"/>
      <c r="E1050" s="37"/>
      <c r="F1050" s="37"/>
      <c r="G1050" s="88"/>
      <c r="I1050" s="226"/>
      <c r="J1050" s="88"/>
      <c r="K1050" s="89"/>
      <c r="L1050" s="226"/>
      <c r="M1050" s="226"/>
      <c r="N1050" s="226"/>
      <c r="O1050" s="88"/>
      <c r="P1050" s="88"/>
      <c r="Q1050" s="88"/>
      <c r="R1050" s="88"/>
      <c r="S1050" s="88"/>
      <c r="T1050" s="88"/>
      <c r="U1050" s="88"/>
      <c r="V1050" s="226"/>
      <c r="W1050" s="226"/>
      <c r="X1050" s="226"/>
    </row>
    <row r="1051" spans="1:24" s="149" customFormat="1" hidden="1">
      <c r="A1051" s="37"/>
      <c r="B1051" s="37"/>
      <c r="C1051" s="37"/>
      <c r="D1051" s="37"/>
      <c r="E1051" s="37"/>
      <c r="F1051" s="37"/>
      <c r="G1051" s="88">
        <f>G1041-G990</f>
        <v>0</v>
      </c>
      <c r="I1051" s="226"/>
      <c r="J1051" s="88"/>
      <c r="K1051" s="89">
        <f>K1041-K990</f>
        <v>0</v>
      </c>
      <c r="L1051" s="226"/>
      <c r="M1051" s="226"/>
      <c r="N1051" s="226"/>
      <c r="O1051" s="88">
        <f>O1041-O990</f>
        <v>0</v>
      </c>
      <c r="P1051" s="88"/>
      <c r="Q1051" s="88"/>
      <c r="R1051" s="88">
        <f>R1041-R990</f>
        <v>0</v>
      </c>
      <c r="S1051" s="88"/>
      <c r="T1051" s="88"/>
      <c r="U1051" s="88">
        <f>U1041-U990</f>
        <v>0</v>
      </c>
      <c r="V1051" s="226"/>
      <c r="W1051" s="226"/>
      <c r="X1051" s="226"/>
    </row>
    <row r="1052" spans="1:24">
      <c r="B1052" s="35"/>
      <c r="C1052" s="35"/>
      <c r="D1052" s="35"/>
      <c r="E1052" s="35"/>
      <c r="F1052" s="35"/>
      <c r="G1052" s="92" t="s">
        <v>1593</v>
      </c>
      <c r="H1052" s="205"/>
      <c r="I1052" s="228"/>
      <c r="J1052" s="92"/>
      <c r="K1052" s="89"/>
      <c r="L1052" s="79"/>
      <c r="M1052" s="79"/>
      <c r="N1052" s="79"/>
      <c r="O1052" s="92" t="s">
        <v>1594</v>
      </c>
      <c r="P1052" s="88"/>
      <c r="Q1052" s="88"/>
      <c r="R1052" s="88"/>
      <c r="S1052" s="88"/>
      <c r="T1052" s="88"/>
      <c r="U1052" s="88"/>
      <c r="V1052" s="79"/>
      <c r="W1052" s="79"/>
      <c r="X1052" s="79"/>
    </row>
    <row r="1053" spans="1:24">
      <c r="B1053" s="35"/>
      <c r="C1053" s="35"/>
      <c r="D1053" s="35"/>
      <c r="E1053" s="35"/>
      <c r="F1053" s="35"/>
      <c r="G1053" s="92"/>
      <c r="H1053" s="205"/>
      <c r="I1053" s="228"/>
      <c r="J1053" s="258"/>
      <c r="K1053" s="89"/>
      <c r="L1053" s="79"/>
      <c r="M1053" s="79"/>
      <c r="N1053" s="79"/>
      <c r="O1053" s="92"/>
      <c r="P1053" s="88"/>
      <c r="Q1053" s="88"/>
      <c r="R1053" s="88"/>
      <c r="S1053" s="88"/>
      <c r="T1053" s="88"/>
      <c r="U1053" s="88"/>
      <c r="V1053" s="79"/>
      <c r="W1053" s="79"/>
      <c r="X1053" s="79"/>
    </row>
    <row r="1054" spans="1:24">
      <c r="B1054" s="35"/>
      <c r="C1054" s="35"/>
      <c r="D1054" s="35"/>
      <c r="E1054" s="35"/>
      <c r="F1054" s="35"/>
      <c r="G1054" s="92"/>
      <c r="H1054" s="205"/>
      <c r="I1054" s="228"/>
      <c r="J1054" s="92"/>
      <c r="K1054" s="89"/>
      <c r="L1054" s="79"/>
      <c r="M1054" s="79"/>
      <c r="N1054" s="79"/>
      <c r="O1054" s="92"/>
      <c r="P1054" s="88"/>
      <c r="Q1054" s="88"/>
      <c r="R1054" s="88"/>
      <c r="S1054" s="88"/>
      <c r="T1054" s="88"/>
      <c r="U1054" s="88"/>
      <c r="V1054" s="79"/>
      <c r="W1054" s="79"/>
      <c r="X1054" s="79"/>
    </row>
    <row r="1055" spans="1:24">
      <c r="B1055" s="35"/>
      <c r="C1055" s="35"/>
      <c r="D1055" s="35"/>
      <c r="E1055" s="35"/>
      <c r="F1055" s="35"/>
      <c r="G1055" s="92"/>
      <c r="H1055" s="205"/>
      <c r="I1055" s="228"/>
      <c r="J1055" s="92"/>
      <c r="K1055" s="89"/>
      <c r="L1055" s="79"/>
      <c r="M1055" s="79"/>
      <c r="N1055" s="79"/>
      <c r="O1055" s="92"/>
      <c r="P1055" s="88"/>
      <c r="Q1055" s="88"/>
      <c r="R1055" s="88"/>
      <c r="S1055" s="88"/>
      <c r="T1055" s="88"/>
      <c r="U1055" s="88"/>
      <c r="V1055" s="79"/>
      <c r="W1055" s="79"/>
      <c r="X1055" s="79"/>
    </row>
    <row r="1056" spans="1:24">
      <c r="B1056" s="35"/>
      <c r="C1056" s="35" t="s">
        <v>771</v>
      </c>
      <c r="D1056" s="35"/>
      <c r="E1056" s="35"/>
      <c r="F1056" s="35"/>
      <c r="G1056" s="88"/>
      <c r="H1056" s="149"/>
      <c r="I1056" s="226"/>
      <c r="J1056" s="88"/>
      <c r="K1056" s="89"/>
      <c r="L1056" s="79"/>
      <c r="M1056" s="79"/>
      <c r="N1056" s="79"/>
      <c r="O1056" s="88"/>
      <c r="P1056" s="88"/>
      <c r="Q1056" s="88"/>
      <c r="R1056" s="88"/>
      <c r="S1056" s="88"/>
      <c r="T1056" s="88"/>
      <c r="U1056" s="88"/>
      <c r="V1056" s="79"/>
      <c r="W1056" s="79"/>
      <c r="X1056" s="79"/>
    </row>
    <row r="1057" spans="2:24">
      <c r="B1057" s="259" t="s">
        <v>1595</v>
      </c>
      <c r="C1057" s="35"/>
      <c r="D1057" s="35"/>
      <c r="G1057" s="260">
        <v>37772</v>
      </c>
      <c r="H1057" s="260"/>
      <c r="I1057" s="260"/>
      <c r="J1057" s="260">
        <v>37955</v>
      </c>
      <c r="K1057" s="261" t="s">
        <v>1596</v>
      </c>
      <c r="L1057" s="79"/>
      <c r="M1057" s="79"/>
      <c r="N1057" s="79"/>
      <c r="O1057" s="260">
        <f>G1057</f>
        <v>37772</v>
      </c>
      <c r="P1057" s="260"/>
      <c r="Q1057" s="260"/>
      <c r="R1057" s="260">
        <f>J1057</f>
        <v>37955</v>
      </c>
      <c r="S1057" s="262">
        <v>31957</v>
      </c>
      <c r="T1057" s="262">
        <v>31957</v>
      </c>
      <c r="U1057" s="263" t="s">
        <v>1596</v>
      </c>
      <c r="V1057" s="79"/>
      <c r="W1057" s="79"/>
      <c r="X1057" s="79"/>
    </row>
    <row r="1058" spans="2:24">
      <c r="B1058" s="35"/>
      <c r="C1058" s="35"/>
      <c r="D1058" s="35" t="s">
        <v>1574</v>
      </c>
      <c r="E1058" s="35"/>
      <c r="F1058" s="35"/>
      <c r="G1058" s="264">
        <f>G1093+G1094+G1099</f>
        <v>786.3</v>
      </c>
      <c r="H1058" s="265"/>
      <c r="I1058" s="265"/>
      <c r="J1058" s="266">
        <f>G1095+G1098</f>
        <v>0</v>
      </c>
      <c r="K1058" s="267">
        <f>G1058+J1058</f>
        <v>786.3</v>
      </c>
      <c r="L1058" s="268"/>
      <c r="M1058" s="268"/>
      <c r="N1058" s="268"/>
      <c r="O1058" s="264">
        <f>G1128</f>
        <v>0</v>
      </c>
      <c r="P1058" s="269"/>
      <c r="Q1058" s="269"/>
      <c r="R1058" s="270">
        <f>G1131+G1132</f>
        <v>0</v>
      </c>
      <c r="S1058" s="88"/>
      <c r="T1058" s="88"/>
      <c r="U1058" s="266">
        <f>O1058+R1058</f>
        <v>0</v>
      </c>
      <c r="V1058" s="79"/>
      <c r="W1058" s="79"/>
      <c r="X1058" s="79"/>
    </row>
    <row r="1059" spans="2:24">
      <c r="B1059" s="35"/>
      <c r="C1059" s="35"/>
      <c r="D1059" s="35" t="s">
        <v>1575</v>
      </c>
      <c r="E1059" s="35"/>
      <c r="F1059" s="35"/>
      <c r="G1059" s="264">
        <f>G1110</f>
        <v>0</v>
      </c>
      <c r="H1059" s="265"/>
      <c r="I1059" s="265"/>
      <c r="J1059" s="266">
        <f>G1114</f>
        <v>0</v>
      </c>
      <c r="K1059" s="267">
        <f>G1059+J1059</f>
        <v>0</v>
      </c>
      <c r="L1059" s="268"/>
      <c r="M1059" s="268"/>
      <c r="N1059" s="268"/>
      <c r="O1059" s="264">
        <v>0</v>
      </c>
      <c r="P1059" s="269"/>
      <c r="Q1059" s="269"/>
      <c r="R1059" s="270">
        <f>G1136+G1139+G1138+G1140</f>
        <v>0</v>
      </c>
      <c r="S1059" s="88"/>
      <c r="T1059" s="88"/>
      <c r="U1059" s="266">
        <f>O1059+R1059</f>
        <v>0</v>
      </c>
      <c r="V1059" s="79"/>
      <c r="W1059" s="79"/>
      <c r="X1059" s="79"/>
    </row>
    <row r="1060" spans="2:24">
      <c r="B1060" s="35"/>
      <c r="C1060" s="35"/>
      <c r="D1060" s="35" t="s">
        <v>1597</v>
      </c>
      <c r="E1060" s="35"/>
      <c r="F1060" s="35"/>
      <c r="G1060" s="264">
        <f>G1101</f>
        <v>0</v>
      </c>
      <c r="H1060" s="265"/>
      <c r="I1060" s="265"/>
      <c r="J1060" s="266">
        <f>G1103+G1104+G1105+G1106+G1096</f>
        <v>0</v>
      </c>
      <c r="K1060" s="267">
        <f>G1060+J1060</f>
        <v>0</v>
      </c>
      <c r="L1060" s="268"/>
      <c r="M1060" s="268"/>
      <c r="N1060" s="268"/>
      <c r="O1060" s="264">
        <v>0</v>
      </c>
      <c r="P1060" s="269"/>
      <c r="Q1060" s="269"/>
      <c r="R1060" s="270">
        <v>0</v>
      </c>
      <c r="S1060" s="88"/>
      <c r="T1060" s="88"/>
      <c r="U1060" s="266">
        <f>O1060+R1060</f>
        <v>0</v>
      </c>
      <c r="V1060" s="79"/>
      <c r="W1060" s="79"/>
      <c r="X1060" s="79"/>
    </row>
    <row r="1061" spans="2:24">
      <c r="B1061" s="35"/>
      <c r="C1061" s="35"/>
      <c r="D1061" s="35" t="s">
        <v>1598</v>
      </c>
      <c r="E1061" s="35"/>
      <c r="F1061" s="35"/>
      <c r="G1061" s="264">
        <v>0</v>
      </c>
      <c r="H1061" s="265"/>
      <c r="I1061" s="265"/>
      <c r="J1061" s="266">
        <f>G1113+G1115+G1117+G1118</f>
        <v>0</v>
      </c>
      <c r="K1061" s="267">
        <f>G1061+J1061</f>
        <v>0</v>
      </c>
      <c r="L1061" s="268"/>
      <c r="M1061" s="268"/>
      <c r="N1061" s="268"/>
      <c r="O1061" s="264">
        <v>0</v>
      </c>
      <c r="P1061" s="269"/>
      <c r="Q1061" s="269"/>
      <c r="R1061" s="270">
        <v>0</v>
      </c>
      <c r="S1061" s="88"/>
      <c r="T1061" s="88"/>
      <c r="U1061" s="266">
        <f>O1061+R1061</f>
        <v>0</v>
      </c>
      <c r="V1061" s="79"/>
      <c r="W1061" s="79"/>
      <c r="X1061" s="79"/>
    </row>
    <row r="1062" spans="2:24">
      <c r="B1062" s="35"/>
      <c r="C1062" s="35"/>
      <c r="D1062" s="35" t="s">
        <v>1599</v>
      </c>
      <c r="E1062" s="35"/>
      <c r="F1062" s="35"/>
      <c r="G1062" s="264">
        <v>0</v>
      </c>
      <c r="H1062" s="265"/>
      <c r="I1062" s="265"/>
      <c r="J1062" s="266">
        <v>0</v>
      </c>
      <c r="K1062" s="267">
        <f>G1062+J1062</f>
        <v>0</v>
      </c>
      <c r="L1062" s="268"/>
      <c r="M1062" s="268"/>
      <c r="N1062" s="268"/>
      <c r="O1062" s="264">
        <v>0</v>
      </c>
      <c r="P1062" s="269"/>
      <c r="Q1062" s="269"/>
      <c r="R1062" s="270">
        <v>0</v>
      </c>
      <c r="S1062" s="88"/>
      <c r="T1062" s="88"/>
      <c r="U1062" s="266">
        <f>O1062+R1062</f>
        <v>0</v>
      </c>
      <c r="V1062" s="79"/>
      <c r="W1062" s="79"/>
      <c r="X1062" s="79"/>
    </row>
    <row r="1063" spans="2:24">
      <c r="B1063" s="35"/>
      <c r="C1063" s="35"/>
      <c r="D1063" s="35" t="s">
        <v>1600</v>
      </c>
      <c r="E1063" s="35"/>
      <c r="F1063" s="35"/>
      <c r="G1063" s="271">
        <f>SUM(G1058:G1062)</f>
        <v>786.3</v>
      </c>
      <c r="H1063" s="272">
        <f>H1058+H1059+H1062</f>
        <v>0</v>
      </c>
      <c r="I1063" s="272">
        <f>I1058+I1059+I1062</f>
        <v>0</v>
      </c>
      <c r="J1063" s="273">
        <f>SUM(J1058:J1062)</f>
        <v>0</v>
      </c>
      <c r="K1063" s="274">
        <f>SUM(K1058:K1062)</f>
        <v>786.3</v>
      </c>
      <c r="L1063" s="268"/>
      <c r="M1063" s="268"/>
      <c r="N1063" s="268"/>
      <c r="O1063" s="271">
        <f>SUM(O1058:O1062)</f>
        <v>0</v>
      </c>
      <c r="P1063" s="275"/>
      <c r="Q1063" s="275"/>
      <c r="R1063" s="273">
        <f>SUM(R1058:R1062)</f>
        <v>0</v>
      </c>
      <c r="S1063" s="275"/>
      <c r="T1063" s="275"/>
      <c r="U1063" s="273">
        <f>SUM(U1058:U1062)</f>
        <v>0</v>
      </c>
      <c r="V1063" s="79"/>
      <c r="W1063" s="79"/>
      <c r="X1063" s="79"/>
    </row>
    <row r="1064" spans="2:24">
      <c r="B1064" s="35"/>
      <c r="C1064" s="35"/>
      <c r="D1064" s="35"/>
      <c r="E1064" s="35"/>
      <c r="F1064" s="35"/>
      <c r="G1064" s="119"/>
      <c r="H1064" s="276"/>
      <c r="I1064" s="276"/>
      <c r="J1064" s="119"/>
      <c r="K1064" s="150"/>
      <c r="L1064" s="268"/>
      <c r="M1064" s="268"/>
      <c r="N1064" s="268"/>
      <c r="O1064" s="119"/>
      <c r="P1064" s="119"/>
      <c r="Q1064" s="119"/>
      <c r="R1064" s="119"/>
      <c r="S1064" s="119"/>
      <c r="T1064" s="119"/>
      <c r="U1064" s="119"/>
      <c r="V1064" s="79"/>
      <c r="W1064" s="79"/>
      <c r="X1064" s="79"/>
    </row>
    <row r="1065" spans="2:24" hidden="1">
      <c r="B1065" s="35" t="s">
        <v>1601</v>
      </c>
      <c r="C1065" s="35"/>
      <c r="D1065" s="35"/>
      <c r="E1065" s="35"/>
      <c r="F1065" s="35"/>
      <c r="G1065" s="119"/>
      <c r="H1065" s="276"/>
      <c r="I1065" s="276"/>
      <c r="J1065" s="119"/>
      <c r="K1065" s="150"/>
      <c r="L1065" s="268"/>
      <c r="M1065" s="268"/>
      <c r="N1065" s="268"/>
      <c r="O1065" s="119"/>
      <c r="P1065" s="119"/>
      <c r="Q1065" s="119"/>
      <c r="R1065" s="119"/>
      <c r="S1065" s="119"/>
      <c r="T1065" s="119"/>
      <c r="U1065" s="119"/>
      <c r="V1065" s="79"/>
      <c r="W1065" s="79"/>
      <c r="X1065" s="79"/>
    </row>
    <row r="1066" spans="2:24" hidden="1">
      <c r="B1066" s="35" t="s">
        <v>1602</v>
      </c>
      <c r="C1066" s="35"/>
      <c r="D1066" s="35"/>
      <c r="E1066" s="35"/>
      <c r="F1066" s="35"/>
      <c r="G1066" s="88"/>
      <c r="H1066" s="226"/>
      <c r="I1066" s="226"/>
      <c r="J1066" s="88"/>
      <c r="K1066" s="89"/>
      <c r="L1066" s="79"/>
      <c r="M1066" s="79"/>
      <c r="N1066" s="79"/>
      <c r="O1066" s="88"/>
      <c r="P1066" s="88"/>
      <c r="Q1066" s="88"/>
      <c r="R1066" s="88"/>
      <c r="S1066" s="88"/>
      <c r="T1066" s="88"/>
      <c r="U1066" s="88"/>
      <c r="V1066" s="79"/>
      <c r="W1066" s="79"/>
      <c r="X1066" s="79"/>
    </row>
    <row r="1067" spans="2:24" hidden="1">
      <c r="B1067" s="35" t="s">
        <v>1603</v>
      </c>
      <c r="C1067" s="35"/>
      <c r="D1067" s="35"/>
      <c r="E1067" s="35"/>
      <c r="F1067" s="35"/>
      <c r="G1067" s="88"/>
      <c r="H1067" s="226"/>
      <c r="I1067" s="226"/>
      <c r="J1067" s="88"/>
      <c r="K1067" s="89"/>
      <c r="L1067" s="79"/>
      <c r="M1067" s="79"/>
      <c r="N1067" s="79"/>
      <c r="O1067" s="88"/>
      <c r="P1067" s="88"/>
      <c r="Q1067" s="88"/>
      <c r="R1067" s="88"/>
      <c r="S1067" s="88"/>
      <c r="T1067" s="88"/>
      <c r="U1067" s="88"/>
      <c r="V1067" s="79"/>
      <c r="W1067" s="79"/>
      <c r="X1067" s="79"/>
    </row>
    <row r="1068" spans="2:24" hidden="1">
      <c r="B1068" s="35" t="s">
        <v>1604</v>
      </c>
      <c r="C1068" s="35"/>
      <c r="D1068" s="35"/>
      <c r="E1068" s="35"/>
      <c r="F1068" s="35"/>
      <c r="G1068" s="88"/>
      <c r="H1068" s="226"/>
      <c r="I1068" s="226"/>
      <c r="J1068" s="88"/>
      <c r="K1068" s="89"/>
      <c r="L1068" s="79"/>
      <c r="M1068" s="79"/>
      <c r="N1068" s="79"/>
      <c r="O1068" s="88"/>
      <c r="P1068" s="88"/>
      <c r="Q1068" s="88"/>
      <c r="R1068" s="88"/>
      <c r="S1068" s="88"/>
      <c r="T1068" s="88"/>
      <c r="U1068" s="88"/>
      <c r="V1068" s="79"/>
      <c r="W1068" s="79"/>
      <c r="X1068" s="79"/>
    </row>
    <row r="1069" spans="2:24" hidden="1">
      <c r="B1069" s="35"/>
      <c r="C1069" s="35"/>
      <c r="D1069" s="259" t="s">
        <v>1605</v>
      </c>
      <c r="E1069" s="35"/>
      <c r="F1069" s="35"/>
      <c r="G1069" s="88"/>
      <c r="H1069" s="226"/>
      <c r="I1069" s="226"/>
      <c r="J1069" s="88"/>
      <c r="K1069" s="89"/>
      <c r="L1069" s="79"/>
      <c r="M1069" s="79"/>
      <c r="N1069" s="79"/>
      <c r="O1069" s="88"/>
      <c r="P1069" s="88"/>
      <c r="Q1069" s="88"/>
      <c r="R1069" s="88"/>
      <c r="S1069" s="88"/>
      <c r="T1069" s="88"/>
      <c r="U1069" s="88"/>
      <c r="V1069" s="79"/>
      <c r="W1069" s="79"/>
      <c r="X1069" s="79"/>
    </row>
    <row r="1070" spans="2:24" hidden="1">
      <c r="B1070" s="35"/>
      <c r="C1070" s="35"/>
      <c r="D1070" s="35"/>
      <c r="E1070" s="35"/>
      <c r="F1070" s="35"/>
      <c r="G1070" s="88"/>
      <c r="H1070" s="226"/>
      <c r="I1070" s="226"/>
      <c r="J1070" s="88"/>
      <c r="K1070" s="89"/>
      <c r="L1070" s="79"/>
      <c r="M1070" s="79"/>
      <c r="N1070" s="79"/>
      <c r="O1070" s="88"/>
      <c r="P1070" s="88"/>
      <c r="Q1070" s="88"/>
      <c r="R1070" s="88"/>
      <c r="S1070" s="88"/>
      <c r="T1070" s="88"/>
      <c r="U1070" s="88"/>
      <c r="V1070" s="79"/>
      <c r="W1070" s="79"/>
      <c r="X1070" s="79"/>
    </row>
    <row r="1071" spans="2:24" hidden="1">
      <c r="B1071" s="35"/>
      <c r="C1071" s="35"/>
      <c r="D1071" s="259" t="s">
        <v>1606</v>
      </c>
      <c r="E1071" s="35"/>
      <c r="F1071" s="35"/>
      <c r="G1071" s="88"/>
      <c r="H1071" s="226"/>
      <c r="I1071" s="226"/>
      <c r="J1071" s="88"/>
      <c r="K1071" s="89"/>
      <c r="L1071" s="79"/>
      <c r="M1071" s="79"/>
      <c r="N1071" s="79"/>
      <c r="O1071" s="88"/>
      <c r="P1071" s="88"/>
      <c r="Q1071" s="88"/>
      <c r="R1071" s="88"/>
      <c r="S1071" s="88"/>
      <c r="T1071" s="88"/>
      <c r="U1071" s="88"/>
      <c r="V1071" s="79"/>
      <c r="W1071" s="79"/>
      <c r="X1071" s="79"/>
    </row>
    <row r="1072" spans="2:24" hidden="1">
      <c r="B1072" s="35"/>
      <c r="C1072" s="35" t="s">
        <v>1607</v>
      </c>
      <c r="D1072" s="35"/>
      <c r="E1072" s="35"/>
      <c r="F1072" s="35"/>
      <c r="G1072" s="88"/>
      <c r="H1072" s="226"/>
      <c r="I1072" s="226"/>
      <c r="J1072" s="88"/>
      <c r="K1072" s="89"/>
      <c r="L1072" s="79"/>
      <c r="M1072" s="79"/>
      <c r="N1072" s="79"/>
      <c r="O1072" s="88"/>
      <c r="P1072" s="88"/>
      <c r="Q1072" s="88"/>
      <c r="R1072" s="88"/>
      <c r="S1072" s="88"/>
      <c r="T1072" s="88"/>
      <c r="U1072" s="88"/>
      <c r="V1072" s="79"/>
      <c r="W1072" s="79"/>
      <c r="X1072" s="79"/>
    </row>
    <row r="1073" spans="2:25" hidden="1">
      <c r="B1073" s="35"/>
      <c r="C1073" s="35" t="s">
        <v>1608</v>
      </c>
      <c r="D1073" s="35"/>
      <c r="E1073" s="35"/>
      <c r="F1073" s="35"/>
      <c r="G1073" s="88"/>
      <c r="H1073" s="226"/>
      <c r="I1073" s="226"/>
      <c r="J1073" s="88"/>
      <c r="K1073" s="89"/>
      <c r="L1073" s="79"/>
      <c r="M1073" s="79"/>
      <c r="N1073" s="79"/>
      <c r="O1073" s="88"/>
      <c r="P1073" s="88"/>
      <c r="Q1073" s="88"/>
      <c r="R1073" s="88"/>
      <c r="S1073" s="88"/>
      <c r="T1073" s="88"/>
      <c r="U1073" s="88"/>
      <c r="V1073" s="79"/>
      <c r="W1073" s="79"/>
      <c r="X1073" s="79"/>
    </row>
    <row r="1074" spans="2:25" hidden="1">
      <c r="B1074" s="35"/>
      <c r="C1074" s="35" t="s">
        <v>1609</v>
      </c>
      <c r="D1074" s="35"/>
      <c r="E1074" s="35"/>
      <c r="F1074" s="35"/>
      <c r="G1074" s="88"/>
      <c r="H1074" s="226"/>
      <c r="I1074" s="226"/>
      <c r="J1074" s="88"/>
      <c r="K1074" s="89"/>
      <c r="L1074" s="79"/>
      <c r="M1074" s="79"/>
      <c r="N1074" s="79"/>
      <c r="O1074" s="88"/>
      <c r="P1074" s="88"/>
      <c r="Q1074" s="88"/>
      <c r="R1074" s="88"/>
      <c r="S1074" s="88"/>
      <c r="T1074" s="88"/>
      <c r="U1074" s="88"/>
      <c r="V1074" s="79"/>
      <c r="W1074" s="79"/>
      <c r="X1074" s="79"/>
    </row>
    <row r="1075" spans="2:25" hidden="1">
      <c r="B1075" s="35"/>
      <c r="C1075" s="35" t="s">
        <v>1610</v>
      </c>
      <c r="D1075" s="35"/>
      <c r="E1075" s="35"/>
      <c r="F1075" s="35"/>
      <c r="G1075" s="88"/>
      <c r="H1075" s="226"/>
      <c r="I1075" s="226"/>
      <c r="J1075" s="88"/>
      <c r="K1075" s="89"/>
      <c r="L1075" s="79"/>
      <c r="M1075" s="79"/>
      <c r="N1075" s="79"/>
      <c r="O1075" s="88"/>
      <c r="P1075" s="88"/>
      <c r="Q1075" s="88"/>
      <c r="R1075" s="88"/>
      <c r="S1075" s="88"/>
      <c r="T1075" s="88"/>
      <c r="U1075" s="88"/>
      <c r="V1075" s="79"/>
      <c r="W1075" s="79"/>
      <c r="X1075" s="79"/>
    </row>
    <row r="1076" spans="2:25" hidden="1">
      <c r="B1076" s="35"/>
      <c r="C1076" s="35" t="s">
        <v>1611</v>
      </c>
      <c r="D1076" s="35"/>
      <c r="E1076" s="35"/>
      <c r="F1076" s="35"/>
      <c r="G1076" s="88"/>
      <c r="H1076" s="226"/>
      <c r="I1076" s="226"/>
      <c r="J1076" s="88"/>
      <c r="K1076" s="89"/>
      <c r="L1076" s="79"/>
      <c r="M1076" s="79"/>
      <c r="N1076" s="79"/>
      <c r="O1076" s="88"/>
      <c r="P1076" s="88"/>
      <c r="Q1076" s="88"/>
      <c r="R1076" s="88"/>
      <c r="S1076" s="88"/>
      <c r="T1076" s="88"/>
      <c r="U1076" s="88"/>
      <c r="V1076" s="79"/>
      <c r="W1076" s="79"/>
      <c r="X1076" s="79"/>
    </row>
    <row r="1077" spans="2:25" hidden="1">
      <c r="B1077" s="35"/>
      <c r="C1077" s="35" t="s">
        <v>1612</v>
      </c>
      <c r="D1077" s="35"/>
      <c r="E1077" s="35"/>
      <c r="F1077" s="35"/>
      <c r="G1077" s="88"/>
      <c r="H1077" s="226"/>
      <c r="I1077" s="226"/>
      <c r="J1077" s="88"/>
      <c r="K1077" s="89"/>
      <c r="L1077" s="79"/>
      <c r="M1077" s="79"/>
      <c r="N1077" s="79"/>
      <c r="O1077" s="88"/>
      <c r="P1077" s="88"/>
      <c r="Q1077" s="88"/>
      <c r="R1077" s="88"/>
      <c r="S1077" s="88"/>
      <c r="T1077" s="88"/>
      <c r="U1077" s="88"/>
      <c r="V1077" s="79"/>
      <c r="W1077" s="79"/>
      <c r="X1077" s="79"/>
    </row>
    <row r="1078" spans="2:25" hidden="1">
      <c r="D1078" s="35" t="s">
        <v>1613</v>
      </c>
      <c r="J1078" s="82"/>
      <c r="K1078" s="87"/>
    </row>
    <row r="1079" spans="2:25" hidden="1">
      <c r="D1079" s="35" t="s">
        <v>1614</v>
      </c>
      <c r="J1079" s="82"/>
      <c r="K1079" s="87"/>
    </row>
    <row r="1080" spans="2:25" hidden="1">
      <c r="D1080" s="35" t="s">
        <v>1615</v>
      </c>
      <c r="J1080" s="82"/>
      <c r="K1080" s="87"/>
    </row>
    <row r="1081" spans="2:25" ht="13.8" thickBot="1">
      <c r="J1081" s="82"/>
      <c r="K1081" s="87"/>
    </row>
    <row r="1082" spans="2:25">
      <c r="D1082" s="277" t="s">
        <v>1616</v>
      </c>
      <c r="E1082" s="278"/>
      <c r="F1082" s="278"/>
      <c r="G1082" s="279"/>
      <c r="J1082" s="280" t="s">
        <v>1617</v>
      </c>
      <c r="K1082" s="87"/>
      <c r="O1082" s="281" t="str">
        <f>D1082</f>
        <v>CK TOTALS FOR 12/06 VS 12/07</v>
      </c>
      <c r="P1082" s="282"/>
      <c r="Q1082" s="282"/>
      <c r="R1082" s="282"/>
      <c r="S1082" s="282"/>
      <c r="T1082" s="282"/>
      <c r="U1082" s="282"/>
      <c r="V1082" s="278"/>
      <c r="W1082" s="278"/>
      <c r="X1082" s="278"/>
      <c r="Y1082" s="283"/>
    </row>
    <row r="1083" spans="2:25">
      <c r="D1083" s="284" t="s">
        <v>1618</v>
      </c>
      <c r="E1083" s="149"/>
      <c r="F1083" s="149"/>
      <c r="G1083" s="285">
        <f>J990</f>
        <v>308733</v>
      </c>
      <c r="J1083" s="280" t="s">
        <v>1619</v>
      </c>
      <c r="K1083" s="87"/>
      <c r="O1083" s="286">
        <f>K990</f>
        <v>310417.32</v>
      </c>
      <c r="P1083" s="88"/>
      <c r="Q1083" s="88"/>
      <c r="R1083" s="88" t="s">
        <v>1620</v>
      </c>
      <c r="S1083" s="88"/>
      <c r="T1083" s="88"/>
      <c r="U1083" s="88"/>
      <c r="V1083" s="149"/>
      <c r="W1083" s="149"/>
      <c r="X1083" s="149"/>
      <c r="Y1083" s="287"/>
    </row>
    <row r="1084" spans="2:25">
      <c r="D1084" s="284" t="s">
        <v>1621</v>
      </c>
      <c r="E1084" s="149"/>
      <c r="F1084" s="226" t="s">
        <v>1622</v>
      </c>
      <c r="G1084" s="285">
        <f>G990</f>
        <v>305059.01999999996</v>
      </c>
      <c r="J1084" s="280" t="s">
        <v>1623</v>
      </c>
      <c r="K1084" s="87"/>
      <c r="O1084" s="286">
        <f>J990</f>
        <v>308733</v>
      </c>
      <c r="P1084" s="88"/>
      <c r="Q1084" s="88"/>
      <c r="R1084" s="88" t="s">
        <v>1624</v>
      </c>
      <c r="S1084" s="88"/>
      <c r="T1084" s="88"/>
      <c r="U1084" s="88"/>
      <c r="V1084" s="149"/>
      <c r="W1084" s="149"/>
      <c r="X1084" s="149"/>
      <c r="Y1084" s="287"/>
    </row>
    <row r="1085" spans="2:25">
      <c r="D1085" s="284" t="s">
        <v>1625</v>
      </c>
      <c r="E1085" s="149"/>
      <c r="F1085" s="149" t="s">
        <v>1622</v>
      </c>
      <c r="G1085" s="285">
        <f>O990</f>
        <v>2881.6799999999967</v>
      </c>
      <c r="J1085" s="82"/>
      <c r="K1085" s="87"/>
      <c r="O1085" s="286">
        <f>R990</f>
        <v>1679.3200000000011</v>
      </c>
      <c r="P1085" s="88"/>
      <c r="Q1085" s="88"/>
      <c r="R1085" s="88" t="s">
        <v>1626</v>
      </c>
      <c r="S1085" s="88"/>
      <c r="T1085" s="88"/>
      <c r="U1085" s="88"/>
      <c r="V1085" s="149"/>
      <c r="W1085" s="149"/>
      <c r="X1085" s="149"/>
      <c r="Y1085" s="287"/>
    </row>
    <row r="1086" spans="2:25">
      <c r="D1086" s="284" t="s">
        <v>1627</v>
      </c>
      <c r="E1086" s="149"/>
      <c r="F1086" s="149" t="s">
        <v>1622</v>
      </c>
      <c r="G1086" s="285">
        <f>G1063</f>
        <v>786.3</v>
      </c>
      <c r="J1086" s="82"/>
      <c r="K1086" s="87"/>
      <c r="O1086" s="286">
        <f>J1063</f>
        <v>0</v>
      </c>
      <c r="P1086" s="88"/>
      <c r="Q1086" s="88"/>
      <c r="R1086" s="88" t="s">
        <v>1628</v>
      </c>
      <c r="S1086" s="88"/>
      <c r="T1086" s="88"/>
      <c r="U1086" s="88"/>
      <c r="V1086" s="149"/>
      <c r="W1086" s="149"/>
      <c r="X1086" s="149"/>
      <c r="Y1086" s="287"/>
    </row>
    <row r="1087" spans="2:25">
      <c r="D1087" s="284" t="s">
        <v>1629</v>
      </c>
      <c r="E1087" s="149"/>
      <c r="F1087" s="149" t="s">
        <v>1630</v>
      </c>
      <c r="G1087" s="285">
        <f>O1063</f>
        <v>0</v>
      </c>
      <c r="J1087" s="82"/>
      <c r="K1087" s="87"/>
      <c r="O1087" s="286">
        <f>R1063</f>
        <v>0</v>
      </c>
      <c r="P1087" s="88"/>
      <c r="Q1087" s="88"/>
      <c r="R1087" s="88" t="s">
        <v>1631</v>
      </c>
      <c r="S1087" s="88"/>
      <c r="T1087" s="88"/>
      <c r="U1087" s="88"/>
      <c r="V1087" s="149"/>
      <c r="W1087" s="149"/>
      <c r="X1087" s="149"/>
      <c r="Y1087" s="287"/>
    </row>
    <row r="1088" spans="2:25" ht="13.8" thickBot="1">
      <c r="D1088" s="284" t="s">
        <v>1632</v>
      </c>
      <c r="E1088" s="149"/>
      <c r="F1088" s="149"/>
      <c r="G1088" s="288">
        <f>G1083-G1084-G1085-G1086+G1087</f>
        <v>6.0000000000429736</v>
      </c>
      <c r="J1088" s="82"/>
      <c r="K1088" s="87"/>
      <c r="O1088" s="289">
        <f>O1083-O1084-O1085-O1086+O1087</f>
        <v>5.0000000000059117</v>
      </c>
      <c r="P1088" s="88"/>
      <c r="Q1088" s="88"/>
      <c r="R1088" s="88" t="s">
        <v>1632</v>
      </c>
      <c r="S1088" s="88"/>
      <c r="T1088" s="88"/>
      <c r="U1088" s="88"/>
      <c r="V1088" s="149"/>
      <c r="W1088" s="149"/>
      <c r="X1088" s="149"/>
      <c r="Y1088" s="290" t="s">
        <v>1633</v>
      </c>
    </row>
    <row r="1089" spans="3:25" ht="14.4" thickTop="1" thickBot="1">
      <c r="D1089" s="291"/>
      <c r="E1089" s="292"/>
      <c r="F1089" s="292"/>
      <c r="G1089" s="293"/>
      <c r="H1089" s="79"/>
      <c r="I1089" s="79"/>
      <c r="J1089" s="82"/>
      <c r="K1089" s="87"/>
      <c r="O1089" s="294"/>
      <c r="P1089" s="295"/>
      <c r="Q1089" s="295"/>
      <c r="R1089" s="295"/>
      <c r="S1089" s="295"/>
      <c r="T1089" s="295"/>
      <c r="U1089" s="295"/>
      <c r="V1089" s="292"/>
      <c r="W1089" s="292"/>
      <c r="X1089" s="292"/>
      <c r="Y1089" s="296"/>
    </row>
    <row r="1090" spans="3:25" ht="13.8" thickBot="1">
      <c r="H1090" s="79"/>
      <c r="I1090" s="79"/>
      <c r="J1090" s="82"/>
      <c r="K1090" s="87"/>
    </row>
    <row r="1091" spans="3:25" ht="13.8" thickBot="1">
      <c r="C1091" s="277" t="s">
        <v>1634</v>
      </c>
      <c r="D1091" s="278"/>
      <c r="E1091" s="278"/>
      <c r="F1091" s="278"/>
      <c r="G1091" s="279"/>
      <c r="H1091" s="79"/>
      <c r="I1091" s="79"/>
      <c r="J1091" s="82"/>
      <c r="K1091" s="87"/>
    </row>
    <row r="1092" spans="3:25">
      <c r="C1092" s="297" t="s">
        <v>1635</v>
      </c>
      <c r="D1092" s="149"/>
      <c r="E1092" s="149"/>
      <c r="F1092" s="149"/>
      <c r="G1092" s="285"/>
      <c r="H1092" s="79"/>
      <c r="I1092" s="79"/>
      <c r="J1092" s="82"/>
      <c r="K1092" s="87"/>
      <c r="O1092" s="298">
        <f>K990</f>
        <v>310417.32</v>
      </c>
      <c r="P1092" s="282"/>
      <c r="Q1092" s="282"/>
      <c r="R1092" s="282" t="s">
        <v>1636</v>
      </c>
      <c r="S1092" s="282"/>
      <c r="T1092" s="282"/>
      <c r="U1092" s="282"/>
      <c r="V1092" s="278"/>
      <c r="W1092" s="278"/>
      <c r="X1092" s="278"/>
      <c r="Y1092" s="283"/>
    </row>
    <row r="1093" spans="3:25">
      <c r="C1093" s="297"/>
      <c r="D1093" s="149" t="str">
        <f>D141</f>
        <v>ACME Water Supply</v>
      </c>
      <c r="E1093" s="149"/>
      <c r="F1093" s="149"/>
      <c r="G1093" s="285">
        <f>J141</f>
        <v>786.3</v>
      </c>
      <c r="H1093" s="79"/>
      <c r="I1093" s="79"/>
      <c r="J1093" s="82"/>
      <c r="K1093" s="87"/>
      <c r="O1093" s="299">
        <f>G990</f>
        <v>305059.01999999996</v>
      </c>
      <c r="P1093" s="88"/>
      <c r="Q1093" s="88"/>
      <c r="R1093" s="88" t="s">
        <v>1637</v>
      </c>
      <c r="S1093" s="88"/>
      <c r="T1093" s="88"/>
      <c r="U1093" s="88"/>
      <c r="V1093" s="149"/>
      <c r="W1093" s="149"/>
      <c r="X1093" s="149"/>
      <c r="Y1093" s="287"/>
    </row>
    <row r="1094" spans="3:25">
      <c r="C1094" s="297"/>
      <c r="D1094" s="149"/>
      <c r="E1094" s="149"/>
      <c r="F1094" s="149"/>
      <c r="G1094" s="285"/>
      <c r="H1094" s="79"/>
      <c r="I1094" s="79"/>
      <c r="J1094" s="82"/>
      <c r="K1094" s="87"/>
      <c r="O1094" s="299">
        <f>U990</f>
        <v>4560.9999999999973</v>
      </c>
      <c r="P1094" s="88"/>
      <c r="Q1094" s="88"/>
      <c r="R1094" s="88" t="s">
        <v>1638</v>
      </c>
      <c r="S1094" s="88"/>
      <c r="T1094" s="88"/>
      <c r="U1094" s="88"/>
      <c r="V1094" s="149"/>
      <c r="W1094" s="149"/>
      <c r="X1094" s="149"/>
      <c r="Y1094" s="287"/>
    </row>
    <row r="1095" spans="3:25">
      <c r="C1095" s="297"/>
      <c r="D1095" s="149"/>
      <c r="E1095" s="149"/>
      <c r="F1095" s="149"/>
      <c r="G1095" s="285"/>
      <c r="H1095" s="79"/>
      <c r="I1095" s="79"/>
      <c r="J1095" s="82"/>
      <c r="K1095" s="87"/>
      <c r="O1095" s="299">
        <f>K1063</f>
        <v>786.3</v>
      </c>
      <c r="P1095" s="88"/>
      <c r="Q1095" s="88"/>
      <c r="R1095" s="88" t="s">
        <v>1639</v>
      </c>
      <c r="S1095" s="88"/>
      <c r="T1095" s="88"/>
      <c r="U1095" s="88"/>
      <c r="V1095" s="149"/>
      <c r="W1095" s="149"/>
      <c r="X1095" s="149"/>
      <c r="Y1095" s="287"/>
    </row>
    <row r="1096" spans="3:25">
      <c r="C1096" s="297"/>
      <c r="D1096" s="149"/>
      <c r="E1096" s="149"/>
      <c r="F1096" s="149"/>
      <c r="G1096" s="285"/>
      <c r="H1096" s="79"/>
      <c r="I1096" s="79"/>
      <c r="J1096" s="82"/>
      <c r="K1096" s="87"/>
      <c r="O1096" s="299">
        <f>U1063</f>
        <v>0</v>
      </c>
      <c r="P1096" s="88"/>
      <c r="Q1096" s="88"/>
      <c r="R1096" s="88" t="s">
        <v>1640</v>
      </c>
      <c r="S1096" s="88"/>
      <c r="T1096" s="88"/>
      <c r="U1096" s="88"/>
      <c r="V1096" s="149"/>
      <c r="W1096" s="149"/>
      <c r="X1096" s="149"/>
      <c r="Y1096" s="287"/>
    </row>
    <row r="1097" spans="3:25" ht="13.8" thickBot="1">
      <c r="C1097" s="297"/>
      <c r="D1097" s="149"/>
      <c r="E1097" s="149"/>
      <c r="F1097" s="149"/>
      <c r="G1097" s="285"/>
      <c r="H1097" s="79"/>
      <c r="I1097" s="79"/>
      <c r="J1097" s="82"/>
      <c r="K1097" s="87"/>
      <c r="O1097" s="289">
        <f>O1092-O1093-O1094-O1095+O1096</f>
        <v>11.00000000004934</v>
      </c>
      <c r="P1097" s="295"/>
      <c r="Q1097" s="295"/>
      <c r="R1097" s="295" t="s">
        <v>1632</v>
      </c>
      <c r="S1097" s="295"/>
      <c r="T1097" s="295"/>
      <c r="U1097" s="295"/>
      <c r="V1097" s="292"/>
      <c r="W1097" s="292"/>
      <c r="X1097" s="292"/>
      <c r="Y1097" s="296" t="s">
        <v>1633</v>
      </c>
    </row>
    <row r="1098" spans="3:25" ht="13.8" thickTop="1">
      <c r="C1098" s="297"/>
      <c r="D1098" s="149"/>
      <c r="E1098" s="149"/>
      <c r="F1098" s="149"/>
      <c r="G1098" s="285"/>
      <c r="H1098" s="79"/>
      <c r="I1098" s="79"/>
      <c r="J1098" s="82"/>
      <c r="K1098" s="87"/>
    </row>
    <row r="1099" spans="3:25">
      <c r="C1099" s="297"/>
      <c r="D1099" s="149"/>
      <c r="E1099" s="149"/>
      <c r="F1099" s="149"/>
      <c r="G1099" s="285"/>
      <c r="H1099" s="79"/>
      <c r="I1099" s="79"/>
      <c r="J1099" s="82"/>
      <c r="K1099" s="87"/>
    </row>
    <row r="1100" spans="3:25">
      <c r="C1100" s="297"/>
      <c r="D1100" s="149"/>
      <c r="E1100" s="149"/>
      <c r="F1100" s="149"/>
      <c r="G1100" s="285"/>
      <c r="H1100" s="79"/>
      <c r="I1100" s="79"/>
      <c r="J1100" s="82"/>
      <c r="K1100" s="87"/>
    </row>
    <row r="1101" spans="3:25">
      <c r="C1101" s="297"/>
      <c r="D1101" s="149"/>
      <c r="E1101" s="149"/>
      <c r="F1101" s="149"/>
      <c r="G1101" s="285"/>
      <c r="H1101" s="79"/>
      <c r="I1101" s="79"/>
      <c r="J1101" s="82"/>
      <c r="K1101" s="87"/>
    </row>
    <row r="1102" spans="3:25">
      <c r="C1102" s="297"/>
      <c r="D1102" s="149"/>
      <c r="E1102" s="149"/>
      <c r="F1102" s="149"/>
      <c r="G1102" s="285"/>
      <c r="H1102" s="79"/>
      <c r="I1102" s="79"/>
      <c r="J1102" s="82"/>
      <c r="K1102" s="87"/>
    </row>
    <row r="1103" spans="3:25">
      <c r="C1103" s="297"/>
      <c r="D1103" s="149"/>
      <c r="E1103" s="149"/>
      <c r="F1103" s="149"/>
      <c r="G1103" s="285"/>
      <c r="H1103" s="79"/>
      <c r="I1103" s="79"/>
      <c r="J1103" s="82"/>
      <c r="K1103" s="87"/>
    </row>
    <row r="1104" spans="3:25">
      <c r="C1104" s="297"/>
      <c r="D1104" s="149"/>
      <c r="E1104" s="149"/>
      <c r="F1104" s="149"/>
      <c r="G1104" s="285"/>
      <c r="H1104" s="79"/>
      <c r="I1104" s="79"/>
      <c r="J1104" s="82"/>
      <c r="K1104" s="87"/>
    </row>
    <row r="1105" spans="3:11">
      <c r="C1105" s="297"/>
      <c r="D1105" s="149"/>
      <c r="E1105" s="149"/>
      <c r="F1105" s="149"/>
      <c r="G1105" s="285"/>
      <c r="H1105" s="79"/>
      <c r="I1105" s="79"/>
      <c r="J1105" s="82"/>
      <c r="K1105" s="87"/>
    </row>
    <row r="1106" spans="3:11">
      <c r="C1106" s="297"/>
      <c r="D1106" s="149"/>
      <c r="E1106" s="149"/>
      <c r="F1106" s="149"/>
      <c r="G1106" s="285"/>
      <c r="H1106" s="79"/>
      <c r="I1106" s="79"/>
      <c r="J1106" s="82"/>
      <c r="K1106" s="87"/>
    </row>
    <row r="1107" spans="3:11">
      <c r="C1107" s="297"/>
      <c r="D1107" s="149"/>
      <c r="E1107" s="149"/>
      <c r="F1107" s="149"/>
      <c r="G1107" s="285"/>
      <c r="H1107" s="79"/>
      <c r="I1107" s="79"/>
      <c r="J1107" s="82"/>
      <c r="K1107" s="87"/>
    </row>
    <row r="1108" spans="3:11">
      <c r="C1108" s="297" t="s">
        <v>1641</v>
      </c>
      <c r="D1108" s="149"/>
      <c r="E1108" s="149"/>
      <c r="F1108" s="149"/>
      <c r="G1108" s="285"/>
      <c r="H1108" s="79"/>
      <c r="I1108" s="79"/>
      <c r="J1108" s="82"/>
      <c r="K1108" s="87"/>
    </row>
    <row r="1109" spans="3:11">
      <c r="C1109" s="297"/>
      <c r="D1109" s="149"/>
      <c r="E1109" s="149"/>
      <c r="F1109" s="149"/>
      <c r="G1109" s="285"/>
      <c r="H1109" s="79"/>
      <c r="I1109" s="79"/>
      <c r="J1109" s="82"/>
      <c r="K1109" s="87"/>
    </row>
    <row r="1110" spans="3:11">
      <c r="C1110" s="297"/>
      <c r="D1110" s="149"/>
      <c r="E1110" s="149"/>
      <c r="F1110" s="149"/>
      <c r="G1110" s="285"/>
      <c r="H1110" s="79"/>
      <c r="I1110" s="79"/>
      <c r="J1110" s="82"/>
      <c r="K1110" s="87"/>
    </row>
    <row r="1111" spans="3:11">
      <c r="C1111" s="297"/>
      <c r="D1111" s="149"/>
      <c r="E1111" s="149"/>
      <c r="F1111" s="149"/>
      <c r="G1111" s="285"/>
      <c r="H1111" s="79"/>
      <c r="I1111" s="79"/>
      <c r="J1111" s="82"/>
      <c r="K1111" s="87"/>
    </row>
    <row r="1112" spans="3:11">
      <c r="C1112" s="297"/>
      <c r="D1112" s="149"/>
      <c r="E1112" s="149"/>
      <c r="F1112" s="149"/>
      <c r="G1112" s="285"/>
      <c r="H1112" s="79"/>
      <c r="I1112" s="79"/>
      <c r="J1112" s="82"/>
      <c r="K1112" s="87"/>
    </row>
    <row r="1113" spans="3:11">
      <c r="C1113" s="297"/>
      <c r="D1113" s="149"/>
      <c r="E1113" s="149"/>
      <c r="F1113" s="149"/>
      <c r="G1113" s="285"/>
      <c r="H1113" s="79"/>
      <c r="I1113" s="79"/>
      <c r="J1113" s="82"/>
      <c r="K1113" s="87"/>
    </row>
    <row r="1114" spans="3:11">
      <c r="C1114" s="297"/>
      <c r="D1114" s="149"/>
      <c r="E1114" s="149"/>
      <c r="F1114" s="149"/>
      <c r="G1114" s="285"/>
      <c r="H1114" s="79"/>
      <c r="I1114" s="79"/>
      <c r="J1114" s="82"/>
      <c r="K1114" s="87"/>
    </row>
    <row r="1115" spans="3:11">
      <c r="C1115" s="297"/>
      <c r="D1115" s="149"/>
      <c r="E1115" s="149"/>
      <c r="F1115" s="149"/>
      <c r="G1115" s="285"/>
      <c r="H1115" s="79"/>
      <c r="I1115" s="79"/>
      <c r="J1115" s="82"/>
      <c r="K1115" s="87"/>
    </row>
    <row r="1116" spans="3:11">
      <c r="C1116" s="297"/>
      <c r="D1116" s="149"/>
      <c r="E1116" s="149"/>
      <c r="F1116" s="149"/>
      <c r="G1116" s="285"/>
      <c r="H1116" s="79"/>
      <c r="I1116" s="79"/>
      <c r="J1116" s="82"/>
      <c r="K1116" s="87"/>
    </row>
    <row r="1117" spans="3:11">
      <c r="C1117" s="297"/>
      <c r="D1117" s="149"/>
      <c r="E1117" s="149"/>
      <c r="F1117" s="149"/>
      <c r="G1117" s="285"/>
      <c r="H1117" s="79"/>
      <c r="I1117" s="79"/>
      <c r="J1117" s="82"/>
      <c r="K1117" s="87"/>
    </row>
    <row r="1118" spans="3:11">
      <c r="C1118" s="297"/>
      <c r="D1118" s="149"/>
      <c r="E1118" s="149"/>
      <c r="F1118" s="149"/>
      <c r="G1118" s="285"/>
      <c r="H1118" s="79"/>
      <c r="I1118" s="79"/>
      <c r="J1118" s="82"/>
      <c r="K1118" s="87"/>
    </row>
    <row r="1119" spans="3:11">
      <c r="C1119" s="297" t="s">
        <v>1642</v>
      </c>
      <c r="D1119" s="149"/>
      <c r="E1119" s="149"/>
      <c r="F1119" s="149"/>
      <c r="G1119" s="285"/>
      <c r="H1119" s="79"/>
      <c r="I1119" s="79"/>
      <c r="J1119" s="82"/>
      <c r="K1119" s="87"/>
    </row>
    <row r="1120" spans="3:11">
      <c r="C1120" s="297"/>
      <c r="D1120" s="149"/>
      <c r="E1120" s="149"/>
      <c r="F1120" s="149"/>
      <c r="G1120" s="285"/>
      <c r="H1120" s="79"/>
      <c r="I1120" s="79"/>
      <c r="J1120" s="82"/>
      <c r="K1120" s="87"/>
    </row>
    <row r="1121" spans="3:11">
      <c r="C1121" s="297"/>
      <c r="D1121" s="149"/>
      <c r="E1121" s="149"/>
      <c r="F1121" s="149"/>
      <c r="G1121" s="285"/>
      <c r="H1121" s="79"/>
      <c r="I1121" s="79"/>
      <c r="J1121" s="82"/>
      <c r="K1121" s="87"/>
    </row>
    <row r="1122" spans="3:11">
      <c r="C1122" s="297" t="s">
        <v>1643</v>
      </c>
      <c r="D1122" s="149"/>
      <c r="E1122" s="149"/>
      <c r="F1122" s="149"/>
      <c r="G1122" s="285"/>
      <c r="H1122" s="79"/>
      <c r="I1122" s="79"/>
      <c r="J1122" s="82"/>
      <c r="K1122" s="87"/>
    </row>
    <row r="1123" spans="3:11">
      <c r="C1123" s="297"/>
      <c r="D1123" s="149"/>
      <c r="E1123" s="149"/>
      <c r="F1123" s="149"/>
      <c r="G1123" s="285"/>
      <c r="H1123" s="79"/>
      <c r="I1123" s="79"/>
      <c r="J1123" s="82"/>
      <c r="K1123" s="87"/>
    </row>
    <row r="1124" spans="3:11" ht="13.8" thickBot="1">
      <c r="C1124" s="297" t="s">
        <v>1644</v>
      </c>
      <c r="D1124" s="149"/>
      <c r="E1124" s="149"/>
      <c r="F1124" s="149"/>
      <c r="G1124" s="300">
        <f>SUM(G1092:G1123)</f>
        <v>786.3</v>
      </c>
      <c r="H1124" s="79"/>
      <c r="I1124" s="79"/>
      <c r="J1124" s="82"/>
      <c r="K1124" s="87"/>
    </row>
    <row r="1125" spans="3:11" ht="13.8" thickTop="1">
      <c r="C1125" s="297"/>
      <c r="D1125" s="149"/>
      <c r="E1125" s="149"/>
      <c r="F1125" s="149"/>
      <c r="G1125" s="301"/>
      <c r="H1125" s="79"/>
      <c r="I1125" s="79"/>
      <c r="J1125" s="82"/>
      <c r="K1125" s="87"/>
    </row>
    <row r="1126" spans="3:11">
      <c r="C1126" s="297" t="s">
        <v>1645</v>
      </c>
      <c r="D1126" s="149"/>
      <c r="E1126" s="149"/>
      <c r="F1126" s="149"/>
      <c r="G1126" s="301"/>
      <c r="H1126" s="79"/>
      <c r="I1126" s="79"/>
      <c r="J1126" s="82"/>
      <c r="K1126" s="87"/>
    </row>
    <row r="1127" spans="3:11">
      <c r="C1127" s="297"/>
      <c r="D1127" s="149"/>
      <c r="E1127" s="149"/>
      <c r="F1127" s="149"/>
      <c r="G1127" s="301"/>
      <c r="H1127" s="79"/>
      <c r="I1127" s="79"/>
      <c r="J1127" s="82"/>
      <c r="K1127" s="87"/>
    </row>
    <row r="1128" spans="3:11">
      <c r="C1128" s="297"/>
      <c r="D1128" s="149"/>
      <c r="E1128" s="149"/>
      <c r="F1128" s="149"/>
      <c r="G1128" s="301"/>
      <c r="H1128" s="79"/>
      <c r="I1128" s="79"/>
      <c r="J1128" s="82"/>
      <c r="K1128" s="87"/>
    </row>
    <row r="1129" spans="3:11">
      <c r="C1129" s="297"/>
      <c r="D1129" s="149"/>
      <c r="E1129" s="149"/>
      <c r="F1129" s="149"/>
      <c r="G1129" s="301"/>
      <c r="H1129" s="79"/>
      <c r="I1129" s="79"/>
      <c r="J1129" s="82"/>
      <c r="K1129" s="87"/>
    </row>
    <row r="1130" spans="3:11">
      <c r="C1130" s="297"/>
      <c r="D1130" s="149"/>
      <c r="E1130" s="149"/>
      <c r="F1130" s="149"/>
      <c r="G1130" s="301"/>
      <c r="H1130" s="79"/>
      <c r="I1130" s="79"/>
      <c r="J1130" s="82"/>
      <c r="K1130" s="87"/>
    </row>
    <row r="1131" spans="3:11">
      <c r="C1131" s="297" t="s">
        <v>1043</v>
      </c>
      <c r="D1131" s="149"/>
      <c r="E1131" s="149"/>
      <c r="F1131" s="149"/>
      <c r="G1131" s="301"/>
      <c r="H1131" s="79"/>
      <c r="I1131" s="79"/>
      <c r="J1131" s="82"/>
      <c r="K1131" s="87"/>
    </row>
    <row r="1132" spans="3:11">
      <c r="C1132" s="297" t="s">
        <v>1646</v>
      </c>
      <c r="D1132" s="149"/>
      <c r="E1132" s="149"/>
      <c r="F1132" s="149"/>
      <c r="G1132" s="301"/>
      <c r="H1132" s="79"/>
      <c r="I1132" s="79"/>
      <c r="J1132" s="82"/>
      <c r="K1132" s="87"/>
    </row>
    <row r="1133" spans="3:11">
      <c r="C1133" s="297"/>
      <c r="D1133" s="149"/>
      <c r="E1133" s="149"/>
      <c r="F1133" s="149"/>
      <c r="G1133" s="301"/>
      <c r="H1133" s="79"/>
      <c r="I1133" s="79"/>
      <c r="J1133" s="82"/>
      <c r="K1133" s="87"/>
    </row>
    <row r="1134" spans="3:11">
      <c r="C1134" s="297"/>
      <c r="D1134" s="149"/>
      <c r="E1134" s="149"/>
      <c r="F1134" s="149"/>
      <c r="G1134" s="301"/>
      <c r="H1134" s="79"/>
      <c r="I1134" s="79"/>
      <c r="J1134" s="82"/>
      <c r="K1134" s="87"/>
    </row>
    <row r="1135" spans="3:11">
      <c r="C1135" s="297" t="s">
        <v>1647</v>
      </c>
      <c r="D1135" s="149"/>
      <c r="E1135" s="149"/>
      <c r="F1135" s="149"/>
      <c r="G1135" s="301"/>
      <c r="H1135" s="79"/>
      <c r="I1135" s="79"/>
      <c r="J1135" s="82"/>
      <c r="K1135" s="87"/>
    </row>
    <row r="1136" spans="3:11">
      <c r="C1136" s="297" t="s">
        <v>1648</v>
      </c>
      <c r="D1136" s="149"/>
      <c r="E1136" s="149"/>
      <c r="F1136" s="149"/>
      <c r="G1136" s="301"/>
      <c r="H1136" s="79"/>
      <c r="I1136" s="79"/>
      <c r="J1136" s="82"/>
      <c r="K1136" s="87"/>
    </row>
    <row r="1137" spans="3:11">
      <c r="C1137" s="297"/>
      <c r="D1137" s="149"/>
      <c r="E1137" s="149"/>
      <c r="F1137" s="149"/>
      <c r="G1137" s="301"/>
      <c r="H1137" s="79"/>
      <c r="I1137" s="79"/>
      <c r="J1137" s="82"/>
      <c r="K1137" s="87"/>
    </row>
    <row r="1138" spans="3:11">
      <c r="C1138" s="297" t="s">
        <v>1043</v>
      </c>
      <c r="D1138" s="149"/>
      <c r="E1138" s="149"/>
      <c r="F1138" s="149"/>
      <c r="G1138" s="301"/>
      <c r="H1138" s="79"/>
      <c r="I1138" s="79"/>
      <c r="J1138" s="82"/>
      <c r="K1138" s="87"/>
    </row>
    <row r="1139" spans="3:11">
      <c r="C1139" s="297" t="s">
        <v>1044</v>
      </c>
      <c r="D1139" s="149"/>
      <c r="E1139" s="149"/>
      <c r="F1139" s="149"/>
      <c r="G1139" s="301"/>
      <c r="H1139" s="79"/>
      <c r="I1139" s="79"/>
      <c r="J1139" s="82"/>
      <c r="K1139" s="87"/>
    </row>
    <row r="1140" spans="3:11">
      <c r="C1140" s="297" t="s">
        <v>1646</v>
      </c>
      <c r="D1140" s="149"/>
      <c r="E1140" s="149"/>
      <c r="F1140" s="149"/>
      <c r="G1140" s="301"/>
      <c r="H1140" s="79"/>
      <c r="I1140" s="79"/>
      <c r="J1140" s="82"/>
      <c r="K1140" s="87"/>
    </row>
    <row r="1141" spans="3:11">
      <c r="C1141" s="297" t="s">
        <v>1649</v>
      </c>
      <c r="D1141" s="149"/>
      <c r="E1141" s="149"/>
      <c r="F1141" s="149"/>
      <c r="G1141" s="301"/>
      <c r="H1141" s="79"/>
      <c r="I1141" s="79"/>
      <c r="J1141" s="82"/>
      <c r="K1141" s="87"/>
    </row>
    <row r="1142" spans="3:11">
      <c r="C1142" s="297"/>
      <c r="D1142" s="149"/>
      <c r="E1142" s="149"/>
      <c r="F1142" s="149"/>
      <c r="G1142" s="301"/>
      <c r="H1142" s="79"/>
      <c r="I1142" s="79"/>
      <c r="J1142" s="82"/>
      <c r="K1142" s="87"/>
    </row>
    <row r="1143" spans="3:11">
      <c r="C1143" s="297" t="s">
        <v>1650</v>
      </c>
      <c r="D1143" s="149"/>
      <c r="E1143" s="149"/>
      <c r="F1143" s="149"/>
      <c r="G1143" s="301"/>
      <c r="H1143" s="79"/>
      <c r="I1143" s="79"/>
      <c r="J1143" s="82"/>
      <c r="K1143" s="87"/>
    </row>
    <row r="1144" spans="3:11">
      <c r="C1144" s="297"/>
      <c r="D1144" s="149"/>
      <c r="E1144" s="149"/>
      <c r="F1144" s="149"/>
      <c r="G1144" s="301"/>
      <c r="H1144" s="79"/>
      <c r="I1144" s="79"/>
      <c r="J1144" s="82"/>
      <c r="K1144" s="87"/>
    </row>
    <row r="1145" spans="3:11" ht="13.8" thickBot="1">
      <c r="C1145" s="297" t="s">
        <v>1651</v>
      </c>
      <c r="D1145" s="149"/>
      <c r="E1145" s="149"/>
      <c r="F1145" s="149"/>
      <c r="G1145" s="300">
        <f>SUM(G1126:G1144)</f>
        <v>0</v>
      </c>
      <c r="H1145" s="79"/>
      <c r="I1145" s="79"/>
      <c r="J1145" s="82"/>
      <c r="K1145" s="87"/>
    </row>
    <row r="1146" spans="3:11" ht="13.8" thickTop="1">
      <c r="C1146" s="297"/>
      <c r="D1146" s="149"/>
      <c r="E1146" s="149"/>
      <c r="F1146" s="149"/>
      <c r="G1146" s="301"/>
      <c r="H1146" s="79"/>
      <c r="I1146" s="79"/>
      <c r="J1146" s="82"/>
      <c r="K1146" s="87"/>
    </row>
    <row r="1147" spans="3:11">
      <c r="C1147" s="297"/>
      <c r="D1147" s="149"/>
      <c r="E1147" s="149"/>
      <c r="F1147" s="149"/>
      <c r="G1147" s="301"/>
      <c r="H1147" s="79"/>
      <c r="I1147" s="79"/>
      <c r="J1147" s="82"/>
      <c r="K1147" s="87"/>
    </row>
    <row r="1148" spans="3:11" ht="13.8" thickBot="1">
      <c r="C1148" s="302"/>
      <c r="D1148" s="292"/>
      <c r="E1148" s="292"/>
      <c r="F1148" s="292"/>
      <c r="G1148" s="303"/>
      <c r="H1148" s="79"/>
      <c r="I1148" s="79"/>
      <c r="J1148" s="82"/>
      <c r="K1148" s="87"/>
    </row>
    <row r="1149" spans="3:11">
      <c r="G1149" s="144"/>
      <c r="H1149" s="79"/>
      <c r="I1149" s="79"/>
      <c r="J1149" s="82"/>
      <c r="K1149" s="87"/>
    </row>
    <row r="1150" spans="3:11">
      <c r="G1150" s="144"/>
      <c r="H1150" s="79"/>
      <c r="I1150" s="79"/>
      <c r="J1150" s="82"/>
      <c r="K1150" s="87"/>
    </row>
    <row r="1151" spans="3:11">
      <c r="G1151" s="144"/>
      <c r="H1151" s="79"/>
      <c r="I1151" s="79"/>
      <c r="J1151" s="82"/>
      <c r="K1151" s="87"/>
    </row>
    <row r="1152" spans="3:11">
      <c r="G1152" s="144"/>
      <c r="H1152" s="79"/>
      <c r="I1152" s="79"/>
      <c r="J1152" s="82"/>
      <c r="K1152" s="87"/>
    </row>
    <row r="1153" spans="2:11">
      <c r="G1153" s="144"/>
      <c r="H1153" s="79"/>
      <c r="I1153" s="79"/>
      <c r="J1153" s="82"/>
      <c r="K1153" s="87"/>
    </row>
    <row r="1154" spans="2:11">
      <c r="G1154" s="144"/>
      <c r="H1154" s="79"/>
      <c r="I1154" s="79"/>
      <c r="J1154" s="82"/>
      <c r="K1154" s="87"/>
    </row>
    <row r="1155" spans="2:11">
      <c r="B1155" s="149"/>
      <c r="C1155" s="149"/>
      <c r="D1155" s="149"/>
      <c r="E1155" s="149"/>
      <c r="F1155" s="149"/>
      <c r="G1155" s="88"/>
      <c r="H1155" s="149"/>
      <c r="I1155" s="149"/>
      <c r="J1155" s="88"/>
      <c r="K1155" s="87"/>
    </row>
    <row r="1156" spans="2:11">
      <c r="B1156" s="304"/>
      <c r="C1156" s="149"/>
      <c r="D1156" s="149"/>
      <c r="E1156" s="149"/>
      <c r="F1156" s="149"/>
      <c r="G1156" s="88"/>
      <c r="H1156" s="149"/>
      <c r="I1156" s="149"/>
      <c r="J1156" s="99"/>
    </row>
    <row r="1157" spans="2:11">
      <c r="B1157" s="304"/>
      <c r="C1157" s="149"/>
      <c r="D1157" s="149"/>
      <c r="E1157" s="149"/>
      <c r="F1157" s="149"/>
      <c r="G1157" s="88"/>
      <c r="H1157" s="149"/>
      <c r="I1157" s="149"/>
      <c r="J1157" s="99"/>
    </row>
    <row r="1158" spans="2:11">
      <c r="B1158" s="149"/>
      <c r="C1158" s="149"/>
      <c r="D1158" s="149"/>
      <c r="E1158" s="149"/>
      <c r="F1158" s="149"/>
      <c r="G1158" s="88"/>
      <c r="H1158" s="149"/>
      <c r="I1158" s="149"/>
      <c r="J1158" s="99"/>
    </row>
    <row r="1159" spans="2:11">
      <c r="B1159" s="149"/>
      <c r="C1159" s="149"/>
      <c r="D1159" s="149"/>
      <c r="E1159" s="149"/>
      <c r="F1159" s="149"/>
      <c r="G1159" s="88"/>
      <c r="H1159" s="149"/>
      <c r="I1159" s="149"/>
      <c r="J1159" s="99"/>
    </row>
    <row r="1160" spans="2:11">
      <c r="B1160" s="149"/>
      <c r="C1160" s="149"/>
      <c r="D1160" s="149"/>
      <c r="E1160" s="149"/>
      <c r="F1160" s="149"/>
      <c r="G1160" s="88"/>
      <c r="H1160" s="149"/>
      <c r="I1160" s="149"/>
      <c r="J1160" s="99"/>
    </row>
    <row r="1161" spans="2:11">
      <c r="B1161" s="149"/>
      <c r="C1161" s="149"/>
      <c r="D1161" s="149"/>
      <c r="E1161" s="149"/>
      <c r="F1161" s="149"/>
      <c r="G1161" s="88"/>
      <c r="H1161" s="149"/>
      <c r="I1161" s="149"/>
      <c r="J1161" s="99"/>
    </row>
    <row r="1162" spans="2:11">
      <c r="B1162" s="149"/>
      <c r="C1162" s="149"/>
      <c r="D1162" s="149"/>
      <c r="E1162" s="149"/>
      <c r="F1162" s="149"/>
      <c r="G1162" s="88"/>
      <c r="H1162" s="149"/>
      <c r="I1162" s="149"/>
      <c r="J1162" s="99"/>
    </row>
    <row r="1163" spans="2:11">
      <c r="B1163" s="149"/>
      <c r="C1163" s="149"/>
      <c r="D1163" s="149"/>
      <c r="E1163" s="149"/>
      <c r="F1163" s="149"/>
      <c r="G1163" s="88"/>
      <c r="H1163" s="149"/>
      <c r="I1163" s="149"/>
      <c r="J1163" s="99"/>
    </row>
    <row r="1164" spans="2:11">
      <c r="B1164" s="149"/>
      <c r="C1164" s="149"/>
      <c r="D1164" s="149"/>
      <c r="E1164" s="149"/>
      <c r="F1164" s="149"/>
      <c r="G1164" s="88"/>
      <c r="H1164" s="149"/>
      <c r="I1164" s="149"/>
      <c r="J1164" s="99"/>
    </row>
    <row r="1165" spans="2:11">
      <c r="B1165" s="149"/>
      <c r="C1165" s="149"/>
      <c r="D1165" s="149"/>
      <c r="E1165" s="149"/>
      <c r="F1165" s="149"/>
      <c r="G1165" s="88"/>
      <c r="H1165" s="149"/>
      <c r="I1165" s="149"/>
      <c r="J1165" s="99"/>
    </row>
    <row r="1166" spans="2:11">
      <c r="B1166" s="149"/>
      <c r="C1166" s="149"/>
      <c r="D1166" s="149"/>
      <c r="E1166" s="149"/>
      <c r="F1166" s="149"/>
      <c r="G1166" s="88"/>
      <c r="H1166" s="149"/>
      <c r="I1166" s="149"/>
      <c r="J1166" s="99"/>
    </row>
    <row r="1167" spans="2:11">
      <c r="B1167" s="149"/>
      <c r="C1167" s="149"/>
      <c r="D1167" s="149"/>
      <c r="E1167" s="149"/>
      <c r="F1167" s="149"/>
      <c r="G1167" s="88"/>
      <c r="H1167" s="149"/>
      <c r="I1167" s="149"/>
      <c r="J1167" s="99"/>
    </row>
    <row r="1168" spans="2:11">
      <c r="B1168" s="304"/>
      <c r="C1168" s="149"/>
      <c r="D1168" s="149"/>
      <c r="E1168" s="149"/>
      <c r="F1168" s="149"/>
      <c r="G1168" s="88"/>
      <c r="H1168" s="149"/>
      <c r="I1168" s="149"/>
      <c r="J1168" s="99"/>
    </row>
    <row r="1169" spans="2:10">
      <c r="B1169" s="304"/>
      <c r="C1169" s="149"/>
      <c r="D1169" s="149"/>
      <c r="E1169" s="149"/>
      <c r="F1169" s="149"/>
      <c r="G1169" s="88"/>
      <c r="H1169" s="149"/>
      <c r="I1169" s="149"/>
      <c r="J1169" s="99"/>
    </row>
    <row r="1170" spans="2:10">
      <c r="B1170" s="149"/>
      <c r="C1170" s="149"/>
      <c r="D1170" s="149"/>
      <c r="E1170" s="149"/>
      <c r="F1170" s="149"/>
      <c r="G1170" s="88"/>
      <c r="H1170" s="149"/>
      <c r="I1170" s="149"/>
      <c r="J1170" s="99"/>
    </row>
    <row r="1171" spans="2:10">
      <c r="B1171" s="149"/>
      <c r="C1171" s="149"/>
      <c r="D1171" s="149"/>
      <c r="E1171" s="149"/>
      <c r="F1171" s="149"/>
      <c r="G1171" s="88"/>
      <c r="H1171" s="149"/>
      <c r="I1171" s="149"/>
      <c r="J1171" s="99"/>
    </row>
    <row r="1172" spans="2:10">
      <c r="B1172" s="149"/>
      <c r="C1172" s="149"/>
      <c r="D1172" s="149"/>
      <c r="E1172" s="149"/>
      <c r="F1172" s="149"/>
      <c r="G1172" s="88"/>
      <c r="H1172" s="149"/>
      <c r="I1172" s="149"/>
      <c r="J1172" s="99"/>
    </row>
    <row r="1173" spans="2:10">
      <c r="B1173" s="149"/>
      <c r="C1173" s="149"/>
      <c r="D1173" s="149"/>
      <c r="E1173" s="149"/>
      <c r="F1173" s="149"/>
      <c r="G1173" s="88"/>
      <c r="H1173" s="149"/>
      <c r="I1173" s="149"/>
      <c r="J1173" s="99"/>
    </row>
    <row r="1174" spans="2:10">
      <c r="B1174" s="149"/>
      <c r="C1174" s="149"/>
      <c r="D1174" s="149"/>
      <c r="E1174" s="149"/>
      <c r="F1174" s="149"/>
      <c r="G1174" s="88"/>
      <c r="H1174" s="149"/>
      <c r="I1174" s="149"/>
      <c r="J1174" s="99"/>
    </row>
    <row r="1175" spans="2:10">
      <c r="B1175" s="149"/>
      <c r="C1175" s="149"/>
      <c r="D1175" s="149"/>
      <c r="E1175" s="149"/>
      <c r="F1175" s="149"/>
      <c r="G1175" s="88"/>
      <c r="H1175" s="149"/>
      <c r="I1175" s="149"/>
      <c r="J1175" s="99"/>
    </row>
    <row r="1176" spans="2:10">
      <c r="B1176" s="149"/>
      <c r="C1176" s="149"/>
      <c r="D1176" s="149"/>
      <c r="E1176" s="149"/>
      <c r="F1176" s="149"/>
      <c r="G1176" s="88"/>
      <c r="H1176" s="149"/>
      <c r="I1176" s="149"/>
      <c r="J1176" s="99"/>
    </row>
    <row r="1177" spans="2:10">
      <c r="B1177" s="149"/>
      <c r="C1177" s="149"/>
      <c r="D1177" s="149"/>
      <c r="E1177" s="149"/>
      <c r="F1177" s="149"/>
      <c r="G1177" s="88"/>
      <c r="H1177" s="149"/>
      <c r="I1177" s="149"/>
      <c r="J1177" s="99"/>
    </row>
    <row r="1178" spans="2:10">
      <c r="B1178" s="149"/>
      <c r="C1178" s="149"/>
      <c r="D1178" s="149"/>
      <c r="E1178" s="149"/>
      <c r="F1178" s="149"/>
      <c r="G1178" s="88"/>
      <c r="H1178" s="149"/>
      <c r="I1178" s="149"/>
      <c r="J1178" s="99"/>
    </row>
    <row r="1179" spans="2:10">
      <c r="B1179" s="149"/>
      <c r="C1179" s="149"/>
      <c r="D1179" s="149"/>
      <c r="E1179" s="149"/>
      <c r="F1179" s="149"/>
      <c r="G1179" s="88"/>
      <c r="H1179" s="149"/>
      <c r="I1179" s="149"/>
      <c r="J1179" s="99"/>
    </row>
    <row r="1180" spans="2:10">
      <c r="B1180" s="149"/>
      <c r="C1180" s="149"/>
      <c r="D1180" s="149"/>
      <c r="E1180" s="149"/>
      <c r="F1180" s="149"/>
      <c r="G1180" s="88"/>
      <c r="H1180" s="149"/>
      <c r="I1180" s="149"/>
      <c r="J1180" s="99"/>
    </row>
    <row r="1181" spans="2:10">
      <c r="B1181" s="149"/>
      <c r="C1181" s="149"/>
      <c r="D1181" s="149"/>
      <c r="E1181" s="149"/>
      <c r="F1181" s="149"/>
      <c r="G1181" s="88"/>
      <c r="H1181" s="149"/>
      <c r="I1181" s="149"/>
      <c r="J1181" s="99"/>
    </row>
  </sheetData>
  <printOptions horizontalCentered="1"/>
  <pageMargins left="0.5" right="0" top="0.5" bottom="0.15" header="0.5" footer="0.5"/>
  <pageSetup scale="72" fitToHeight="3" orientation="portrait" horizontalDpi="4294967295" verticalDpi="4294967295" r:id="rId1"/>
  <headerFooter alignWithMargins="0"/>
  <rowBreaks count="20" manualBreakCount="20">
    <brk id="83" max="16383" man="1"/>
    <brk id="141" max="16383" man="1"/>
    <brk id="204" max="16383" man="1"/>
    <brk id="253" max="16383" man="1"/>
    <brk id="316" max="16383" man="1"/>
    <brk id="339" max="16383" man="1"/>
    <brk id="448" max="16383" man="1"/>
    <brk id="553" max="16383" man="1"/>
    <brk id="591" max="16383" man="1"/>
    <brk id="653" max="16383" man="1"/>
    <brk id="708" max="16383" man="1"/>
    <brk id="764" max="16383" man="1"/>
    <brk id="823" max="16383" man="1"/>
    <brk id="862" max="16383" man="1"/>
    <brk id="898" max="16383" man="1"/>
    <brk id="914" max="16383" man="1"/>
    <brk id="998" max="16383" man="1"/>
    <brk id="1050" max="16383" man="1"/>
    <brk id="1080" max="16383" man="1"/>
    <brk id="1151" max="16383" man="1"/>
  </rowBreaks>
  <colBreaks count="1" manualBreakCount="1">
    <brk id="13" min="914" max="1040" man="1"/>
  </colBreaks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:R468"/>
  <sheetViews>
    <sheetView workbookViewId="0">
      <selection activeCell="E14" sqref="E14"/>
    </sheetView>
  </sheetViews>
  <sheetFormatPr defaultRowHeight="14.4"/>
  <cols>
    <col min="1" max="1" width="8.44140625" bestFit="1" customWidth="1"/>
    <col min="2" max="2" width="3.5546875" bestFit="1" customWidth="1"/>
    <col min="3" max="3" width="6" bestFit="1" customWidth="1"/>
    <col min="4" max="15" width="13.88671875" bestFit="1" customWidth="1"/>
    <col min="16" max="16" width="13.109375" bestFit="1" customWidth="1"/>
    <col min="17" max="17" width="8.33203125" bestFit="1" customWidth="1"/>
    <col min="18" max="18" width="8.88671875" style="4"/>
  </cols>
  <sheetData>
    <row r="1" spans="1:1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97</v>
      </c>
      <c r="Q1" s="1" t="s">
        <v>16</v>
      </c>
    </row>
    <row r="2" spans="1:17">
      <c r="A2">
        <v>20</v>
      </c>
      <c r="B2">
        <v>10</v>
      </c>
      <c r="C2" s="3" t="s">
        <v>59</v>
      </c>
      <c r="D2" s="4">
        <v>647.6</v>
      </c>
      <c r="E2" s="4">
        <v>649.6</v>
      </c>
      <c r="F2" s="4">
        <v>648.6</v>
      </c>
      <c r="G2" s="4">
        <v>649.6</v>
      </c>
      <c r="H2" s="4">
        <v>649.6</v>
      </c>
      <c r="I2" s="4">
        <v>645.79999999999995</v>
      </c>
      <c r="J2" s="4">
        <v>648.79999999999995</v>
      </c>
      <c r="K2" s="4">
        <v>644.79999999999995</v>
      </c>
      <c r="L2" s="4">
        <v>646.6</v>
      </c>
      <c r="M2" s="4">
        <v>642.79999999999995</v>
      </c>
      <c r="N2" s="4">
        <v>640.79999999999995</v>
      </c>
      <c r="O2" s="4">
        <v>641.79999999999995</v>
      </c>
      <c r="P2">
        <v>182233</v>
      </c>
      <c r="Q2" s="3" t="s">
        <v>99</v>
      </c>
    </row>
    <row r="3" spans="1:17">
      <c r="A3">
        <v>20</v>
      </c>
      <c r="B3">
        <v>10</v>
      </c>
      <c r="C3" s="3" t="s">
        <v>24</v>
      </c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>
        <v>252134</v>
      </c>
      <c r="Q3" s="3" t="s">
        <v>99</v>
      </c>
    </row>
    <row r="4" spans="1:17">
      <c r="A4">
        <v>20</v>
      </c>
      <c r="B4">
        <v>10</v>
      </c>
      <c r="C4" s="3" t="s">
        <v>24</v>
      </c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>
        <v>252132</v>
      </c>
      <c r="Q4" s="3" t="s">
        <v>99</v>
      </c>
    </row>
    <row r="5" spans="1:17">
      <c r="A5">
        <v>20</v>
      </c>
      <c r="B5">
        <v>10</v>
      </c>
      <c r="C5" s="3" t="s">
        <v>85</v>
      </c>
      <c r="D5" s="4">
        <v>117</v>
      </c>
      <c r="E5" s="4">
        <v>117</v>
      </c>
      <c r="F5" s="4">
        <v>117</v>
      </c>
      <c r="G5" s="4">
        <v>117</v>
      </c>
      <c r="H5" s="4">
        <v>118</v>
      </c>
      <c r="I5" s="4">
        <v>118</v>
      </c>
      <c r="J5" s="4">
        <v>118</v>
      </c>
      <c r="K5" s="4">
        <v>117</v>
      </c>
      <c r="L5" s="4">
        <v>116</v>
      </c>
      <c r="M5" s="4">
        <v>116</v>
      </c>
      <c r="N5" s="4">
        <v>115</v>
      </c>
      <c r="O5" s="4">
        <v>115</v>
      </c>
      <c r="P5">
        <v>400147</v>
      </c>
      <c r="Q5" s="3" t="s">
        <v>99</v>
      </c>
    </row>
    <row r="6" spans="1:17">
      <c r="A6">
        <v>20</v>
      </c>
      <c r="B6">
        <v>10</v>
      </c>
      <c r="C6" s="3" t="s">
        <v>110</v>
      </c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>
        <v>245102</v>
      </c>
      <c r="Q6" s="3" t="s">
        <v>99</v>
      </c>
    </row>
    <row r="7" spans="1:17">
      <c r="A7">
        <v>20</v>
      </c>
      <c r="B7">
        <v>10</v>
      </c>
      <c r="C7" s="3" t="s">
        <v>27</v>
      </c>
      <c r="D7" s="4">
        <v>44.8</v>
      </c>
      <c r="E7" s="4">
        <v>44.8</v>
      </c>
      <c r="F7" s="4">
        <v>42.8</v>
      </c>
      <c r="G7" s="4">
        <v>42.8</v>
      </c>
      <c r="H7" s="4">
        <v>42.8</v>
      </c>
      <c r="I7" s="4">
        <v>42.8</v>
      </c>
      <c r="J7" s="4">
        <v>42.8</v>
      </c>
      <c r="K7" s="4">
        <v>42.8</v>
      </c>
      <c r="L7" s="4">
        <v>42.8</v>
      </c>
      <c r="M7" s="4">
        <v>42.8</v>
      </c>
      <c r="N7" s="4">
        <v>42.8</v>
      </c>
      <c r="O7" s="4">
        <v>42</v>
      </c>
      <c r="P7">
        <v>401173</v>
      </c>
      <c r="Q7" s="3" t="s">
        <v>99</v>
      </c>
    </row>
    <row r="8" spans="1:17">
      <c r="A8">
        <v>20</v>
      </c>
      <c r="B8">
        <v>10</v>
      </c>
      <c r="C8" s="3" t="s">
        <v>27</v>
      </c>
      <c r="D8" s="4">
        <v>44</v>
      </c>
      <c r="E8" s="4">
        <v>45</v>
      </c>
      <c r="F8" s="4">
        <v>46</v>
      </c>
      <c r="G8" s="4">
        <v>46</v>
      </c>
      <c r="H8" s="4">
        <v>47</v>
      </c>
      <c r="I8" s="4">
        <v>47</v>
      </c>
      <c r="J8" s="4">
        <v>47</v>
      </c>
      <c r="K8" s="4">
        <v>46</v>
      </c>
      <c r="L8" s="4">
        <v>46</v>
      </c>
      <c r="M8" s="4">
        <v>46</v>
      </c>
      <c r="N8" s="4">
        <v>46</v>
      </c>
      <c r="O8" s="4">
        <v>46</v>
      </c>
      <c r="P8">
        <v>401174</v>
      </c>
      <c r="Q8" s="3" t="s">
        <v>99</v>
      </c>
    </row>
    <row r="9" spans="1:17">
      <c r="A9">
        <v>20</v>
      </c>
      <c r="B9">
        <v>10</v>
      </c>
      <c r="C9" s="3" t="s">
        <v>27</v>
      </c>
      <c r="D9" s="4">
        <v>14</v>
      </c>
      <c r="E9" s="4">
        <v>14</v>
      </c>
      <c r="F9" s="4">
        <v>14</v>
      </c>
      <c r="G9" s="4">
        <v>14</v>
      </c>
      <c r="H9" s="4">
        <v>14</v>
      </c>
      <c r="I9" s="4">
        <v>14</v>
      </c>
      <c r="J9" s="4">
        <v>14</v>
      </c>
      <c r="K9" s="4">
        <v>14</v>
      </c>
      <c r="L9" s="4">
        <v>14</v>
      </c>
      <c r="M9" s="4">
        <v>14</v>
      </c>
      <c r="N9" s="4">
        <v>14</v>
      </c>
      <c r="O9" s="4">
        <v>14</v>
      </c>
      <c r="P9">
        <v>401175</v>
      </c>
      <c r="Q9" s="3" t="s">
        <v>99</v>
      </c>
    </row>
    <row r="10" spans="1:17">
      <c r="A10">
        <v>20</v>
      </c>
      <c r="B10">
        <v>10</v>
      </c>
      <c r="C10" s="3" t="s">
        <v>27</v>
      </c>
      <c r="D10" s="4">
        <v>75</v>
      </c>
      <c r="E10" s="4">
        <v>75</v>
      </c>
      <c r="F10" s="4">
        <v>74</v>
      </c>
      <c r="G10" s="4">
        <v>74</v>
      </c>
      <c r="H10" s="4">
        <v>74</v>
      </c>
      <c r="I10" s="4">
        <v>74</v>
      </c>
      <c r="J10" s="4">
        <v>75</v>
      </c>
      <c r="K10" s="4">
        <v>76</v>
      </c>
      <c r="L10" s="4">
        <v>77</v>
      </c>
      <c r="M10" s="4">
        <v>77</v>
      </c>
      <c r="N10" s="4">
        <v>77</v>
      </c>
      <c r="O10" s="4">
        <v>77</v>
      </c>
      <c r="P10">
        <v>401176</v>
      </c>
      <c r="Q10" s="3" t="s">
        <v>99</v>
      </c>
    </row>
    <row r="11" spans="1:17">
      <c r="A11">
        <v>20</v>
      </c>
      <c r="B11">
        <v>10</v>
      </c>
      <c r="C11" s="3" t="s">
        <v>27</v>
      </c>
      <c r="D11" s="4">
        <v>93</v>
      </c>
      <c r="E11" s="4">
        <v>93</v>
      </c>
      <c r="F11" s="4">
        <v>92</v>
      </c>
      <c r="G11" s="4">
        <v>91</v>
      </c>
      <c r="H11" s="4">
        <v>91</v>
      </c>
      <c r="I11" s="4">
        <v>91</v>
      </c>
      <c r="J11" s="4">
        <v>91</v>
      </c>
      <c r="K11" s="4">
        <v>91</v>
      </c>
      <c r="L11" s="4">
        <v>91</v>
      </c>
      <c r="M11" s="4">
        <v>91</v>
      </c>
      <c r="N11" s="4">
        <v>91</v>
      </c>
      <c r="O11" s="4">
        <v>91</v>
      </c>
      <c r="P11">
        <v>401177</v>
      </c>
      <c r="Q11" s="3" t="s">
        <v>99</v>
      </c>
    </row>
    <row r="12" spans="1:17">
      <c r="A12">
        <v>20</v>
      </c>
      <c r="B12">
        <v>10</v>
      </c>
      <c r="C12" s="3" t="s">
        <v>27</v>
      </c>
      <c r="D12" s="4">
        <v>70</v>
      </c>
      <c r="E12" s="4">
        <v>70</v>
      </c>
      <c r="F12" s="4">
        <v>70</v>
      </c>
      <c r="G12" s="4">
        <v>70</v>
      </c>
      <c r="H12" s="4">
        <v>70</v>
      </c>
      <c r="I12" s="4">
        <v>70</v>
      </c>
      <c r="J12" s="4">
        <v>70</v>
      </c>
      <c r="K12" s="4">
        <v>70</v>
      </c>
      <c r="L12" s="4">
        <v>70</v>
      </c>
      <c r="M12" s="4">
        <v>70</v>
      </c>
      <c r="N12" s="4">
        <v>70</v>
      </c>
      <c r="O12" s="4">
        <v>70</v>
      </c>
      <c r="P12">
        <v>401178</v>
      </c>
      <c r="Q12" s="3" t="s">
        <v>99</v>
      </c>
    </row>
    <row r="13" spans="1:17">
      <c r="A13">
        <v>20</v>
      </c>
      <c r="B13">
        <v>10</v>
      </c>
      <c r="C13" s="3" t="s">
        <v>27</v>
      </c>
      <c r="D13" s="4">
        <v>64</v>
      </c>
      <c r="E13" s="4">
        <v>64</v>
      </c>
      <c r="F13" s="4">
        <v>64</v>
      </c>
      <c r="G13" s="4">
        <v>64</v>
      </c>
      <c r="H13" s="4">
        <v>64</v>
      </c>
      <c r="I13" s="4">
        <v>64</v>
      </c>
      <c r="J13" s="4">
        <v>64</v>
      </c>
      <c r="K13" s="4">
        <v>64</v>
      </c>
      <c r="L13" s="4">
        <v>64</v>
      </c>
      <c r="M13" s="4">
        <v>64</v>
      </c>
      <c r="N13" s="4">
        <v>64</v>
      </c>
      <c r="O13" s="4">
        <v>63</v>
      </c>
      <c r="P13">
        <v>401179</v>
      </c>
      <c r="Q13" s="3" t="s">
        <v>99</v>
      </c>
    </row>
    <row r="14" spans="1:17">
      <c r="A14">
        <v>20</v>
      </c>
      <c r="B14">
        <v>10</v>
      </c>
      <c r="C14" s="3" t="s">
        <v>27</v>
      </c>
      <c r="D14" s="4">
        <v>73</v>
      </c>
      <c r="E14" s="4">
        <v>73</v>
      </c>
      <c r="F14" s="4">
        <v>73</v>
      </c>
      <c r="G14" s="4">
        <v>72</v>
      </c>
      <c r="H14" s="4">
        <v>72</v>
      </c>
      <c r="I14" s="4">
        <v>72</v>
      </c>
      <c r="J14" s="4">
        <v>72</v>
      </c>
      <c r="K14" s="4">
        <v>73</v>
      </c>
      <c r="L14" s="4">
        <v>72</v>
      </c>
      <c r="M14" s="4">
        <v>72</v>
      </c>
      <c r="N14" s="4">
        <v>72</v>
      </c>
      <c r="O14" s="4">
        <v>72</v>
      </c>
      <c r="P14">
        <v>401180</v>
      </c>
      <c r="Q14" s="3" t="s">
        <v>99</v>
      </c>
    </row>
    <row r="15" spans="1:17">
      <c r="A15">
        <v>20</v>
      </c>
      <c r="B15">
        <v>10</v>
      </c>
      <c r="C15" s="3" t="s">
        <v>27</v>
      </c>
      <c r="D15" s="4">
        <v>18</v>
      </c>
      <c r="E15" s="4">
        <v>18</v>
      </c>
      <c r="F15" s="4">
        <v>18</v>
      </c>
      <c r="G15" s="4">
        <v>18</v>
      </c>
      <c r="H15" s="4">
        <v>18</v>
      </c>
      <c r="I15" s="4">
        <v>19</v>
      </c>
      <c r="J15" s="4">
        <v>19</v>
      </c>
      <c r="K15" s="4">
        <v>19</v>
      </c>
      <c r="L15" s="4">
        <v>19</v>
      </c>
      <c r="M15" s="4">
        <v>19</v>
      </c>
      <c r="N15" s="4">
        <v>19</v>
      </c>
      <c r="O15" s="4">
        <v>19</v>
      </c>
      <c r="P15">
        <v>401181</v>
      </c>
      <c r="Q15" s="3" t="s">
        <v>99</v>
      </c>
    </row>
    <row r="16" spans="1:17">
      <c r="A16">
        <v>20</v>
      </c>
      <c r="B16">
        <v>10</v>
      </c>
      <c r="C16" s="3" t="s">
        <v>27</v>
      </c>
      <c r="D16" s="4">
        <v>52</v>
      </c>
      <c r="E16" s="4">
        <v>52</v>
      </c>
      <c r="F16" s="4">
        <v>52</v>
      </c>
      <c r="G16" s="4">
        <v>52</v>
      </c>
      <c r="H16" s="4">
        <v>52</v>
      </c>
      <c r="I16" s="4">
        <v>52</v>
      </c>
      <c r="J16" s="4">
        <v>52</v>
      </c>
      <c r="K16" s="4">
        <v>51</v>
      </c>
      <c r="L16" s="4">
        <v>52</v>
      </c>
      <c r="M16" s="4">
        <v>52</v>
      </c>
      <c r="N16" s="4">
        <v>52</v>
      </c>
      <c r="O16" s="4">
        <v>52</v>
      </c>
      <c r="P16">
        <v>401182</v>
      </c>
      <c r="Q16" s="3" t="s">
        <v>99</v>
      </c>
    </row>
    <row r="17" spans="1:17">
      <c r="A17">
        <v>20</v>
      </c>
      <c r="B17">
        <v>10</v>
      </c>
      <c r="C17" s="3" t="s">
        <v>27</v>
      </c>
      <c r="D17" s="4">
        <v>33</v>
      </c>
      <c r="E17" s="4">
        <v>33</v>
      </c>
      <c r="F17" s="4">
        <v>33</v>
      </c>
      <c r="G17" s="4">
        <v>33</v>
      </c>
      <c r="H17" s="4">
        <v>33</v>
      </c>
      <c r="I17" s="4">
        <v>33</v>
      </c>
      <c r="J17" s="4">
        <v>33</v>
      </c>
      <c r="K17" s="4">
        <v>33</v>
      </c>
      <c r="L17" s="4">
        <v>33</v>
      </c>
      <c r="M17" s="4">
        <v>33</v>
      </c>
      <c r="N17" s="4">
        <v>33</v>
      </c>
      <c r="O17" s="4">
        <v>33</v>
      </c>
      <c r="P17">
        <v>401183</v>
      </c>
      <c r="Q17" s="3" t="s">
        <v>99</v>
      </c>
    </row>
    <row r="18" spans="1:17">
      <c r="A18">
        <v>20</v>
      </c>
      <c r="B18">
        <v>10</v>
      </c>
      <c r="C18" s="3" t="s">
        <v>27</v>
      </c>
      <c r="D18" s="4">
        <v>103</v>
      </c>
      <c r="E18" s="4">
        <v>103</v>
      </c>
      <c r="F18" s="4">
        <v>103</v>
      </c>
      <c r="G18" s="4">
        <v>104</v>
      </c>
      <c r="H18" s="4">
        <v>104</v>
      </c>
      <c r="I18" s="4">
        <v>104</v>
      </c>
      <c r="J18" s="4">
        <v>104</v>
      </c>
      <c r="K18" s="4">
        <v>104</v>
      </c>
      <c r="L18" s="4">
        <v>104</v>
      </c>
      <c r="M18" s="4">
        <v>104</v>
      </c>
      <c r="N18" s="4">
        <v>104</v>
      </c>
      <c r="O18" s="4">
        <v>105</v>
      </c>
      <c r="P18">
        <v>401184</v>
      </c>
      <c r="Q18" s="3" t="s">
        <v>99</v>
      </c>
    </row>
    <row r="19" spans="1:17">
      <c r="A19">
        <v>20</v>
      </c>
      <c r="B19">
        <v>10</v>
      </c>
      <c r="C19" s="3" t="s">
        <v>27</v>
      </c>
      <c r="D19" s="4">
        <v>69</v>
      </c>
      <c r="E19" s="4">
        <v>69</v>
      </c>
      <c r="F19" s="4">
        <v>69</v>
      </c>
      <c r="G19" s="4">
        <v>69</v>
      </c>
      <c r="H19" s="4">
        <v>69</v>
      </c>
      <c r="I19" s="4">
        <v>69</v>
      </c>
      <c r="J19" s="4">
        <v>69</v>
      </c>
      <c r="K19" s="4">
        <v>69</v>
      </c>
      <c r="L19" s="4">
        <v>69</v>
      </c>
      <c r="M19" s="4">
        <v>69</v>
      </c>
      <c r="N19" s="4">
        <v>68</v>
      </c>
      <c r="O19" s="4">
        <v>68</v>
      </c>
      <c r="P19">
        <v>401185</v>
      </c>
      <c r="Q19" s="3" t="s">
        <v>99</v>
      </c>
    </row>
    <row r="20" spans="1:17">
      <c r="A20">
        <v>20</v>
      </c>
      <c r="B20">
        <v>10</v>
      </c>
      <c r="C20" s="3" t="s">
        <v>27</v>
      </c>
      <c r="D20" s="4">
        <v>97</v>
      </c>
      <c r="E20" s="4">
        <v>96</v>
      </c>
      <c r="F20" s="4">
        <v>97</v>
      </c>
      <c r="G20" s="4">
        <v>98</v>
      </c>
      <c r="H20" s="4">
        <v>99</v>
      </c>
      <c r="I20" s="4">
        <v>99</v>
      </c>
      <c r="J20" s="4">
        <v>99</v>
      </c>
      <c r="K20" s="4">
        <v>99</v>
      </c>
      <c r="L20" s="4">
        <v>99</v>
      </c>
      <c r="M20" s="4">
        <v>98</v>
      </c>
      <c r="N20" s="4">
        <v>98</v>
      </c>
      <c r="O20" s="4">
        <v>98</v>
      </c>
      <c r="P20">
        <v>401186</v>
      </c>
      <c r="Q20" s="3" t="s">
        <v>99</v>
      </c>
    </row>
    <row r="21" spans="1:17">
      <c r="A21">
        <v>20</v>
      </c>
      <c r="B21">
        <v>10</v>
      </c>
      <c r="C21" s="3" t="s">
        <v>27</v>
      </c>
      <c r="D21" s="4">
        <v>60</v>
      </c>
      <c r="E21" s="4">
        <v>60</v>
      </c>
      <c r="F21" s="4">
        <v>60</v>
      </c>
      <c r="G21" s="4">
        <v>60</v>
      </c>
      <c r="H21" s="4">
        <v>60</v>
      </c>
      <c r="I21" s="4">
        <v>60</v>
      </c>
      <c r="J21" s="4">
        <v>60</v>
      </c>
      <c r="K21" s="4">
        <v>60</v>
      </c>
      <c r="L21" s="4">
        <v>60</v>
      </c>
      <c r="M21" s="4">
        <v>60</v>
      </c>
      <c r="N21" s="4">
        <v>60</v>
      </c>
      <c r="O21" s="4">
        <v>61</v>
      </c>
      <c r="P21">
        <v>401187</v>
      </c>
      <c r="Q21" s="3" t="s">
        <v>99</v>
      </c>
    </row>
    <row r="22" spans="1:17">
      <c r="A22">
        <v>20</v>
      </c>
      <c r="B22">
        <v>10</v>
      </c>
      <c r="C22" s="3" t="s">
        <v>27</v>
      </c>
      <c r="D22" s="4">
        <v>31</v>
      </c>
      <c r="E22" s="4">
        <v>31</v>
      </c>
      <c r="F22" s="4">
        <v>30</v>
      </c>
      <c r="G22" s="4">
        <v>29</v>
      </c>
      <c r="H22" s="4">
        <v>29</v>
      </c>
      <c r="I22" s="4">
        <v>29</v>
      </c>
      <c r="J22" s="4">
        <v>29</v>
      </c>
      <c r="K22" s="4">
        <v>29</v>
      </c>
      <c r="L22" s="4">
        <v>29</v>
      </c>
      <c r="M22" s="4">
        <v>29</v>
      </c>
      <c r="N22" s="4">
        <v>29</v>
      </c>
      <c r="O22" s="4">
        <v>28</v>
      </c>
      <c r="P22">
        <v>401123</v>
      </c>
      <c r="Q22" s="3" t="s">
        <v>99</v>
      </c>
    </row>
    <row r="23" spans="1:17">
      <c r="A23">
        <v>20</v>
      </c>
      <c r="B23">
        <v>10</v>
      </c>
      <c r="C23" s="3" t="s">
        <v>27</v>
      </c>
      <c r="D23" s="4">
        <v>20</v>
      </c>
      <c r="E23" s="4">
        <v>20</v>
      </c>
      <c r="F23" s="4">
        <v>20</v>
      </c>
      <c r="G23" s="4">
        <v>20</v>
      </c>
      <c r="H23" s="4">
        <v>20</v>
      </c>
      <c r="I23" s="4">
        <v>20</v>
      </c>
      <c r="J23" s="4">
        <v>20</v>
      </c>
      <c r="K23" s="4">
        <v>20</v>
      </c>
      <c r="L23" s="4">
        <v>20</v>
      </c>
      <c r="M23" s="4">
        <v>20</v>
      </c>
      <c r="N23" s="4">
        <v>21</v>
      </c>
      <c r="O23" s="4">
        <v>21</v>
      </c>
      <c r="P23">
        <v>401124</v>
      </c>
      <c r="Q23" s="3" t="s">
        <v>99</v>
      </c>
    </row>
    <row r="24" spans="1:17">
      <c r="A24">
        <v>20</v>
      </c>
      <c r="B24">
        <v>10</v>
      </c>
      <c r="C24" s="3" t="s">
        <v>27</v>
      </c>
      <c r="D24" s="4">
        <v>35</v>
      </c>
      <c r="E24" s="4">
        <v>35</v>
      </c>
      <c r="F24" s="4">
        <v>35</v>
      </c>
      <c r="G24" s="4">
        <v>35</v>
      </c>
      <c r="H24" s="4">
        <v>35</v>
      </c>
      <c r="I24" s="4">
        <v>35</v>
      </c>
      <c r="J24" s="4">
        <v>35</v>
      </c>
      <c r="K24" s="4">
        <v>35</v>
      </c>
      <c r="L24" s="4">
        <v>35</v>
      </c>
      <c r="M24" s="4">
        <v>35</v>
      </c>
      <c r="N24" s="4">
        <v>35</v>
      </c>
      <c r="O24" s="4">
        <v>35</v>
      </c>
      <c r="P24">
        <v>401125</v>
      </c>
      <c r="Q24" s="3" t="s">
        <v>99</v>
      </c>
    </row>
    <row r="25" spans="1:17">
      <c r="A25">
        <v>20</v>
      </c>
      <c r="B25">
        <v>10</v>
      </c>
      <c r="C25" s="3" t="s">
        <v>27</v>
      </c>
      <c r="D25" s="4">
        <v>25</v>
      </c>
      <c r="E25" s="4">
        <v>25</v>
      </c>
      <c r="F25" s="4">
        <v>25</v>
      </c>
      <c r="G25" s="4">
        <v>25</v>
      </c>
      <c r="H25" s="4">
        <v>25</v>
      </c>
      <c r="I25" s="4">
        <v>25</v>
      </c>
      <c r="J25" s="4">
        <v>25</v>
      </c>
      <c r="K25" s="4">
        <v>24</v>
      </c>
      <c r="L25" s="4">
        <v>24</v>
      </c>
      <c r="M25" s="4">
        <v>24</v>
      </c>
      <c r="N25" s="4">
        <v>24</v>
      </c>
      <c r="O25" s="4">
        <v>24</v>
      </c>
      <c r="P25">
        <v>401126</v>
      </c>
      <c r="Q25" s="3" t="s">
        <v>99</v>
      </c>
    </row>
    <row r="26" spans="1:17">
      <c r="A26">
        <v>20</v>
      </c>
      <c r="B26">
        <v>10</v>
      </c>
      <c r="C26" s="3" t="s">
        <v>27</v>
      </c>
      <c r="D26" s="4">
        <v>388</v>
      </c>
      <c r="E26" s="4">
        <v>390</v>
      </c>
      <c r="F26" s="4">
        <v>386</v>
      </c>
      <c r="G26" s="4">
        <v>383</v>
      </c>
      <c r="H26" s="4">
        <v>387</v>
      </c>
      <c r="I26" s="4">
        <v>385</v>
      </c>
      <c r="J26" s="4">
        <v>384</v>
      </c>
      <c r="K26" s="4">
        <v>387</v>
      </c>
      <c r="L26" s="4">
        <v>387</v>
      </c>
      <c r="M26" s="4">
        <v>389</v>
      </c>
      <c r="N26" s="4">
        <v>389</v>
      </c>
      <c r="O26" s="4">
        <v>386</v>
      </c>
      <c r="P26">
        <v>401127</v>
      </c>
      <c r="Q26" s="3" t="s">
        <v>99</v>
      </c>
    </row>
    <row r="27" spans="1:17">
      <c r="A27">
        <v>20</v>
      </c>
      <c r="B27">
        <v>10</v>
      </c>
      <c r="C27" s="3" t="s">
        <v>27</v>
      </c>
      <c r="D27" s="4">
        <v>43</v>
      </c>
      <c r="E27" s="4">
        <v>43</v>
      </c>
      <c r="F27" s="4">
        <v>43</v>
      </c>
      <c r="G27" s="4">
        <v>43</v>
      </c>
      <c r="H27" s="4">
        <v>44</v>
      </c>
      <c r="I27" s="4">
        <v>46</v>
      </c>
      <c r="J27" s="4">
        <v>46</v>
      </c>
      <c r="K27" s="4">
        <v>46</v>
      </c>
      <c r="L27" s="4">
        <v>44</v>
      </c>
      <c r="M27" s="4">
        <v>44</v>
      </c>
      <c r="N27" s="4">
        <v>44</v>
      </c>
      <c r="O27" s="4">
        <v>44</v>
      </c>
      <c r="P27">
        <v>401128</v>
      </c>
      <c r="Q27" s="3" t="s">
        <v>99</v>
      </c>
    </row>
    <row r="28" spans="1:17">
      <c r="A28">
        <v>20</v>
      </c>
      <c r="B28">
        <v>10</v>
      </c>
      <c r="C28" s="3" t="s">
        <v>27</v>
      </c>
      <c r="D28" s="4">
        <v>146</v>
      </c>
      <c r="E28" s="4">
        <v>145</v>
      </c>
      <c r="F28" s="4">
        <v>143</v>
      </c>
      <c r="G28" s="4">
        <v>142</v>
      </c>
      <c r="H28" s="4">
        <v>141</v>
      </c>
      <c r="I28" s="4">
        <v>140</v>
      </c>
      <c r="J28" s="4">
        <v>140</v>
      </c>
      <c r="K28" s="4">
        <v>140</v>
      </c>
      <c r="L28" s="4">
        <v>140</v>
      </c>
      <c r="M28" s="4">
        <v>141</v>
      </c>
      <c r="N28" s="4">
        <v>141</v>
      </c>
      <c r="O28" s="4">
        <v>140</v>
      </c>
      <c r="P28">
        <v>401129</v>
      </c>
      <c r="Q28" s="3" t="s">
        <v>99</v>
      </c>
    </row>
    <row r="29" spans="1:17">
      <c r="A29">
        <v>20</v>
      </c>
      <c r="B29">
        <v>10</v>
      </c>
      <c r="C29" s="3" t="s">
        <v>27</v>
      </c>
      <c r="D29" s="4">
        <v>42</v>
      </c>
      <c r="E29" s="4">
        <v>43</v>
      </c>
      <c r="F29" s="4">
        <v>41</v>
      </c>
      <c r="G29" s="4">
        <v>41</v>
      </c>
      <c r="H29" s="4">
        <v>40</v>
      </c>
      <c r="I29" s="4">
        <v>39</v>
      </c>
      <c r="J29" s="4">
        <v>40</v>
      </c>
      <c r="K29" s="4">
        <v>40</v>
      </c>
      <c r="L29" s="4">
        <v>40</v>
      </c>
      <c r="M29" s="4">
        <v>39</v>
      </c>
      <c r="N29" s="4">
        <v>40</v>
      </c>
      <c r="O29" s="4">
        <v>41</v>
      </c>
      <c r="P29">
        <v>401130</v>
      </c>
      <c r="Q29" s="3" t="s">
        <v>99</v>
      </c>
    </row>
    <row r="30" spans="1:17">
      <c r="A30">
        <v>20</v>
      </c>
      <c r="B30">
        <v>10</v>
      </c>
      <c r="C30" s="3" t="s">
        <v>27</v>
      </c>
      <c r="D30" s="4">
        <v>68</v>
      </c>
      <c r="E30" s="4">
        <v>68</v>
      </c>
      <c r="F30" s="4">
        <v>68</v>
      </c>
      <c r="G30" s="4">
        <v>69</v>
      </c>
      <c r="H30" s="4">
        <v>71</v>
      </c>
      <c r="I30" s="4">
        <v>72</v>
      </c>
      <c r="J30" s="4">
        <v>72</v>
      </c>
      <c r="K30" s="4">
        <v>73</v>
      </c>
      <c r="L30" s="4">
        <v>73</v>
      </c>
      <c r="M30" s="4">
        <v>72</v>
      </c>
      <c r="N30" s="4">
        <v>71</v>
      </c>
      <c r="O30" s="4">
        <v>72</v>
      </c>
      <c r="P30">
        <v>401131</v>
      </c>
      <c r="Q30" s="3" t="s">
        <v>99</v>
      </c>
    </row>
    <row r="31" spans="1:17">
      <c r="A31">
        <v>20</v>
      </c>
      <c r="B31">
        <v>10</v>
      </c>
      <c r="C31" s="3" t="s">
        <v>27</v>
      </c>
      <c r="D31" s="4">
        <v>79</v>
      </c>
      <c r="E31" s="4">
        <v>79</v>
      </c>
      <c r="F31" s="4">
        <v>79</v>
      </c>
      <c r="G31" s="4">
        <v>80</v>
      </c>
      <c r="H31" s="4">
        <v>80</v>
      </c>
      <c r="I31" s="4">
        <v>80</v>
      </c>
      <c r="J31" s="4">
        <v>79</v>
      </c>
      <c r="K31" s="4">
        <v>78</v>
      </c>
      <c r="L31" s="4">
        <v>78</v>
      </c>
      <c r="M31" s="4">
        <v>78</v>
      </c>
      <c r="N31" s="4">
        <v>78</v>
      </c>
      <c r="O31" s="4">
        <v>79</v>
      </c>
      <c r="P31">
        <v>401132</v>
      </c>
      <c r="Q31" s="3" t="s">
        <v>99</v>
      </c>
    </row>
    <row r="32" spans="1:17">
      <c r="A32">
        <v>20</v>
      </c>
      <c r="B32">
        <v>10</v>
      </c>
      <c r="C32" s="3" t="s">
        <v>27</v>
      </c>
      <c r="D32" s="4">
        <v>137</v>
      </c>
      <c r="E32" s="4">
        <v>138</v>
      </c>
      <c r="F32" s="4">
        <v>139</v>
      </c>
      <c r="G32" s="4">
        <v>138</v>
      </c>
      <c r="H32" s="4">
        <v>136</v>
      </c>
      <c r="I32" s="4">
        <v>136</v>
      </c>
      <c r="J32" s="4">
        <v>135</v>
      </c>
      <c r="K32" s="4">
        <v>134</v>
      </c>
      <c r="L32" s="4">
        <v>138</v>
      </c>
      <c r="M32" s="4">
        <v>138</v>
      </c>
      <c r="N32" s="4">
        <v>139</v>
      </c>
      <c r="O32" s="4">
        <v>138</v>
      </c>
      <c r="P32">
        <v>401133</v>
      </c>
      <c r="Q32" s="3" t="s">
        <v>99</v>
      </c>
    </row>
    <row r="33" spans="1:17">
      <c r="A33">
        <v>20</v>
      </c>
      <c r="B33">
        <v>10</v>
      </c>
      <c r="C33" s="3" t="s">
        <v>27</v>
      </c>
      <c r="D33" s="4">
        <v>55</v>
      </c>
      <c r="E33" s="4">
        <v>55</v>
      </c>
      <c r="F33" s="4">
        <v>55</v>
      </c>
      <c r="G33" s="4">
        <v>56</v>
      </c>
      <c r="H33" s="4">
        <v>56</v>
      </c>
      <c r="I33" s="4">
        <v>56</v>
      </c>
      <c r="J33" s="4">
        <v>56</v>
      </c>
      <c r="K33" s="4">
        <v>55</v>
      </c>
      <c r="L33" s="4">
        <v>57</v>
      </c>
      <c r="M33" s="4">
        <v>57</v>
      </c>
      <c r="N33" s="4">
        <v>57</v>
      </c>
      <c r="O33" s="4">
        <v>57</v>
      </c>
      <c r="P33">
        <v>401134</v>
      </c>
      <c r="Q33" s="3" t="s">
        <v>99</v>
      </c>
    </row>
    <row r="34" spans="1:17">
      <c r="A34">
        <v>20</v>
      </c>
      <c r="B34">
        <v>10</v>
      </c>
      <c r="C34" s="3" t="s">
        <v>27</v>
      </c>
      <c r="D34" s="4">
        <v>22</v>
      </c>
      <c r="E34" s="4">
        <v>22</v>
      </c>
      <c r="F34" s="4">
        <v>22</v>
      </c>
      <c r="G34" s="4">
        <v>22</v>
      </c>
      <c r="H34" s="4">
        <v>22</v>
      </c>
      <c r="I34" s="4">
        <v>22</v>
      </c>
      <c r="J34" s="4">
        <v>22</v>
      </c>
      <c r="K34" s="4">
        <v>22</v>
      </c>
      <c r="L34" s="4">
        <v>22</v>
      </c>
      <c r="M34" s="4">
        <v>22</v>
      </c>
      <c r="N34" s="4">
        <v>21</v>
      </c>
      <c r="O34" s="4">
        <v>21</v>
      </c>
      <c r="P34">
        <v>401135</v>
      </c>
      <c r="Q34" s="3" t="s">
        <v>99</v>
      </c>
    </row>
    <row r="35" spans="1:17">
      <c r="A35">
        <v>20</v>
      </c>
      <c r="B35">
        <v>10</v>
      </c>
      <c r="C35" s="3" t="s">
        <v>27</v>
      </c>
      <c r="D35" s="4">
        <v>107.6</v>
      </c>
      <c r="E35" s="4">
        <v>108.6</v>
      </c>
      <c r="F35" s="4">
        <v>104.6</v>
      </c>
      <c r="G35" s="4">
        <v>104.6</v>
      </c>
      <c r="H35" s="4">
        <v>104.6</v>
      </c>
      <c r="I35" s="4">
        <v>102.6</v>
      </c>
      <c r="J35" s="4">
        <v>105.6</v>
      </c>
      <c r="K35" s="4">
        <v>104.8</v>
      </c>
      <c r="L35" s="4">
        <v>104.8</v>
      </c>
      <c r="M35" s="4">
        <v>104.8</v>
      </c>
      <c r="N35" s="4">
        <v>104.8</v>
      </c>
      <c r="O35" s="4">
        <v>104.8</v>
      </c>
      <c r="P35">
        <v>401136</v>
      </c>
      <c r="Q35" s="3" t="s">
        <v>99</v>
      </c>
    </row>
    <row r="36" spans="1:17">
      <c r="A36">
        <v>20</v>
      </c>
      <c r="B36">
        <v>10</v>
      </c>
      <c r="C36" s="3" t="s">
        <v>27</v>
      </c>
      <c r="D36" s="4">
        <v>269</v>
      </c>
      <c r="E36" s="4">
        <v>269</v>
      </c>
      <c r="F36" s="4">
        <v>269</v>
      </c>
      <c r="G36" s="4">
        <v>270</v>
      </c>
      <c r="H36" s="4">
        <v>269</v>
      </c>
      <c r="I36" s="4">
        <v>268</v>
      </c>
      <c r="J36" s="4">
        <v>268</v>
      </c>
      <c r="K36" s="4">
        <v>268</v>
      </c>
      <c r="L36" s="4">
        <v>268</v>
      </c>
      <c r="M36" s="4">
        <v>267</v>
      </c>
      <c r="N36" s="4">
        <v>267</v>
      </c>
      <c r="O36" s="4">
        <v>268</v>
      </c>
      <c r="P36">
        <v>401137</v>
      </c>
      <c r="Q36" s="3" t="s">
        <v>99</v>
      </c>
    </row>
    <row r="37" spans="1:17">
      <c r="A37">
        <v>20</v>
      </c>
      <c r="B37">
        <v>10</v>
      </c>
      <c r="C37" s="3" t="s">
        <v>27</v>
      </c>
      <c r="D37" s="4">
        <v>177</v>
      </c>
      <c r="E37" s="4">
        <v>178</v>
      </c>
      <c r="F37" s="4">
        <v>177</v>
      </c>
      <c r="G37" s="4">
        <v>180</v>
      </c>
      <c r="H37" s="4">
        <v>182</v>
      </c>
      <c r="I37" s="4">
        <v>184</v>
      </c>
      <c r="J37" s="4">
        <v>183</v>
      </c>
      <c r="K37" s="4">
        <v>183</v>
      </c>
      <c r="L37" s="4">
        <v>184</v>
      </c>
      <c r="M37" s="4">
        <v>184</v>
      </c>
      <c r="N37" s="4">
        <v>185</v>
      </c>
      <c r="O37" s="4">
        <v>182</v>
      </c>
      <c r="P37">
        <v>401138</v>
      </c>
      <c r="Q37" s="3" t="s">
        <v>99</v>
      </c>
    </row>
    <row r="38" spans="1:17">
      <c r="A38">
        <v>20</v>
      </c>
      <c r="B38">
        <v>10</v>
      </c>
      <c r="C38" s="3" t="s">
        <v>27</v>
      </c>
      <c r="D38" s="4">
        <v>71</v>
      </c>
      <c r="E38" s="4">
        <v>71</v>
      </c>
      <c r="F38" s="4">
        <v>71</v>
      </c>
      <c r="G38" s="4">
        <v>71</v>
      </c>
      <c r="H38" s="4">
        <v>71</v>
      </c>
      <c r="I38" s="4">
        <v>71</v>
      </c>
      <c r="J38" s="4">
        <v>71</v>
      </c>
      <c r="K38" s="4">
        <v>71</v>
      </c>
      <c r="L38" s="4">
        <v>70</v>
      </c>
      <c r="M38" s="4">
        <v>71</v>
      </c>
      <c r="N38" s="4">
        <v>71</v>
      </c>
      <c r="O38" s="4">
        <v>71</v>
      </c>
      <c r="P38">
        <v>401139</v>
      </c>
      <c r="Q38" s="3" t="s">
        <v>99</v>
      </c>
    </row>
    <row r="39" spans="1:17">
      <c r="A39">
        <v>20</v>
      </c>
      <c r="B39">
        <v>10</v>
      </c>
      <c r="C39" s="3" t="s">
        <v>27</v>
      </c>
      <c r="D39" s="4">
        <v>216</v>
      </c>
      <c r="E39" s="4">
        <v>216</v>
      </c>
      <c r="F39" s="4">
        <v>218</v>
      </c>
      <c r="G39" s="4">
        <v>218</v>
      </c>
      <c r="H39" s="4">
        <v>220</v>
      </c>
      <c r="I39" s="4">
        <v>218</v>
      </c>
      <c r="J39" s="4">
        <v>219</v>
      </c>
      <c r="K39" s="4">
        <v>219</v>
      </c>
      <c r="L39" s="4">
        <v>220</v>
      </c>
      <c r="M39" s="4">
        <v>220</v>
      </c>
      <c r="N39" s="4">
        <v>219</v>
      </c>
      <c r="O39" s="4">
        <v>216</v>
      </c>
      <c r="P39">
        <v>401142</v>
      </c>
      <c r="Q39" s="3" t="s">
        <v>99</v>
      </c>
    </row>
    <row r="40" spans="1:17">
      <c r="A40">
        <v>20</v>
      </c>
      <c r="B40">
        <v>10</v>
      </c>
      <c r="C40" s="3" t="s">
        <v>27</v>
      </c>
      <c r="D40" s="4">
        <v>16</v>
      </c>
      <c r="E40" s="4">
        <v>16</v>
      </c>
      <c r="F40" s="4">
        <v>16</v>
      </c>
      <c r="G40" s="4">
        <v>16</v>
      </c>
      <c r="H40" s="4">
        <v>16</v>
      </c>
      <c r="I40" s="4">
        <v>16</v>
      </c>
      <c r="J40" s="4">
        <v>16</v>
      </c>
      <c r="K40" s="4">
        <v>16</v>
      </c>
      <c r="L40" s="4">
        <v>16</v>
      </c>
      <c r="M40" s="4">
        <v>16</v>
      </c>
      <c r="N40" s="4">
        <v>16</v>
      </c>
      <c r="O40" s="4">
        <v>16</v>
      </c>
      <c r="P40">
        <v>401145</v>
      </c>
      <c r="Q40" s="3" t="s">
        <v>99</v>
      </c>
    </row>
    <row r="41" spans="1:17">
      <c r="A41">
        <v>20</v>
      </c>
      <c r="B41">
        <v>10</v>
      </c>
      <c r="C41" s="3" t="s">
        <v>27</v>
      </c>
      <c r="D41" s="4">
        <v>26</v>
      </c>
      <c r="E41" s="4">
        <v>27</v>
      </c>
      <c r="F41" s="4">
        <v>25</v>
      </c>
      <c r="G41" s="4">
        <v>26</v>
      </c>
      <c r="H41" s="4">
        <v>26</v>
      </c>
      <c r="I41" s="4">
        <v>27</v>
      </c>
      <c r="J41" s="4">
        <v>27</v>
      </c>
      <c r="K41" s="4">
        <v>27</v>
      </c>
      <c r="L41" s="4">
        <v>26</v>
      </c>
      <c r="M41" s="4">
        <v>27</v>
      </c>
      <c r="N41" s="4">
        <v>26</v>
      </c>
      <c r="O41" s="4">
        <v>26</v>
      </c>
      <c r="P41">
        <v>401146</v>
      </c>
      <c r="Q41" s="3" t="s">
        <v>99</v>
      </c>
    </row>
    <row r="42" spans="1:17">
      <c r="A42">
        <v>20</v>
      </c>
      <c r="B42">
        <v>10</v>
      </c>
      <c r="C42" s="3" t="s">
        <v>27</v>
      </c>
      <c r="D42" s="4">
        <v>29.4</v>
      </c>
      <c r="E42" s="4">
        <v>30.2</v>
      </c>
      <c r="F42" s="4">
        <v>30.2</v>
      </c>
      <c r="G42" s="4">
        <v>30.2</v>
      </c>
      <c r="H42" s="4">
        <v>30.2</v>
      </c>
      <c r="I42" s="4">
        <v>29.4</v>
      </c>
      <c r="J42" s="4">
        <v>29.4</v>
      </c>
      <c r="K42" s="4">
        <v>29.4</v>
      </c>
      <c r="L42" s="4">
        <v>29.4</v>
      </c>
      <c r="M42" s="4">
        <v>29.4</v>
      </c>
      <c r="N42" s="4">
        <v>29.4</v>
      </c>
      <c r="O42" s="4">
        <v>29.4</v>
      </c>
      <c r="P42">
        <v>401147</v>
      </c>
      <c r="Q42" s="3" t="s">
        <v>99</v>
      </c>
    </row>
    <row r="43" spans="1:17">
      <c r="A43">
        <v>20</v>
      </c>
      <c r="B43">
        <v>10</v>
      </c>
      <c r="C43" s="3" t="s">
        <v>27</v>
      </c>
      <c r="D43" s="4">
        <v>30.4</v>
      </c>
      <c r="E43" s="4">
        <v>30.4</v>
      </c>
      <c r="F43" s="4">
        <v>30.4</v>
      </c>
      <c r="G43" s="4">
        <v>29.4</v>
      </c>
      <c r="H43" s="4">
        <v>29.4</v>
      </c>
      <c r="I43" s="4">
        <v>30.4</v>
      </c>
      <c r="J43" s="4">
        <v>30.4</v>
      </c>
      <c r="K43" s="4">
        <v>30.4</v>
      </c>
      <c r="L43" s="4">
        <v>30.4</v>
      </c>
      <c r="M43" s="4">
        <v>30.4</v>
      </c>
      <c r="N43" s="4">
        <v>30.4</v>
      </c>
      <c r="O43" s="4">
        <v>30.4</v>
      </c>
      <c r="P43">
        <v>401148</v>
      </c>
      <c r="Q43" s="3" t="s">
        <v>99</v>
      </c>
    </row>
    <row r="44" spans="1:17">
      <c r="A44">
        <v>20</v>
      </c>
      <c r="B44">
        <v>10</v>
      </c>
      <c r="C44" s="3" t="s">
        <v>27</v>
      </c>
      <c r="D44" s="4">
        <v>40</v>
      </c>
      <c r="E44" s="4">
        <v>40</v>
      </c>
      <c r="F44" s="4">
        <v>40</v>
      </c>
      <c r="G44" s="4">
        <v>40</v>
      </c>
      <c r="H44" s="4">
        <v>39</v>
      </c>
      <c r="I44" s="4">
        <v>40</v>
      </c>
      <c r="J44" s="4">
        <v>40</v>
      </c>
      <c r="K44" s="4">
        <v>40</v>
      </c>
      <c r="L44" s="4">
        <v>40</v>
      </c>
      <c r="M44" s="4">
        <v>40</v>
      </c>
      <c r="N44" s="4">
        <v>40</v>
      </c>
      <c r="O44" s="4">
        <v>40</v>
      </c>
      <c r="P44">
        <v>401149</v>
      </c>
      <c r="Q44" s="3" t="s">
        <v>99</v>
      </c>
    </row>
    <row r="45" spans="1:17">
      <c r="A45">
        <v>20</v>
      </c>
      <c r="B45">
        <v>10</v>
      </c>
      <c r="C45" s="3" t="s">
        <v>27</v>
      </c>
      <c r="D45" s="4">
        <v>79</v>
      </c>
      <c r="E45" s="4">
        <v>80</v>
      </c>
      <c r="F45" s="4">
        <v>80</v>
      </c>
      <c r="G45" s="4">
        <v>80</v>
      </c>
      <c r="H45" s="4">
        <v>81</v>
      </c>
      <c r="I45" s="4">
        <v>81</v>
      </c>
      <c r="J45" s="4">
        <v>81</v>
      </c>
      <c r="K45" s="4">
        <v>81</v>
      </c>
      <c r="L45" s="4">
        <v>80</v>
      </c>
      <c r="M45" s="4">
        <v>81</v>
      </c>
      <c r="N45" s="4">
        <v>81</v>
      </c>
      <c r="O45" s="4">
        <v>80</v>
      </c>
      <c r="P45">
        <v>401150</v>
      </c>
      <c r="Q45" s="3" t="s">
        <v>99</v>
      </c>
    </row>
    <row r="46" spans="1:17">
      <c r="A46">
        <v>20</v>
      </c>
      <c r="B46">
        <v>10</v>
      </c>
      <c r="C46" s="3" t="s">
        <v>27</v>
      </c>
      <c r="D46" s="4">
        <v>136</v>
      </c>
      <c r="E46" s="4">
        <v>136</v>
      </c>
      <c r="F46" s="4">
        <v>136</v>
      </c>
      <c r="G46" s="4">
        <v>138</v>
      </c>
      <c r="H46" s="4">
        <v>137</v>
      </c>
      <c r="I46" s="4">
        <v>138</v>
      </c>
      <c r="J46" s="4">
        <v>138</v>
      </c>
      <c r="K46" s="4">
        <v>137</v>
      </c>
      <c r="L46" s="4">
        <v>136</v>
      </c>
      <c r="M46" s="4">
        <v>135</v>
      </c>
      <c r="N46" s="4">
        <v>135</v>
      </c>
      <c r="O46" s="4">
        <v>134</v>
      </c>
      <c r="P46">
        <v>401153</v>
      </c>
      <c r="Q46" s="3" t="s">
        <v>99</v>
      </c>
    </row>
    <row r="47" spans="1:17">
      <c r="A47">
        <v>20</v>
      </c>
      <c r="B47">
        <v>10</v>
      </c>
      <c r="C47" s="3" t="s">
        <v>27</v>
      </c>
      <c r="D47" s="4">
        <v>43</v>
      </c>
      <c r="E47" s="4">
        <v>43</v>
      </c>
      <c r="F47" s="4">
        <v>43</v>
      </c>
      <c r="G47" s="4">
        <v>43</v>
      </c>
      <c r="H47" s="4">
        <v>43</v>
      </c>
      <c r="I47" s="4">
        <v>43</v>
      </c>
      <c r="J47" s="4">
        <v>43</v>
      </c>
      <c r="K47" s="4">
        <v>43</v>
      </c>
      <c r="L47" s="4">
        <v>43</v>
      </c>
      <c r="M47" s="4">
        <v>43</v>
      </c>
      <c r="N47" s="4">
        <v>43</v>
      </c>
      <c r="O47" s="4">
        <v>42</v>
      </c>
      <c r="P47">
        <v>401156</v>
      </c>
      <c r="Q47" s="3" t="s">
        <v>99</v>
      </c>
    </row>
    <row r="48" spans="1:17">
      <c r="A48">
        <v>20</v>
      </c>
      <c r="B48">
        <v>10</v>
      </c>
      <c r="C48" s="3" t="s">
        <v>27</v>
      </c>
      <c r="D48" s="4">
        <v>26.5</v>
      </c>
      <c r="E48" s="4">
        <v>26.5</v>
      </c>
      <c r="F48" s="4">
        <v>26.5</v>
      </c>
      <c r="G48" s="4">
        <v>26.5</v>
      </c>
      <c r="H48" s="4">
        <v>26.5</v>
      </c>
      <c r="I48" s="4">
        <v>26.5</v>
      </c>
      <c r="J48" s="4">
        <v>26.5</v>
      </c>
      <c r="K48" s="4">
        <v>26.5</v>
      </c>
      <c r="L48" s="4">
        <v>25.5</v>
      </c>
      <c r="M48" s="4">
        <v>26.5</v>
      </c>
      <c r="N48" s="4">
        <v>26.5</v>
      </c>
      <c r="O48" s="4">
        <v>25.5</v>
      </c>
      <c r="P48">
        <v>401157</v>
      </c>
      <c r="Q48" s="3" t="s">
        <v>99</v>
      </c>
    </row>
    <row r="49" spans="1:17">
      <c r="A49">
        <v>20</v>
      </c>
      <c r="B49">
        <v>10</v>
      </c>
      <c r="C49" s="3" t="s">
        <v>27</v>
      </c>
      <c r="D49" s="4">
        <v>18.399999999999999</v>
      </c>
      <c r="E49" s="4">
        <v>19.2</v>
      </c>
      <c r="F49" s="4">
        <v>19.2</v>
      </c>
      <c r="G49" s="4">
        <v>18.2</v>
      </c>
      <c r="H49" s="4">
        <v>20</v>
      </c>
      <c r="I49" s="4">
        <v>20</v>
      </c>
      <c r="J49" s="4">
        <v>20</v>
      </c>
      <c r="K49" s="4">
        <v>19</v>
      </c>
      <c r="L49" s="4">
        <v>20</v>
      </c>
      <c r="M49" s="4">
        <v>20</v>
      </c>
      <c r="N49" s="4">
        <v>19.2</v>
      </c>
      <c r="O49" s="4">
        <v>19.2</v>
      </c>
      <c r="P49">
        <v>401158</v>
      </c>
      <c r="Q49" s="3" t="s">
        <v>99</v>
      </c>
    </row>
    <row r="50" spans="1:17">
      <c r="A50">
        <v>20</v>
      </c>
      <c r="B50">
        <v>10</v>
      </c>
      <c r="C50" s="3" t="s">
        <v>27</v>
      </c>
      <c r="D50" s="4">
        <v>35</v>
      </c>
      <c r="E50" s="4">
        <v>35</v>
      </c>
      <c r="F50" s="4">
        <v>35</v>
      </c>
      <c r="G50" s="4">
        <v>35</v>
      </c>
      <c r="H50" s="4">
        <v>36</v>
      </c>
      <c r="I50" s="4">
        <v>35</v>
      </c>
      <c r="J50" s="4">
        <v>36</v>
      </c>
      <c r="K50" s="4">
        <v>36</v>
      </c>
      <c r="L50" s="4">
        <v>36</v>
      </c>
      <c r="M50" s="4">
        <v>36</v>
      </c>
      <c r="N50" s="4">
        <v>36</v>
      </c>
      <c r="O50" s="4">
        <v>36</v>
      </c>
      <c r="P50">
        <v>401159</v>
      </c>
      <c r="Q50" s="3" t="s">
        <v>99</v>
      </c>
    </row>
    <row r="51" spans="1:17">
      <c r="A51">
        <v>20</v>
      </c>
      <c r="B51">
        <v>10</v>
      </c>
      <c r="C51" s="3" t="s">
        <v>27</v>
      </c>
      <c r="D51" s="4">
        <v>65</v>
      </c>
      <c r="E51" s="4">
        <v>65</v>
      </c>
      <c r="F51" s="4">
        <v>65</v>
      </c>
      <c r="G51" s="4">
        <v>66</v>
      </c>
      <c r="H51" s="4">
        <v>66</v>
      </c>
      <c r="I51" s="4">
        <v>67</v>
      </c>
      <c r="J51" s="4">
        <v>67</v>
      </c>
      <c r="K51" s="4">
        <v>67</v>
      </c>
      <c r="L51" s="4">
        <v>67</v>
      </c>
      <c r="M51" s="4">
        <v>67</v>
      </c>
      <c r="N51" s="4">
        <v>67</v>
      </c>
      <c r="O51" s="4">
        <v>67</v>
      </c>
      <c r="P51">
        <v>401160</v>
      </c>
      <c r="Q51" s="3" t="s">
        <v>99</v>
      </c>
    </row>
    <row r="52" spans="1:17">
      <c r="A52">
        <v>20</v>
      </c>
      <c r="B52">
        <v>10</v>
      </c>
      <c r="C52" s="3" t="s">
        <v>27</v>
      </c>
      <c r="D52" s="4">
        <v>67.599999999999994</v>
      </c>
      <c r="E52" s="4">
        <v>67.599999999999994</v>
      </c>
      <c r="F52" s="4">
        <v>66.8</v>
      </c>
      <c r="G52" s="4">
        <v>66</v>
      </c>
      <c r="H52" s="4">
        <v>68.599999999999994</v>
      </c>
      <c r="I52" s="4">
        <v>68.599999999999994</v>
      </c>
      <c r="J52" s="4">
        <v>69.599999999999994</v>
      </c>
      <c r="K52" s="4">
        <v>68.8</v>
      </c>
      <c r="L52" s="4">
        <v>67.8</v>
      </c>
      <c r="M52" s="4">
        <v>66.8</v>
      </c>
      <c r="N52" s="4">
        <v>67.8</v>
      </c>
      <c r="O52" s="4">
        <v>67.8</v>
      </c>
      <c r="P52">
        <v>401161</v>
      </c>
      <c r="Q52" s="3" t="s">
        <v>99</v>
      </c>
    </row>
    <row r="53" spans="1:17">
      <c r="A53">
        <v>20</v>
      </c>
      <c r="B53">
        <v>10</v>
      </c>
      <c r="C53" s="3" t="s">
        <v>27</v>
      </c>
      <c r="D53" s="4">
        <v>48.2</v>
      </c>
      <c r="E53" s="4">
        <v>50</v>
      </c>
      <c r="F53" s="4">
        <v>50</v>
      </c>
      <c r="G53" s="4">
        <v>51</v>
      </c>
      <c r="H53" s="4">
        <v>51.8</v>
      </c>
      <c r="I53" s="4">
        <v>52.6</v>
      </c>
      <c r="J53" s="4">
        <v>52.8</v>
      </c>
      <c r="K53" s="4">
        <v>52.8</v>
      </c>
      <c r="L53" s="4">
        <v>53.6</v>
      </c>
      <c r="M53" s="4">
        <v>53.6</v>
      </c>
      <c r="N53" s="4">
        <v>53.6</v>
      </c>
      <c r="O53" s="4">
        <v>53.6</v>
      </c>
      <c r="P53">
        <v>401162</v>
      </c>
      <c r="Q53" s="3" t="s">
        <v>99</v>
      </c>
    </row>
    <row r="54" spans="1:17">
      <c r="A54">
        <v>20</v>
      </c>
      <c r="B54">
        <v>10</v>
      </c>
      <c r="C54" s="3" t="s">
        <v>27</v>
      </c>
      <c r="D54" s="4">
        <v>33.799999999999997</v>
      </c>
      <c r="E54" s="4">
        <v>34.6</v>
      </c>
      <c r="F54" s="4">
        <v>34.6</v>
      </c>
      <c r="G54" s="4">
        <v>34.799999999999997</v>
      </c>
      <c r="H54" s="4">
        <v>34.799999999999997</v>
      </c>
      <c r="I54" s="4">
        <v>34.799999999999997</v>
      </c>
      <c r="J54" s="4">
        <v>34.799999999999997</v>
      </c>
      <c r="K54" s="4">
        <v>34.799999999999997</v>
      </c>
      <c r="L54" s="4">
        <v>34.799999999999997</v>
      </c>
      <c r="M54" s="4">
        <v>36.4</v>
      </c>
      <c r="N54" s="4">
        <v>36.4</v>
      </c>
      <c r="O54" s="4">
        <v>36.4</v>
      </c>
      <c r="P54">
        <v>401163</v>
      </c>
      <c r="Q54" s="3" t="s">
        <v>99</v>
      </c>
    </row>
    <row r="55" spans="1:17">
      <c r="A55">
        <v>20</v>
      </c>
      <c r="B55">
        <v>10</v>
      </c>
      <c r="C55" s="3" t="s">
        <v>27</v>
      </c>
      <c r="D55" s="4">
        <v>27</v>
      </c>
      <c r="E55" s="4">
        <v>26.2</v>
      </c>
      <c r="F55" s="4">
        <v>27</v>
      </c>
      <c r="G55" s="4">
        <v>26</v>
      </c>
      <c r="H55" s="4">
        <v>26</v>
      </c>
      <c r="I55" s="4">
        <v>26</v>
      </c>
      <c r="J55" s="4">
        <v>27</v>
      </c>
      <c r="K55" s="4">
        <v>27</v>
      </c>
      <c r="L55" s="4">
        <v>28</v>
      </c>
      <c r="M55" s="4">
        <v>28</v>
      </c>
      <c r="N55" s="4">
        <v>28</v>
      </c>
      <c r="O55" s="4">
        <v>28</v>
      </c>
      <c r="P55">
        <v>401164</v>
      </c>
      <c r="Q55" s="3" t="s">
        <v>99</v>
      </c>
    </row>
    <row r="56" spans="1:17">
      <c r="A56">
        <v>20</v>
      </c>
      <c r="B56">
        <v>10</v>
      </c>
      <c r="C56" s="3" t="s">
        <v>27</v>
      </c>
      <c r="D56" s="4">
        <v>67.400000000000006</v>
      </c>
      <c r="E56" s="4">
        <v>69.400000000000006</v>
      </c>
      <c r="F56" s="4">
        <v>68.400000000000006</v>
      </c>
      <c r="G56" s="4">
        <v>70.400000000000006</v>
      </c>
      <c r="H56" s="4">
        <v>68.400000000000006</v>
      </c>
      <c r="I56" s="4">
        <v>68.400000000000006</v>
      </c>
      <c r="J56" s="4">
        <v>70.2</v>
      </c>
      <c r="K56" s="4">
        <v>71.2</v>
      </c>
      <c r="L56" s="4">
        <v>71.2</v>
      </c>
      <c r="M56" s="4">
        <v>71.2</v>
      </c>
      <c r="N56" s="4">
        <v>71.2</v>
      </c>
      <c r="O56" s="4">
        <v>72</v>
      </c>
      <c r="P56">
        <v>401165</v>
      </c>
      <c r="Q56" s="3" t="s">
        <v>99</v>
      </c>
    </row>
    <row r="57" spans="1:17">
      <c r="A57">
        <v>20</v>
      </c>
      <c r="B57">
        <v>10</v>
      </c>
      <c r="C57" s="3" t="s">
        <v>27</v>
      </c>
      <c r="D57" s="4">
        <v>28</v>
      </c>
      <c r="E57" s="4">
        <v>28</v>
      </c>
      <c r="F57" s="4">
        <v>28</v>
      </c>
      <c r="G57" s="4">
        <v>28</v>
      </c>
      <c r="H57" s="4">
        <v>28</v>
      </c>
      <c r="I57" s="4">
        <v>28</v>
      </c>
      <c r="J57" s="4">
        <v>28</v>
      </c>
      <c r="K57" s="4">
        <v>28</v>
      </c>
      <c r="L57" s="4">
        <v>28</v>
      </c>
      <c r="M57" s="4">
        <v>28</v>
      </c>
      <c r="N57" s="4">
        <v>28</v>
      </c>
      <c r="O57" s="4">
        <v>28</v>
      </c>
      <c r="P57">
        <v>401166</v>
      </c>
      <c r="Q57" s="3" t="s">
        <v>99</v>
      </c>
    </row>
    <row r="58" spans="1:17">
      <c r="A58">
        <v>20</v>
      </c>
      <c r="B58">
        <v>10</v>
      </c>
      <c r="C58" s="3" t="s">
        <v>27</v>
      </c>
      <c r="D58" s="4">
        <v>20</v>
      </c>
      <c r="E58" s="4">
        <v>20</v>
      </c>
      <c r="F58" s="4">
        <v>20</v>
      </c>
      <c r="G58" s="4">
        <v>20</v>
      </c>
      <c r="H58" s="4">
        <v>19</v>
      </c>
      <c r="I58" s="4">
        <v>19</v>
      </c>
      <c r="J58" s="4">
        <v>19</v>
      </c>
      <c r="K58" s="4">
        <v>19</v>
      </c>
      <c r="L58" s="4">
        <v>19</v>
      </c>
      <c r="M58" s="4">
        <v>19</v>
      </c>
      <c r="N58" s="4">
        <v>19</v>
      </c>
      <c r="O58" s="4">
        <v>19</v>
      </c>
      <c r="P58">
        <v>401167</v>
      </c>
      <c r="Q58" s="3" t="s">
        <v>99</v>
      </c>
    </row>
    <row r="59" spans="1:17">
      <c r="A59">
        <v>20</v>
      </c>
      <c r="B59">
        <v>10</v>
      </c>
      <c r="C59" s="3" t="s">
        <v>27</v>
      </c>
      <c r="D59" s="4">
        <v>27</v>
      </c>
      <c r="E59" s="4">
        <v>26</v>
      </c>
      <c r="F59" s="4">
        <v>26</v>
      </c>
      <c r="G59" s="4">
        <v>26</v>
      </c>
      <c r="H59" s="4">
        <v>25</v>
      </c>
      <c r="I59" s="4">
        <v>25</v>
      </c>
      <c r="J59" s="4">
        <v>25</v>
      </c>
      <c r="K59" s="4">
        <v>25</v>
      </c>
      <c r="L59" s="4">
        <v>25</v>
      </c>
      <c r="M59" s="4">
        <v>25</v>
      </c>
      <c r="N59" s="4">
        <v>25</v>
      </c>
      <c r="O59" s="4">
        <v>25</v>
      </c>
      <c r="P59">
        <v>401168</v>
      </c>
      <c r="Q59" s="3" t="s">
        <v>99</v>
      </c>
    </row>
    <row r="60" spans="1:17">
      <c r="A60">
        <v>20</v>
      </c>
      <c r="B60">
        <v>10</v>
      </c>
      <c r="C60" s="3" t="s">
        <v>27</v>
      </c>
      <c r="D60" s="4">
        <v>50.8</v>
      </c>
      <c r="E60" s="4">
        <v>50.8</v>
      </c>
      <c r="F60" s="4">
        <v>50.8</v>
      </c>
      <c r="G60" s="4">
        <v>50.8</v>
      </c>
      <c r="H60" s="4">
        <v>51.6</v>
      </c>
      <c r="I60" s="4">
        <v>51.6</v>
      </c>
      <c r="J60" s="4">
        <v>50.8</v>
      </c>
      <c r="K60" s="4">
        <v>50</v>
      </c>
      <c r="L60" s="4">
        <v>51.6</v>
      </c>
      <c r="M60" s="4">
        <v>52.6</v>
      </c>
      <c r="N60" s="4">
        <v>51</v>
      </c>
      <c r="O60" s="4">
        <v>51</v>
      </c>
      <c r="P60">
        <v>401169</v>
      </c>
      <c r="Q60" s="3" t="s">
        <v>99</v>
      </c>
    </row>
    <row r="61" spans="1:17">
      <c r="A61">
        <v>20</v>
      </c>
      <c r="B61">
        <v>10</v>
      </c>
      <c r="C61" s="3" t="s">
        <v>27</v>
      </c>
      <c r="D61" s="4">
        <v>14</v>
      </c>
      <c r="E61" s="4">
        <v>14</v>
      </c>
      <c r="F61" s="4">
        <v>13.2</v>
      </c>
      <c r="G61" s="4">
        <v>13.2</v>
      </c>
      <c r="H61" s="4">
        <v>13.2</v>
      </c>
      <c r="I61" s="4">
        <v>13.2</v>
      </c>
      <c r="J61" s="4">
        <v>13.2</v>
      </c>
      <c r="K61" s="4">
        <v>13.2</v>
      </c>
      <c r="L61" s="4">
        <v>13.2</v>
      </c>
      <c r="M61" s="4">
        <v>13.2</v>
      </c>
      <c r="N61" s="4">
        <v>13.2</v>
      </c>
      <c r="O61" s="4">
        <v>13.2</v>
      </c>
      <c r="P61">
        <v>401170</v>
      </c>
      <c r="Q61" s="3" t="s">
        <v>99</v>
      </c>
    </row>
    <row r="62" spans="1:17">
      <c r="A62">
        <v>20</v>
      </c>
      <c r="B62">
        <v>10</v>
      </c>
      <c r="C62" s="3" t="s">
        <v>27</v>
      </c>
      <c r="D62" s="4">
        <v>39.4</v>
      </c>
      <c r="E62" s="4">
        <v>39.4</v>
      </c>
      <c r="F62" s="4">
        <v>39.4</v>
      </c>
      <c r="G62" s="4">
        <v>39.4</v>
      </c>
      <c r="H62" s="4">
        <v>40.200000000000003</v>
      </c>
      <c r="I62" s="4">
        <v>39.4</v>
      </c>
      <c r="J62" s="4">
        <v>39.4</v>
      </c>
      <c r="K62" s="4">
        <v>39.4</v>
      </c>
      <c r="L62" s="4">
        <v>39.4</v>
      </c>
      <c r="M62" s="4">
        <v>40.200000000000003</v>
      </c>
      <c r="N62" s="4">
        <v>40.200000000000003</v>
      </c>
      <c r="O62" s="4">
        <v>40.200000000000003</v>
      </c>
      <c r="P62">
        <v>401171</v>
      </c>
      <c r="Q62" s="3" t="s">
        <v>99</v>
      </c>
    </row>
    <row r="63" spans="1:17">
      <c r="A63">
        <v>20</v>
      </c>
      <c r="B63">
        <v>10</v>
      </c>
      <c r="C63" s="3" t="s">
        <v>27</v>
      </c>
      <c r="D63" s="4">
        <v>35.6</v>
      </c>
      <c r="E63" s="4">
        <v>35.6</v>
      </c>
      <c r="F63" s="4">
        <v>35.6</v>
      </c>
      <c r="G63" s="4">
        <v>35.6</v>
      </c>
      <c r="H63" s="4">
        <v>34.6</v>
      </c>
      <c r="I63" s="4">
        <v>33.6</v>
      </c>
      <c r="J63" s="4">
        <v>34.6</v>
      </c>
      <c r="K63" s="4">
        <v>34.6</v>
      </c>
      <c r="L63" s="4">
        <v>34.6</v>
      </c>
      <c r="M63" s="4">
        <v>34.6</v>
      </c>
      <c r="N63" s="4">
        <v>34.6</v>
      </c>
      <c r="O63" s="4">
        <v>34.6</v>
      </c>
      <c r="P63">
        <v>401172</v>
      </c>
      <c r="Q63" s="3" t="s">
        <v>99</v>
      </c>
    </row>
    <row r="64" spans="1:17">
      <c r="A64">
        <v>20</v>
      </c>
      <c r="B64">
        <v>10</v>
      </c>
      <c r="C64" s="3" t="s">
        <v>24</v>
      </c>
      <c r="D64" s="4">
        <v>1165</v>
      </c>
      <c r="E64" s="4">
        <v>1162</v>
      </c>
      <c r="F64" s="4">
        <v>1166</v>
      </c>
      <c r="G64" s="4">
        <v>1165</v>
      </c>
      <c r="H64" s="4">
        <v>1156</v>
      </c>
      <c r="I64" s="4">
        <v>1157</v>
      </c>
      <c r="J64" s="4">
        <v>1156</v>
      </c>
      <c r="K64" s="4">
        <v>1147</v>
      </c>
      <c r="L64" s="4">
        <v>1149</v>
      </c>
      <c r="M64" s="4">
        <v>1155</v>
      </c>
      <c r="N64" s="4">
        <v>1158</v>
      </c>
      <c r="O64" s="4">
        <v>1159</v>
      </c>
      <c r="P64">
        <v>252110</v>
      </c>
      <c r="Q64" s="3" t="s">
        <v>99</v>
      </c>
    </row>
    <row r="65" spans="1:17">
      <c r="A65">
        <v>20</v>
      </c>
      <c r="B65">
        <v>10</v>
      </c>
      <c r="C65" s="3" t="s">
        <v>24</v>
      </c>
      <c r="D65" s="4">
        <v>225.5</v>
      </c>
      <c r="E65" s="4">
        <v>225.5</v>
      </c>
      <c r="F65" s="4">
        <v>226.5</v>
      </c>
      <c r="G65" s="4">
        <v>226.5</v>
      </c>
      <c r="H65" s="4">
        <v>227.5</v>
      </c>
      <c r="I65" s="4">
        <v>226.5</v>
      </c>
      <c r="J65" s="4">
        <v>226.5</v>
      </c>
      <c r="K65" s="4">
        <v>229.5</v>
      </c>
      <c r="L65" s="4">
        <v>229.5</v>
      </c>
      <c r="M65" s="4">
        <v>229.5</v>
      </c>
      <c r="N65" s="4">
        <v>228.5</v>
      </c>
      <c r="O65" s="4">
        <v>229.5</v>
      </c>
      <c r="P65">
        <v>252113</v>
      </c>
      <c r="Q65" s="3" t="s">
        <v>99</v>
      </c>
    </row>
    <row r="66" spans="1:17">
      <c r="A66">
        <v>20</v>
      </c>
      <c r="B66">
        <v>10</v>
      </c>
      <c r="C66" s="3" t="s">
        <v>24</v>
      </c>
      <c r="D66" s="4">
        <v>58</v>
      </c>
      <c r="E66" s="4">
        <v>57</v>
      </c>
      <c r="F66" s="4">
        <v>57</v>
      </c>
      <c r="G66" s="4">
        <v>57</v>
      </c>
      <c r="H66" s="4">
        <v>57</v>
      </c>
      <c r="I66" s="4">
        <v>57</v>
      </c>
      <c r="J66" s="4">
        <v>57</v>
      </c>
      <c r="K66" s="4">
        <v>57</v>
      </c>
      <c r="L66" s="4">
        <v>57</v>
      </c>
      <c r="M66" s="4">
        <v>57</v>
      </c>
      <c r="N66" s="4">
        <v>57</v>
      </c>
      <c r="O66" s="4">
        <v>57</v>
      </c>
      <c r="P66">
        <v>252114</v>
      </c>
      <c r="Q66" s="3" t="s">
        <v>99</v>
      </c>
    </row>
    <row r="67" spans="1:17">
      <c r="A67">
        <v>20</v>
      </c>
      <c r="B67">
        <v>10</v>
      </c>
      <c r="C67" s="3" t="s">
        <v>113</v>
      </c>
      <c r="D67" s="4">
        <v>126</v>
      </c>
      <c r="E67" s="4">
        <v>126</v>
      </c>
      <c r="F67" s="4">
        <v>126</v>
      </c>
      <c r="G67" s="4">
        <v>125</v>
      </c>
      <c r="H67" s="4">
        <v>126</v>
      </c>
      <c r="I67" s="4">
        <v>126</v>
      </c>
      <c r="J67" s="4">
        <v>126</v>
      </c>
      <c r="K67" s="4">
        <v>128</v>
      </c>
      <c r="L67" s="4">
        <v>128</v>
      </c>
      <c r="M67" s="4">
        <v>128</v>
      </c>
      <c r="N67" s="4">
        <v>127</v>
      </c>
      <c r="O67" s="4">
        <v>128</v>
      </c>
      <c r="P67">
        <v>192100</v>
      </c>
      <c r="Q67" s="3" t="s">
        <v>99</v>
      </c>
    </row>
    <row r="68" spans="1:17">
      <c r="A68">
        <v>20</v>
      </c>
      <c r="B68">
        <v>10</v>
      </c>
      <c r="C68" s="3" t="s">
        <v>23</v>
      </c>
      <c r="D68" s="4">
        <v>65</v>
      </c>
      <c r="E68" s="4">
        <v>65</v>
      </c>
      <c r="F68" s="4">
        <v>65</v>
      </c>
      <c r="G68" s="4">
        <v>65</v>
      </c>
      <c r="H68" s="4">
        <v>65</v>
      </c>
      <c r="I68" s="4">
        <v>66</v>
      </c>
      <c r="J68" s="4">
        <v>67</v>
      </c>
      <c r="K68" s="4">
        <v>67</v>
      </c>
      <c r="L68" s="4">
        <v>67</v>
      </c>
      <c r="M68" s="4">
        <v>67</v>
      </c>
      <c r="N68" s="4">
        <v>67</v>
      </c>
      <c r="O68" s="4">
        <v>67</v>
      </c>
      <c r="P68">
        <v>251100</v>
      </c>
      <c r="Q68" s="3" t="s">
        <v>99</v>
      </c>
    </row>
    <row r="69" spans="1:17">
      <c r="A69">
        <v>20</v>
      </c>
      <c r="B69">
        <v>10</v>
      </c>
      <c r="C69" s="3" t="s">
        <v>23</v>
      </c>
      <c r="D69" s="4">
        <v>43</v>
      </c>
      <c r="E69" s="4">
        <v>43</v>
      </c>
      <c r="F69" s="4">
        <v>43</v>
      </c>
      <c r="G69" s="4">
        <v>43</v>
      </c>
      <c r="H69" s="4">
        <v>43</v>
      </c>
      <c r="I69" s="4">
        <v>43</v>
      </c>
      <c r="J69" s="4">
        <v>43</v>
      </c>
      <c r="K69" s="4">
        <v>43</v>
      </c>
      <c r="L69" s="4">
        <v>43</v>
      </c>
      <c r="M69" s="4">
        <v>43</v>
      </c>
      <c r="N69" s="4">
        <v>43</v>
      </c>
      <c r="O69" s="4">
        <v>43</v>
      </c>
      <c r="P69">
        <v>251101</v>
      </c>
      <c r="Q69" s="3" t="s">
        <v>99</v>
      </c>
    </row>
    <row r="70" spans="1:17">
      <c r="A70">
        <v>20</v>
      </c>
      <c r="B70">
        <v>10</v>
      </c>
      <c r="C70" s="3" t="s">
        <v>23</v>
      </c>
      <c r="D70" s="4">
        <v>3057.8</v>
      </c>
      <c r="E70" s="4">
        <v>3071.8</v>
      </c>
      <c r="F70" s="4">
        <v>3072.8</v>
      </c>
      <c r="G70" s="4">
        <v>3069.8</v>
      </c>
      <c r="H70" s="4">
        <v>3085.8</v>
      </c>
      <c r="I70" s="4">
        <v>3092.8</v>
      </c>
      <c r="J70" s="4">
        <v>3102.8</v>
      </c>
      <c r="K70" s="4">
        <v>3097.8</v>
      </c>
      <c r="L70" s="4">
        <v>3095.8</v>
      </c>
      <c r="M70" s="4">
        <v>3092.8</v>
      </c>
      <c r="N70" s="4">
        <v>3094.8</v>
      </c>
      <c r="O70" s="4">
        <v>3099.8</v>
      </c>
      <c r="P70">
        <v>251102</v>
      </c>
      <c r="Q70" s="3" t="s">
        <v>99</v>
      </c>
    </row>
    <row r="71" spans="1:17">
      <c r="A71">
        <v>20</v>
      </c>
      <c r="B71">
        <v>10</v>
      </c>
      <c r="C71" s="3" t="s">
        <v>23</v>
      </c>
      <c r="D71" s="4">
        <v>5850.6</v>
      </c>
      <c r="E71" s="4">
        <v>5865.6</v>
      </c>
      <c r="F71" s="4">
        <v>5914.6</v>
      </c>
      <c r="G71" s="4">
        <v>5937.8</v>
      </c>
      <c r="H71" s="4">
        <v>5958.5</v>
      </c>
      <c r="I71" s="4">
        <v>5987</v>
      </c>
      <c r="J71" s="4">
        <v>5986</v>
      </c>
      <c r="K71" s="4">
        <v>6007.2</v>
      </c>
      <c r="L71" s="4">
        <v>6011.4</v>
      </c>
      <c r="M71" s="4">
        <v>6008.4</v>
      </c>
      <c r="N71" s="4">
        <v>6017.6</v>
      </c>
      <c r="O71" s="4">
        <v>6022.2</v>
      </c>
      <c r="P71">
        <v>251106</v>
      </c>
      <c r="Q71" s="3" t="s">
        <v>99</v>
      </c>
    </row>
    <row r="72" spans="1:17">
      <c r="A72">
        <v>20</v>
      </c>
      <c r="B72">
        <v>10</v>
      </c>
      <c r="C72" s="3" t="s">
        <v>24</v>
      </c>
      <c r="D72" s="4">
        <v>1762.8</v>
      </c>
      <c r="E72" s="4">
        <v>1762.8</v>
      </c>
      <c r="F72" s="4">
        <v>1763.8</v>
      </c>
      <c r="G72" s="4">
        <v>1758.3</v>
      </c>
      <c r="H72" s="4">
        <v>1744.3</v>
      </c>
      <c r="I72" s="4">
        <v>1738.3</v>
      </c>
      <c r="J72" s="4">
        <v>1737.3</v>
      </c>
      <c r="K72" s="4">
        <v>1736.3</v>
      </c>
      <c r="L72" s="4">
        <v>1730.3</v>
      </c>
      <c r="M72" s="4">
        <v>1731.3</v>
      </c>
      <c r="N72" s="4">
        <v>1727.3</v>
      </c>
      <c r="O72" s="4">
        <v>1734.3</v>
      </c>
      <c r="P72">
        <v>252106</v>
      </c>
      <c r="Q72" s="3" t="s">
        <v>99</v>
      </c>
    </row>
    <row r="73" spans="1:17">
      <c r="A73">
        <v>20</v>
      </c>
      <c r="B73">
        <v>10</v>
      </c>
      <c r="C73" s="3" t="s">
        <v>93</v>
      </c>
      <c r="D73" s="4">
        <v>955.5</v>
      </c>
      <c r="E73" s="4">
        <v>953.5</v>
      </c>
      <c r="F73" s="4">
        <v>959.5</v>
      </c>
      <c r="G73" s="4">
        <v>955.5</v>
      </c>
      <c r="H73" s="4">
        <v>960.5</v>
      </c>
      <c r="I73" s="4">
        <v>958.5</v>
      </c>
      <c r="J73" s="4">
        <v>954.5</v>
      </c>
      <c r="K73" s="4">
        <v>954.5</v>
      </c>
      <c r="L73" s="4">
        <v>955.5</v>
      </c>
      <c r="M73" s="4">
        <v>959.5</v>
      </c>
      <c r="N73" s="4">
        <v>958.5</v>
      </c>
      <c r="O73" s="4">
        <v>957.5</v>
      </c>
      <c r="P73">
        <v>191100</v>
      </c>
      <c r="Q73" s="3" t="s">
        <v>99</v>
      </c>
    </row>
    <row r="74" spans="1:17">
      <c r="A74">
        <v>20</v>
      </c>
      <c r="B74">
        <v>10</v>
      </c>
      <c r="C74" s="3" t="s">
        <v>59</v>
      </c>
      <c r="D74" s="4">
        <v>241</v>
      </c>
      <c r="E74" s="4">
        <v>241</v>
      </c>
      <c r="F74" s="4">
        <v>240</v>
      </c>
      <c r="G74" s="4">
        <v>240</v>
      </c>
      <c r="H74" s="4">
        <v>240</v>
      </c>
      <c r="I74" s="4">
        <v>239</v>
      </c>
      <c r="J74" s="4">
        <v>239</v>
      </c>
      <c r="K74" s="4">
        <v>239</v>
      </c>
      <c r="L74" s="4">
        <v>241</v>
      </c>
      <c r="M74" s="4">
        <v>241</v>
      </c>
      <c r="N74" s="4">
        <v>241</v>
      </c>
      <c r="O74" s="4">
        <v>241</v>
      </c>
      <c r="P74">
        <v>182214</v>
      </c>
      <c r="Q74" s="3" t="s">
        <v>99</v>
      </c>
    </row>
    <row r="75" spans="1:17">
      <c r="A75">
        <v>20</v>
      </c>
      <c r="B75">
        <v>10</v>
      </c>
      <c r="C75" s="3" t="s">
        <v>59</v>
      </c>
      <c r="D75" s="4">
        <v>76</v>
      </c>
      <c r="E75" s="4">
        <v>76</v>
      </c>
      <c r="F75" s="4">
        <v>76</v>
      </c>
      <c r="G75" s="4">
        <v>76</v>
      </c>
      <c r="H75" s="4">
        <v>76</v>
      </c>
      <c r="I75" s="4">
        <v>76</v>
      </c>
      <c r="J75" s="4">
        <v>76</v>
      </c>
      <c r="K75" s="4">
        <v>76</v>
      </c>
      <c r="L75" s="4">
        <v>76</v>
      </c>
      <c r="M75" s="4">
        <v>76</v>
      </c>
      <c r="N75" s="4">
        <v>75</v>
      </c>
      <c r="O75" s="4">
        <v>76</v>
      </c>
      <c r="P75">
        <v>182215</v>
      </c>
      <c r="Q75" s="3" t="s">
        <v>99</v>
      </c>
    </row>
    <row r="76" spans="1:17">
      <c r="A76">
        <v>20</v>
      </c>
      <c r="B76">
        <v>10</v>
      </c>
      <c r="C76" s="3" t="s">
        <v>59</v>
      </c>
      <c r="D76" s="4">
        <v>157</v>
      </c>
      <c r="E76" s="4">
        <v>156</v>
      </c>
      <c r="F76" s="4">
        <v>156</v>
      </c>
      <c r="G76" s="4">
        <v>155</v>
      </c>
      <c r="H76" s="4">
        <v>155</v>
      </c>
      <c r="I76" s="4">
        <v>155</v>
      </c>
      <c r="J76" s="4">
        <v>156</v>
      </c>
      <c r="K76" s="4">
        <v>158</v>
      </c>
      <c r="L76" s="4">
        <v>160</v>
      </c>
      <c r="M76" s="4">
        <v>161</v>
      </c>
      <c r="N76" s="4">
        <v>161</v>
      </c>
      <c r="O76" s="4">
        <v>160</v>
      </c>
      <c r="P76">
        <v>182216</v>
      </c>
      <c r="Q76" s="3" t="s">
        <v>99</v>
      </c>
    </row>
    <row r="77" spans="1:17">
      <c r="A77">
        <v>20</v>
      </c>
      <c r="B77">
        <v>10</v>
      </c>
      <c r="C77" s="3" t="s">
        <v>59</v>
      </c>
      <c r="D77" s="4">
        <v>180</v>
      </c>
      <c r="E77" s="4">
        <v>180</v>
      </c>
      <c r="F77" s="4">
        <v>179</v>
      </c>
      <c r="G77" s="4">
        <v>179</v>
      </c>
      <c r="H77" s="4">
        <v>179</v>
      </c>
      <c r="I77" s="4">
        <v>179</v>
      </c>
      <c r="J77" s="4">
        <v>180</v>
      </c>
      <c r="K77" s="4">
        <v>180</v>
      </c>
      <c r="L77" s="4">
        <v>180</v>
      </c>
      <c r="M77" s="4">
        <v>180</v>
      </c>
      <c r="N77" s="4">
        <v>180</v>
      </c>
      <c r="O77" s="4">
        <v>180</v>
      </c>
      <c r="P77">
        <v>182219</v>
      </c>
      <c r="Q77" s="3" t="s">
        <v>99</v>
      </c>
    </row>
    <row r="78" spans="1:17">
      <c r="A78">
        <v>20</v>
      </c>
      <c r="B78">
        <v>10</v>
      </c>
      <c r="C78" s="3" t="s">
        <v>90</v>
      </c>
      <c r="D78" s="4">
        <v>2483.6</v>
      </c>
      <c r="E78" s="4">
        <v>2478.6</v>
      </c>
      <c r="F78" s="4">
        <v>2481.6</v>
      </c>
      <c r="G78" s="4">
        <v>2481.6</v>
      </c>
      <c r="H78" s="4">
        <v>2480.6</v>
      </c>
      <c r="I78" s="4">
        <v>2478.6</v>
      </c>
      <c r="J78" s="4">
        <v>2476.6</v>
      </c>
      <c r="K78" s="4">
        <v>2473.6</v>
      </c>
      <c r="L78" s="4">
        <v>2475.6</v>
      </c>
      <c r="M78" s="4">
        <v>2462.6</v>
      </c>
      <c r="N78" s="4">
        <v>2456.6</v>
      </c>
      <c r="O78" s="4">
        <v>2451.6</v>
      </c>
      <c r="P78">
        <v>183101</v>
      </c>
      <c r="Q78" s="3" t="s">
        <v>99</v>
      </c>
    </row>
    <row r="79" spans="1:17">
      <c r="A79">
        <v>20</v>
      </c>
      <c r="B79">
        <v>10</v>
      </c>
      <c r="C79" s="3" t="s">
        <v>90</v>
      </c>
      <c r="D79" s="4">
        <v>1275</v>
      </c>
      <c r="E79" s="4">
        <v>1281</v>
      </c>
      <c r="F79" s="4">
        <v>1279</v>
      </c>
      <c r="G79" s="4">
        <v>1285</v>
      </c>
      <c r="H79" s="4">
        <v>1284</v>
      </c>
      <c r="I79" s="4">
        <v>1286</v>
      </c>
      <c r="J79" s="4">
        <v>1291</v>
      </c>
      <c r="K79" s="4">
        <v>1290</v>
      </c>
      <c r="L79" s="4">
        <v>1283</v>
      </c>
      <c r="M79" s="4">
        <v>1286</v>
      </c>
      <c r="N79" s="4">
        <v>1285</v>
      </c>
      <c r="O79" s="4">
        <v>1277</v>
      </c>
      <c r="P79">
        <v>183104</v>
      </c>
      <c r="Q79" s="3" t="s">
        <v>99</v>
      </c>
    </row>
    <row r="80" spans="1:17">
      <c r="A80">
        <v>20</v>
      </c>
      <c r="B80">
        <v>10</v>
      </c>
      <c r="C80" s="3" t="s">
        <v>90</v>
      </c>
      <c r="D80" s="4">
        <v>2739.8</v>
      </c>
      <c r="E80" s="4">
        <v>2738.8</v>
      </c>
      <c r="F80" s="4">
        <v>2743.8</v>
      </c>
      <c r="G80" s="4">
        <v>2742.8</v>
      </c>
      <c r="H80" s="4">
        <v>2737.6</v>
      </c>
      <c r="I80" s="4">
        <v>2737.4</v>
      </c>
      <c r="J80" s="4">
        <v>2733.6</v>
      </c>
      <c r="K80" s="4">
        <v>2734.4</v>
      </c>
      <c r="L80" s="4">
        <v>2734.6</v>
      </c>
      <c r="M80" s="4">
        <v>2731.6</v>
      </c>
      <c r="N80" s="4">
        <v>2731.6</v>
      </c>
      <c r="O80" s="4">
        <v>2732.4</v>
      </c>
      <c r="P80">
        <v>183105</v>
      </c>
      <c r="Q80" s="3" t="s">
        <v>99</v>
      </c>
    </row>
    <row r="81" spans="1:17">
      <c r="A81">
        <v>20</v>
      </c>
      <c r="B81">
        <v>10</v>
      </c>
      <c r="C81" s="3" t="s">
        <v>90</v>
      </c>
      <c r="D81" s="4">
        <v>1140</v>
      </c>
      <c r="E81" s="4">
        <v>1138</v>
      </c>
      <c r="F81" s="4">
        <v>1141</v>
      </c>
      <c r="G81" s="4">
        <v>1141</v>
      </c>
      <c r="H81" s="4">
        <v>1139</v>
      </c>
      <c r="I81" s="4">
        <v>1140</v>
      </c>
      <c r="J81" s="4">
        <v>1141</v>
      </c>
      <c r="K81" s="4">
        <v>1140</v>
      </c>
      <c r="L81" s="4">
        <v>1141</v>
      </c>
      <c r="M81" s="4">
        <v>1142</v>
      </c>
      <c r="N81" s="4">
        <v>1141</v>
      </c>
      <c r="O81" s="4">
        <v>1140</v>
      </c>
      <c r="P81">
        <v>183108</v>
      </c>
      <c r="Q81" s="3" t="s">
        <v>99</v>
      </c>
    </row>
    <row r="82" spans="1:17">
      <c r="A82">
        <v>20</v>
      </c>
      <c r="B82">
        <v>10</v>
      </c>
      <c r="C82" s="3" t="s">
        <v>90</v>
      </c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>
        <v>183111</v>
      </c>
      <c r="Q82" s="3" t="s">
        <v>99</v>
      </c>
    </row>
    <row r="83" spans="1:17">
      <c r="A83">
        <v>20</v>
      </c>
      <c r="B83">
        <v>10</v>
      </c>
      <c r="C83" s="3" t="s">
        <v>90</v>
      </c>
      <c r="D83" s="4">
        <v>139.30000000000001</v>
      </c>
      <c r="E83" s="4">
        <v>139.30000000000001</v>
      </c>
      <c r="F83" s="4">
        <v>139.30000000000001</v>
      </c>
      <c r="G83" s="4">
        <v>139.30000000000001</v>
      </c>
      <c r="H83" s="4">
        <v>139.30000000000001</v>
      </c>
      <c r="I83" s="4">
        <v>140.1</v>
      </c>
      <c r="J83" s="4">
        <v>137.69999999999999</v>
      </c>
      <c r="K83" s="4">
        <v>140.30000000000001</v>
      </c>
      <c r="L83" s="4">
        <v>139.5</v>
      </c>
      <c r="M83" s="4">
        <v>138.69999999999999</v>
      </c>
      <c r="N83" s="4">
        <v>137.9</v>
      </c>
      <c r="O83" s="4">
        <v>136.1</v>
      </c>
      <c r="P83">
        <v>183112</v>
      </c>
      <c r="Q83" s="3" t="s">
        <v>99</v>
      </c>
    </row>
    <row r="84" spans="1:17">
      <c r="A84">
        <v>20</v>
      </c>
      <c r="B84">
        <v>10</v>
      </c>
      <c r="C84" s="3" t="s">
        <v>90</v>
      </c>
      <c r="D84" s="4">
        <v>100</v>
      </c>
      <c r="E84" s="4">
        <v>100</v>
      </c>
      <c r="F84" s="4">
        <v>100</v>
      </c>
      <c r="G84" s="4">
        <v>100</v>
      </c>
      <c r="H84" s="4">
        <v>99</v>
      </c>
      <c r="I84" s="4">
        <v>99</v>
      </c>
      <c r="J84" s="4">
        <v>100</v>
      </c>
      <c r="K84" s="4">
        <v>100</v>
      </c>
      <c r="L84" s="4">
        <v>100</v>
      </c>
      <c r="M84" s="4">
        <v>100</v>
      </c>
      <c r="N84" s="4">
        <v>100</v>
      </c>
      <c r="O84" s="4">
        <v>100</v>
      </c>
      <c r="P84">
        <v>183113</v>
      </c>
      <c r="Q84" s="3" t="s">
        <v>99</v>
      </c>
    </row>
    <row r="85" spans="1:17">
      <c r="A85">
        <v>20</v>
      </c>
      <c r="B85">
        <v>10</v>
      </c>
      <c r="C85" s="3" t="s">
        <v>90</v>
      </c>
      <c r="D85" s="4">
        <v>52</v>
      </c>
      <c r="E85" s="4">
        <v>52</v>
      </c>
      <c r="F85" s="4">
        <v>51</v>
      </c>
      <c r="G85" s="4">
        <v>51</v>
      </c>
      <c r="H85" s="4">
        <v>51</v>
      </c>
      <c r="I85" s="4">
        <v>51</v>
      </c>
      <c r="J85" s="4">
        <v>51</v>
      </c>
      <c r="K85" s="4">
        <v>54</v>
      </c>
      <c r="L85" s="4">
        <v>54</v>
      </c>
      <c r="M85" s="4">
        <v>54</v>
      </c>
      <c r="N85" s="4">
        <v>54</v>
      </c>
      <c r="O85" s="4">
        <v>54</v>
      </c>
      <c r="P85">
        <v>183114</v>
      </c>
      <c r="Q85" s="3" t="s">
        <v>99</v>
      </c>
    </row>
    <row r="86" spans="1:17">
      <c r="A86">
        <v>20</v>
      </c>
      <c r="B86">
        <v>10</v>
      </c>
      <c r="C86" s="3" t="s">
        <v>90</v>
      </c>
      <c r="D86" s="4">
        <v>24</v>
      </c>
      <c r="E86" s="4">
        <v>24</v>
      </c>
      <c r="F86" s="4">
        <v>24</v>
      </c>
      <c r="G86" s="4">
        <v>24</v>
      </c>
      <c r="H86" s="4">
        <v>24</v>
      </c>
      <c r="I86" s="4">
        <v>24</v>
      </c>
      <c r="J86" s="4">
        <v>24</v>
      </c>
      <c r="K86" s="4">
        <v>24</v>
      </c>
      <c r="L86" s="4">
        <v>24</v>
      </c>
      <c r="M86" s="4">
        <v>24</v>
      </c>
      <c r="N86" s="4">
        <v>24</v>
      </c>
      <c r="O86" s="4">
        <v>24</v>
      </c>
      <c r="P86">
        <v>183115</v>
      </c>
      <c r="Q86" s="3" t="s">
        <v>99</v>
      </c>
    </row>
    <row r="87" spans="1:17">
      <c r="A87">
        <v>20</v>
      </c>
      <c r="B87">
        <v>10</v>
      </c>
      <c r="C87" s="3" t="s">
        <v>90</v>
      </c>
      <c r="D87" s="4">
        <v>44.8</v>
      </c>
      <c r="E87" s="4">
        <v>43.8</v>
      </c>
      <c r="F87" s="4">
        <v>42.8</v>
      </c>
      <c r="G87" s="4">
        <v>43.8</v>
      </c>
      <c r="H87" s="4">
        <v>43.8</v>
      </c>
      <c r="I87" s="4">
        <v>43.8</v>
      </c>
      <c r="J87" s="4">
        <v>43.8</v>
      </c>
      <c r="K87" s="4">
        <v>43.8</v>
      </c>
      <c r="L87" s="4">
        <v>41.8</v>
      </c>
      <c r="M87" s="4">
        <v>43.8</v>
      </c>
      <c r="N87" s="4">
        <v>44.8</v>
      </c>
      <c r="O87" s="4">
        <v>44.8</v>
      </c>
      <c r="P87">
        <v>183116</v>
      </c>
      <c r="Q87" s="3" t="s">
        <v>99</v>
      </c>
    </row>
    <row r="88" spans="1:17">
      <c r="A88">
        <v>20</v>
      </c>
      <c r="B88">
        <v>10</v>
      </c>
      <c r="C88" s="3" t="s">
        <v>90</v>
      </c>
      <c r="D88" s="4">
        <v>113</v>
      </c>
      <c r="E88" s="4">
        <v>113</v>
      </c>
      <c r="F88" s="4">
        <v>113</v>
      </c>
      <c r="G88" s="4">
        <v>114</v>
      </c>
      <c r="H88" s="4">
        <v>114</v>
      </c>
      <c r="I88" s="4">
        <v>114</v>
      </c>
      <c r="J88" s="4">
        <v>114</v>
      </c>
      <c r="K88" s="4">
        <v>114</v>
      </c>
      <c r="L88" s="4">
        <v>114</v>
      </c>
      <c r="M88" s="4">
        <v>114</v>
      </c>
      <c r="N88" s="4">
        <v>113</v>
      </c>
      <c r="O88" s="4">
        <v>113</v>
      </c>
      <c r="P88">
        <v>183117</v>
      </c>
      <c r="Q88" s="3" t="s">
        <v>99</v>
      </c>
    </row>
    <row r="89" spans="1:17">
      <c r="A89">
        <v>20</v>
      </c>
      <c r="B89">
        <v>10</v>
      </c>
      <c r="C89" s="3" t="s">
        <v>90</v>
      </c>
      <c r="D89" s="4">
        <v>46</v>
      </c>
      <c r="E89" s="4">
        <v>47</v>
      </c>
      <c r="F89" s="4">
        <v>47</v>
      </c>
      <c r="G89" s="4">
        <v>47</v>
      </c>
      <c r="H89" s="4">
        <v>47</v>
      </c>
      <c r="I89" s="4">
        <v>47</v>
      </c>
      <c r="J89" s="4">
        <v>47</v>
      </c>
      <c r="K89" s="4">
        <v>47</v>
      </c>
      <c r="L89" s="4">
        <v>47</v>
      </c>
      <c r="M89" s="4">
        <v>47</v>
      </c>
      <c r="N89" s="4">
        <v>47</v>
      </c>
      <c r="O89" s="4">
        <v>47</v>
      </c>
      <c r="P89">
        <v>183118</v>
      </c>
      <c r="Q89" s="3" t="s">
        <v>99</v>
      </c>
    </row>
    <row r="90" spans="1:17">
      <c r="A90">
        <v>20</v>
      </c>
      <c r="B90">
        <v>10</v>
      </c>
      <c r="C90" s="3" t="s">
        <v>90</v>
      </c>
      <c r="D90" s="4">
        <v>85</v>
      </c>
      <c r="E90" s="4">
        <v>85</v>
      </c>
      <c r="F90" s="4">
        <v>86</v>
      </c>
      <c r="G90" s="4">
        <v>86</v>
      </c>
      <c r="H90" s="4">
        <v>86</v>
      </c>
      <c r="I90" s="4">
        <v>86</v>
      </c>
      <c r="J90" s="4">
        <v>87</v>
      </c>
      <c r="K90" s="4">
        <v>87</v>
      </c>
      <c r="L90" s="4">
        <v>87</v>
      </c>
      <c r="M90" s="4">
        <v>87</v>
      </c>
      <c r="N90" s="4">
        <v>87</v>
      </c>
      <c r="O90" s="4">
        <v>87</v>
      </c>
      <c r="P90">
        <v>183119</v>
      </c>
      <c r="Q90" s="3" t="s">
        <v>99</v>
      </c>
    </row>
    <row r="91" spans="1:17">
      <c r="A91">
        <v>20</v>
      </c>
      <c r="B91">
        <v>10</v>
      </c>
      <c r="C91" s="3" t="s">
        <v>90</v>
      </c>
      <c r="D91" s="4">
        <v>38.6</v>
      </c>
      <c r="E91" s="4">
        <v>38.6</v>
      </c>
      <c r="F91" s="4">
        <v>38.6</v>
      </c>
      <c r="G91" s="4">
        <v>38.6</v>
      </c>
      <c r="H91" s="4">
        <v>38.6</v>
      </c>
      <c r="I91" s="4">
        <v>39.6</v>
      </c>
      <c r="J91" s="4">
        <v>39.6</v>
      </c>
      <c r="K91" s="4">
        <v>39.6</v>
      </c>
      <c r="L91" s="4">
        <v>38.6</v>
      </c>
      <c r="M91" s="4">
        <v>37.799999999999997</v>
      </c>
      <c r="N91" s="4">
        <v>37.799999999999997</v>
      </c>
      <c r="O91" s="4">
        <v>37.799999999999997</v>
      </c>
      <c r="P91">
        <v>183120</v>
      </c>
      <c r="Q91" s="3" t="s">
        <v>99</v>
      </c>
    </row>
    <row r="92" spans="1:17">
      <c r="A92">
        <v>20</v>
      </c>
      <c r="B92">
        <v>10</v>
      </c>
      <c r="C92" s="3" t="s">
        <v>90</v>
      </c>
      <c r="D92" s="4">
        <v>101</v>
      </c>
      <c r="E92" s="4">
        <v>101</v>
      </c>
      <c r="F92" s="4">
        <v>100</v>
      </c>
      <c r="G92" s="4">
        <v>99</v>
      </c>
      <c r="H92" s="4">
        <v>99</v>
      </c>
      <c r="I92" s="4">
        <v>99</v>
      </c>
      <c r="J92" s="4">
        <v>101</v>
      </c>
      <c r="K92" s="4">
        <v>100</v>
      </c>
      <c r="L92" s="4">
        <v>103</v>
      </c>
      <c r="M92" s="4">
        <v>104</v>
      </c>
      <c r="N92" s="4">
        <v>104</v>
      </c>
      <c r="O92" s="4">
        <v>103</v>
      </c>
      <c r="P92">
        <v>183121</v>
      </c>
      <c r="Q92" s="3" t="s">
        <v>99</v>
      </c>
    </row>
    <row r="93" spans="1:17">
      <c r="A93">
        <v>20</v>
      </c>
      <c r="B93">
        <v>10</v>
      </c>
      <c r="C93" s="3" t="s">
        <v>90</v>
      </c>
      <c r="D93" s="4">
        <v>34</v>
      </c>
      <c r="E93" s="4">
        <v>34</v>
      </c>
      <c r="F93" s="4">
        <v>34</v>
      </c>
      <c r="G93" s="4">
        <v>34</v>
      </c>
      <c r="H93" s="4">
        <v>34</v>
      </c>
      <c r="I93" s="4">
        <v>34</v>
      </c>
      <c r="J93" s="4">
        <v>34</v>
      </c>
      <c r="K93" s="4">
        <v>34</v>
      </c>
      <c r="L93" s="4">
        <v>34</v>
      </c>
      <c r="M93" s="4">
        <v>34</v>
      </c>
      <c r="N93" s="4">
        <v>34</v>
      </c>
      <c r="O93" s="4">
        <v>34</v>
      </c>
      <c r="P93">
        <v>183122</v>
      </c>
      <c r="Q93" s="3" t="s">
        <v>99</v>
      </c>
    </row>
    <row r="94" spans="1:17">
      <c r="A94">
        <v>20</v>
      </c>
      <c r="B94">
        <v>10</v>
      </c>
      <c r="C94" s="3" t="s">
        <v>90</v>
      </c>
      <c r="D94" s="4">
        <v>284.5</v>
      </c>
      <c r="E94" s="4">
        <v>285.5</v>
      </c>
      <c r="F94" s="4">
        <v>284.5</v>
      </c>
      <c r="G94" s="4">
        <v>286.5</v>
      </c>
      <c r="H94" s="4">
        <v>286.5</v>
      </c>
      <c r="I94" s="4">
        <v>288.5</v>
      </c>
      <c r="J94" s="4">
        <v>288.5</v>
      </c>
      <c r="K94" s="4">
        <v>287.5</v>
      </c>
      <c r="L94" s="4">
        <v>287.5</v>
      </c>
      <c r="M94" s="4">
        <v>288.5</v>
      </c>
      <c r="N94" s="4">
        <v>288.5</v>
      </c>
      <c r="O94" s="4">
        <v>288.5</v>
      </c>
      <c r="P94">
        <v>183124</v>
      </c>
      <c r="Q94" s="3" t="s">
        <v>99</v>
      </c>
    </row>
    <row r="95" spans="1:17">
      <c r="A95">
        <v>20</v>
      </c>
      <c r="B95">
        <v>10</v>
      </c>
      <c r="C95" s="3" t="s">
        <v>90</v>
      </c>
      <c r="D95" s="4">
        <v>43</v>
      </c>
      <c r="E95" s="4">
        <v>43</v>
      </c>
      <c r="F95" s="4">
        <v>44</v>
      </c>
      <c r="G95" s="4">
        <v>45</v>
      </c>
      <c r="H95" s="4">
        <v>44</v>
      </c>
      <c r="I95" s="4">
        <v>45</v>
      </c>
      <c r="J95" s="4">
        <v>45</v>
      </c>
      <c r="K95" s="4">
        <v>46</v>
      </c>
      <c r="L95" s="4">
        <v>46</v>
      </c>
      <c r="M95" s="4">
        <v>46</v>
      </c>
      <c r="N95" s="4">
        <v>46</v>
      </c>
      <c r="O95" s="4">
        <v>46</v>
      </c>
      <c r="P95">
        <v>183125</v>
      </c>
      <c r="Q95" s="3" t="s">
        <v>99</v>
      </c>
    </row>
    <row r="96" spans="1:17">
      <c r="A96">
        <v>20</v>
      </c>
      <c r="B96">
        <v>10</v>
      </c>
      <c r="C96" s="3" t="s">
        <v>90</v>
      </c>
      <c r="D96" s="4">
        <v>30</v>
      </c>
      <c r="E96" s="4">
        <v>30</v>
      </c>
      <c r="F96" s="4">
        <v>30</v>
      </c>
      <c r="G96" s="4">
        <v>30</v>
      </c>
      <c r="H96" s="4">
        <v>29</v>
      </c>
      <c r="I96" s="4">
        <v>30</v>
      </c>
      <c r="J96" s="4">
        <v>29</v>
      </c>
      <c r="K96" s="4">
        <v>29</v>
      </c>
      <c r="L96" s="4">
        <v>29</v>
      </c>
      <c r="M96" s="4">
        <v>29</v>
      </c>
      <c r="N96" s="4">
        <v>29</v>
      </c>
      <c r="O96" s="4">
        <v>30</v>
      </c>
      <c r="P96">
        <v>183126</v>
      </c>
      <c r="Q96" s="3" t="s">
        <v>99</v>
      </c>
    </row>
    <row r="97" spans="1:17">
      <c r="A97">
        <v>20</v>
      </c>
      <c r="B97">
        <v>10</v>
      </c>
      <c r="C97" s="3" t="s">
        <v>92</v>
      </c>
      <c r="D97" s="4">
        <v>1519.5</v>
      </c>
      <c r="E97" s="4">
        <v>1516.5</v>
      </c>
      <c r="F97" s="4">
        <v>1522.5</v>
      </c>
      <c r="G97" s="4">
        <v>1523.5</v>
      </c>
      <c r="H97" s="4">
        <v>1526.5</v>
      </c>
      <c r="I97" s="4">
        <v>1524.5</v>
      </c>
      <c r="J97" s="4">
        <v>1537.5</v>
      </c>
      <c r="K97" s="4">
        <v>1543.5</v>
      </c>
      <c r="L97" s="4">
        <v>1535.5</v>
      </c>
      <c r="M97" s="4">
        <v>1524.5</v>
      </c>
      <c r="N97" s="4">
        <v>1524.5</v>
      </c>
      <c r="O97" s="4">
        <v>1521.5</v>
      </c>
      <c r="P97">
        <v>187100</v>
      </c>
      <c r="Q97" s="3" t="s">
        <v>99</v>
      </c>
    </row>
    <row r="98" spans="1:17">
      <c r="A98">
        <v>20</v>
      </c>
      <c r="B98">
        <v>10</v>
      </c>
      <c r="C98" s="3" t="s">
        <v>91</v>
      </c>
      <c r="D98" s="4">
        <v>2084.8000000000002</v>
      </c>
      <c r="E98" s="4">
        <v>2082.8000000000002</v>
      </c>
      <c r="F98" s="4">
        <v>2086.8000000000002</v>
      </c>
      <c r="G98" s="4">
        <v>2076.8000000000002</v>
      </c>
      <c r="H98" s="4">
        <v>2072.8000000000002</v>
      </c>
      <c r="I98" s="4">
        <v>2075.8000000000002</v>
      </c>
      <c r="J98" s="4">
        <v>2063.8000000000002</v>
      </c>
      <c r="K98" s="4">
        <v>2063.8000000000002</v>
      </c>
      <c r="L98" s="4">
        <v>2063</v>
      </c>
      <c r="M98" s="4">
        <v>2054</v>
      </c>
      <c r="N98" s="4">
        <v>2045</v>
      </c>
      <c r="O98" s="4">
        <v>2043</v>
      </c>
      <c r="P98">
        <v>188100</v>
      </c>
      <c r="Q98" s="3" t="s">
        <v>99</v>
      </c>
    </row>
    <row r="99" spans="1:17">
      <c r="A99">
        <v>20</v>
      </c>
      <c r="B99">
        <v>10</v>
      </c>
      <c r="C99" s="3" t="s">
        <v>58</v>
      </c>
      <c r="D99" s="4">
        <v>269</v>
      </c>
      <c r="E99" s="4">
        <v>269</v>
      </c>
      <c r="F99" s="4">
        <v>269</v>
      </c>
      <c r="G99" s="4">
        <v>269</v>
      </c>
      <c r="H99" s="4">
        <v>270.2</v>
      </c>
      <c r="I99" s="4">
        <v>270.2</v>
      </c>
      <c r="J99" s="4">
        <v>270.2</v>
      </c>
      <c r="K99" s="4">
        <v>270.2</v>
      </c>
      <c r="L99" s="4">
        <v>270.2</v>
      </c>
      <c r="M99" s="4">
        <v>271.2</v>
      </c>
      <c r="N99" s="4">
        <v>271.2</v>
      </c>
      <c r="O99" s="4">
        <v>270.2</v>
      </c>
      <c r="P99">
        <v>181100</v>
      </c>
      <c r="Q99" s="3" t="s">
        <v>99</v>
      </c>
    </row>
    <row r="100" spans="1:17">
      <c r="A100">
        <v>20</v>
      </c>
      <c r="B100">
        <v>10</v>
      </c>
      <c r="C100" s="3" t="s">
        <v>59</v>
      </c>
      <c r="D100" s="4">
        <v>304</v>
      </c>
      <c r="E100" s="4">
        <v>302</v>
      </c>
      <c r="F100" s="4">
        <v>302</v>
      </c>
      <c r="G100" s="4">
        <v>302</v>
      </c>
      <c r="H100" s="4">
        <v>301</v>
      </c>
      <c r="I100" s="4">
        <v>298</v>
      </c>
      <c r="J100" s="4">
        <v>302</v>
      </c>
      <c r="K100" s="4">
        <v>302</v>
      </c>
      <c r="L100" s="4">
        <v>302</v>
      </c>
      <c r="M100" s="4">
        <v>302</v>
      </c>
      <c r="N100" s="4">
        <v>302</v>
      </c>
      <c r="O100" s="4">
        <v>303</v>
      </c>
      <c r="P100">
        <v>182137</v>
      </c>
      <c r="Q100" s="3" t="s">
        <v>99</v>
      </c>
    </row>
    <row r="101" spans="1:17">
      <c r="A101">
        <v>20</v>
      </c>
      <c r="B101">
        <v>10</v>
      </c>
      <c r="C101" s="3" t="s">
        <v>27</v>
      </c>
      <c r="D101" s="4">
        <v>27</v>
      </c>
      <c r="E101" s="4">
        <v>28</v>
      </c>
      <c r="F101" s="4">
        <v>27</v>
      </c>
      <c r="G101" s="4">
        <v>27</v>
      </c>
      <c r="H101" s="4">
        <v>27</v>
      </c>
      <c r="I101" s="4">
        <v>27</v>
      </c>
      <c r="J101" s="4">
        <v>27</v>
      </c>
      <c r="K101" s="4">
        <v>27</v>
      </c>
      <c r="L101" s="4">
        <v>27</v>
      </c>
      <c r="M101" s="4">
        <v>27</v>
      </c>
      <c r="N101" s="4">
        <v>27</v>
      </c>
      <c r="O101" s="4">
        <v>27</v>
      </c>
      <c r="P101">
        <v>401188</v>
      </c>
      <c r="Q101" s="3" t="s">
        <v>99</v>
      </c>
    </row>
    <row r="102" spans="1:17">
      <c r="A102">
        <v>20</v>
      </c>
      <c r="B102">
        <v>10</v>
      </c>
      <c r="C102" s="3" t="s">
        <v>27</v>
      </c>
      <c r="D102" s="4">
        <v>66</v>
      </c>
      <c r="E102" s="4">
        <v>67</v>
      </c>
      <c r="F102" s="4">
        <v>67</v>
      </c>
      <c r="G102" s="4">
        <v>67</v>
      </c>
      <c r="H102" s="4">
        <v>67</v>
      </c>
      <c r="I102" s="4">
        <v>67</v>
      </c>
      <c r="J102" s="4">
        <v>67</v>
      </c>
      <c r="K102" s="4">
        <v>66</v>
      </c>
      <c r="L102" s="4">
        <v>66</v>
      </c>
      <c r="M102" s="4">
        <v>66</v>
      </c>
      <c r="N102" s="4">
        <v>67</v>
      </c>
      <c r="O102" s="4">
        <v>67</v>
      </c>
      <c r="P102">
        <v>401189</v>
      </c>
      <c r="Q102" s="3" t="s">
        <v>99</v>
      </c>
    </row>
    <row r="103" spans="1:17">
      <c r="A103">
        <v>20</v>
      </c>
      <c r="B103">
        <v>10</v>
      </c>
      <c r="C103" s="3" t="s">
        <v>27</v>
      </c>
      <c r="D103" s="4">
        <v>70</v>
      </c>
      <c r="E103" s="4">
        <v>69</v>
      </c>
      <c r="F103" s="4">
        <v>69</v>
      </c>
      <c r="G103" s="4">
        <v>68</v>
      </c>
      <c r="H103" s="4">
        <v>69</v>
      </c>
      <c r="I103" s="4">
        <v>68</v>
      </c>
      <c r="J103" s="4">
        <v>65</v>
      </c>
      <c r="K103" s="4">
        <v>67</v>
      </c>
      <c r="L103" s="4">
        <v>65</v>
      </c>
      <c r="M103" s="4">
        <v>67</v>
      </c>
      <c r="N103" s="4">
        <v>65</v>
      </c>
      <c r="O103" s="4">
        <v>66</v>
      </c>
      <c r="P103">
        <v>401190</v>
      </c>
      <c r="Q103" s="3" t="s">
        <v>99</v>
      </c>
    </row>
    <row r="104" spans="1:17">
      <c r="A104">
        <v>20</v>
      </c>
      <c r="B104">
        <v>10</v>
      </c>
      <c r="C104" s="3" t="s">
        <v>27</v>
      </c>
      <c r="D104" s="4">
        <v>20</v>
      </c>
      <c r="E104" s="4">
        <v>20</v>
      </c>
      <c r="F104" s="4">
        <v>20</v>
      </c>
      <c r="G104" s="4">
        <v>20</v>
      </c>
      <c r="H104" s="4">
        <v>20</v>
      </c>
      <c r="I104" s="4">
        <v>20</v>
      </c>
      <c r="J104" s="4">
        <v>20</v>
      </c>
      <c r="K104" s="4">
        <v>20</v>
      </c>
      <c r="L104" s="4">
        <v>20</v>
      </c>
      <c r="M104" s="4">
        <v>20</v>
      </c>
      <c r="N104" s="4">
        <v>20</v>
      </c>
      <c r="O104" s="4">
        <v>20</v>
      </c>
      <c r="P104">
        <v>401191</v>
      </c>
      <c r="Q104" s="3" t="s">
        <v>99</v>
      </c>
    </row>
    <row r="105" spans="1:17">
      <c r="A105">
        <v>20</v>
      </c>
      <c r="B105">
        <v>10</v>
      </c>
      <c r="C105" s="3" t="s">
        <v>27</v>
      </c>
      <c r="D105" s="4">
        <v>94</v>
      </c>
      <c r="E105" s="4">
        <v>93</v>
      </c>
      <c r="F105" s="4">
        <v>94</v>
      </c>
      <c r="G105" s="4">
        <v>94</v>
      </c>
      <c r="H105" s="4">
        <v>95</v>
      </c>
      <c r="I105" s="4">
        <v>96</v>
      </c>
      <c r="J105" s="4">
        <v>96</v>
      </c>
      <c r="K105" s="4">
        <v>96</v>
      </c>
      <c r="L105" s="4">
        <v>97</v>
      </c>
      <c r="M105" s="4">
        <v>96</v>
      </c>
      <c r="N105" s="4">
        <v>96</v>
      </c>
      <c r="O105" s="4">
        <v>95</v>
      </c>
      <c r="P105">
        <v>401192</v>
      </c>
      <c r="Q105" s="3" t="s">
        <v>99</v>
      </c>
    </row>
    <row r="106" spans="1:17">
      <c r="A106">
        <v>20</v>
      </c>
      <c r="B106">
        <v>10</v>
      </c>
      <c r="C106" s="3" t="s">
        <v>28</v>
      </c>
      <c r="D106" s="4">
        <v>55</v>
      </c>
      <c r="E106" s="4">
        <v>55</v>
      </c>
      <c r="F106" s="4">
        <v>55</v>
      </c>
      <c r="G106" s="4">
        <v>54</v>
      </c>
      <c r="H106" s="4">
        <v>55</v>
      </c>
      <c r="I106" s="4">
        <v>55</v>
      </c>
      <c r="J106" s="4">
        <v>55</v>
      </c>
      <c r="K106" s="4">
        <v>55</v>
      </c>
      <c r="L106" s="4">
        <v>55</v>
      </c>
      <c r="M106" s="4">
        <v>55</v>
      </c>
      <c r="N106" s="4">
        <v>55</v>
      </c>
      <c r="O106" s="4">
        <v>55</v>
      </c>
      <c r="P106">
        <v>402100</v>
      </c>
      <c r="Q106" s="3" t="s">
        <v>99</v>
      </c>
    </row>
    <row r="107" spans="1:17">
      <c r="A107">
        <v>20</v>
      </c>
      <c r="B107">
        <v>10</v>
      </c>
      <c r="C107" s="3" t="s">
        <v>28</v>
      </c>
      <c r="D107" s="4">
        <v>116</v>
      </c>
      <c r="E107" s="4">
        <v>117</v>
      </c>
      <c r="F107" s="4">
        <v>116</v>
      </c>
      <c r="G107" s="4">
        <v>115</v>
      </c>
      <c r="H107" s="4">
        <v>115</v>
      </c>
      <c r="I107" s="4">
        <v>117</v>
      </c>
      <c r="J107" s="4">
        <v>117</v>
      </c>
      <c r="K107" s="4">
        <v>117</v>
      </c>
      <c r="L107" s="4">
        <v>116</v>
      </c>
      <c r="M107" s="4">
        <v>116</v>
      </c>
      <c r="N107" s="4">
        <v>115</v>
      </c>
      <c r="O107" s="4">
        <v>116</v>
      </c>
      <c r="P107">
        <v>402101</v>
      </c>
      <c r="Q107" s="3" t="s">
        <v>99</v>
      </c>
    </row>
    <row r="108" spans="1:17">
      <c r="A108">
        <v>20</v>
      </c>
      <c r="B108">
        <v>10</v>
      </c>
      <c r="C108" s="3" t="s">
        <v>29</v>
      </c>
      <c r="D108" s="4">
        <v>26</v>
      </c>
      <c r="E108" s="4">
        <v>26</v>
      </c>
      <c r="F108" s="4">
        <v>26</v>
      </c>
      <c r="G108" s="4">
        <v>26</v>
      </c>
      <c r="H108" s="4">
        <v>26</v>
      </c>
      <c r="I108" s="4">
        <v>26</v>
      </c>
      <c r="J108" s="4">
        <v>26</v>
      </c>
      <c r="K108" s="4">
        <v>26</v>
      </c>
      <c r="L108" s="4">
        <v>26</v>
      </c>
      <c r="M108" s="4">
        <v>26</v>
      </c>
      <c r="N108" s="4">
        <v>26</v>
      </c>
      <c r="O108" s="4">
        <v>26</v>
      </c>
      <c r="P108">
        <v>403101</v>
      </c>
      <c r="Q108" s="3" t="s">
        <v>99</v>
      </c>
    </row>
    <row r="109" spans="1:17">
      <c r="A109">
        <v>20</v>
      </c>
      <c r="B109">
        <v>10</v>
      </c>
      <c r="C109" s="3" t="s">
        <v>29</v>
      </c>
      <c r="D109" s="4">
        <v>21</v>
      </c>
      <c r="E109" s="4">
        <v>21</v>
      </c>
      <c r="F109" s="4">
        <v>21</v>
      </c>
      <c r="G109" s="4">
        <v>21</v>
      </c>
      <c r="H109" s="4">
        <v>21</v>
      </c>
      <c r="I109" s="4">
        <v>21</v>
      </c>
      <c r="J109" s="4">
        <v>21</v>
      </c>
      <c r="K109" s="4">
        <v>21</v>
      </c>
      <c r="L109" s="4">
        <v>21</v>
      </c>
      <c r="M109" s="4">
        <v>20</v>
      </c>
      <c r="N109" s="4">
        <v>20</v>
      </c>
      <c r="O109" s="4">
        <v>20</v>
      </c>
      <c r="P109">
        <v>403102</v>
      </c>
      <c r="Q109" s="3" t="s">
        <v>99</v>
      </c>
    </row>
    <row r="110" spans="1:17">
      <c r="A110">
        <v>20</v>
      </c>
      <c r="B110">
        <v>10</v>
      </c>
      <c r="C110" s="3" t="s">
        <v>29</v>
      </c>
      <c r="D110" s="4">
        <v>51</v>
      </c>
      <c r="E110" s="4">
        <v>51</v>
      </c>
      <c r="F110" s="4">
        <v>51</v>
      </c>
      <c r="G110" s="4">
        <v>50</v>
      </c>
      <c r="H110" s="4">
        <v>50</v>
      </c>
      <c r="I110" s="4">
        <v>50</v>
      </c>
      <c r="J110" s="4">
        <v>50</v>
      </c>
      <c r="K110" s="4">
        <v>50</v>
      </c>
      <c r="L110" s="4">
        <v>50</v>
      </c>
      <c r="M110" s="4">
        <v>50</v>
      </c>
      <c r="N110" s="4">
        <v>50</v>
      </c>
      <c r="O110" s="4">
        <v>50</v>
      </c>
      <c r="P110">
        <v>403103</v>
      </c>
      <c r="Q110" s="3" t="s">
        <v>99</v>
      </c>
    </row>
    <row r="111" spans="1:17">
      <c r="A111">
        <v>20</v>
      </c>
      <c r="B111">
        <v>10</v>
      </c>
      <c r="C111" s="3" t="s">
        <v>39</v>
      </c>
      <c r="D111" s="4">
        <v>1714</v>
      </c>
      <c r="E111" s="4">
        <v>1716</v>
      </c>
      <c r="F111" s="4">
        <v>1715</v>
      </c>
      <c r="G111" s="4">
        <v>1725</v>
      </c>
      <c r="H111" s="4">
        <v>1727</v>
      </c>
      <c r="I111" s="4">
        <v>1728</v>
      </c>
      <c r="J111" s="4">
        <v>1726</v>
      </c>
      <c r="K111" s="4">
        <v>1730</v>
      </c>
      <c r="L111" s="4">
        <v>1732</v>
      </c>
      <c r="M111" s="4">
        <v>1732</v>
      </c>
      <c r="N111" s="4">
        <v>1727</v>
      </c>
      <c r="O111" s="4">
        <v>1728</v>
      </c>
      <c r="P111">
        <v>406100</v>
      </c>
      <c r="Q111" s="3" t="s">
        <v>99</v>
      </c>
    </row>
    <row r="112" spans="1:17">
      <c r="A112">
        <v>20</v>
      </c>
      <c r="B112">
        <v>10</v>
      </c>
      <c r="C112" s="3" t="s">
        <v>59</v>
      </c>
      <c r="D112" s="4">
        <v>2118</v>
      </c>
      <c r="E112" s="4">
        <v>2111</v>
      </c>
      <c r="F112" s="4">
        <v>2114</v>
      </c>
      <c r="G112" s="4">
        <v>2111</v>
      </c>
      <c r="H112" s="4">
        <v>2114</v>
      </c>
      <c r="I112" s="4">
        <v>2112</v>
      </c>
      <c r="J112" s="4">
        <v>2111</v>
      </c>
      <c r="K112" s="4">
        <v>2100</v>
      </c>
      <c r="L112" s="4">
        <v>2092</v>
      </c>
      <c r="M112" s="4">
        <v>2088</v>
      </c>
      <c r="N112" s="4">
        <v>2086</v>
      </c>
      <c r="O112" s="4">
        <v>2087</v>
      </c>
      <c r="P112">
        <v>182104</v>
      </c>
      <c r="Q112" s="3" t="s">
        <v>99</v>
      </c>
    </row>
    <row r="113" spans="1:17">
      <c r="A113">
        <v>20</v>
      </c>
      <c r="B113">
        <v>10</v>
      </c>
      <c r="C113" s="3" t="s">
        <v>59</v>
      </c>
      <c r="D113" s="4">
        <v>1092.0999999999999</v>
      </c>
      <c r="E113" s="4">
        <v>1091.0999999999999</v>
      </c>
      <c r="F113" s="4">
        <v>1090.0999999999999</v>
      </c>
      <c r="G113" s="4">
        <v>1088.0999999999999</v>
      </c>
      <c r="H113" s="4">
        <v>1092.5999999999999</v>
      </c>
      <c r="I113" s="4">
        <v>1087.8</v>
      </c>
      <c r="J113" s="4">
        <v>1088.8</v>
      </c>
      <c r="K113" s="4">
        <v>1087.8</v>
      </c>
      <c r="L113" s="4">
        <v>1089.5999999999999</v>
      </c>
      <c r="M113" s="4">
        <v>1085.8</v>
      </c>
      <c r="N113" s="4">
        <v>1083.8</v>
      </c>
      <c r="O113" s="4">
        <v>1080.8</v>
      </c>
      <c r="P113">
        <v>182105</v>
      </c>
      <c r="Q113" s="3" t="s">
        <v>99</v>
      </c>
    </row>
    <row r="114" spans="1:17">
      <c r="A114">
        <v>20</v>
      </c>
      <c r="B114">
        <v>10</v>
      </c>
      <c r="C114" s="3" t="s">
        <v>59</v>
      </c>
      <c r="D114" s="4">
        <v>2418.3000000000002</v>
      </c>
      <c r="E114" s="4">
        <v>2413.6999999999998</v>
      </c>
      <c r="F114" s="4">
        <v>2411.1</v>
      </c>
      <c r="G114" s="4">
        <v>2410.3000000000002</v>
      </c>
      <c r="H114" s="4">
        <v>2426.5</v>
      </c>
      <c r="I114" s="4">
        <v>2427.3000000000002</v>
      </c>
      <c r="J114" s="4">
        <v>2423.3000000000002</v>
      </c>
      <c r="K114" s="4">
        <v>1530.5</v>
      </c>
      <c r="L114" s="4">
        <v>1536.5</v>
      </c>
      <c r="M114" s="4">
        <v>1531.7</v>
      </c>
      <c r="N114" s="4">
        <v>1529.9</v>
      </c>
      <c r="O114" s="4">
        <v>1629.9</v>
      </c>
      <c r="P114">
        <v>182106</v>
      </c>
      <c r="Q114" s="3" t="s">
        <v>99</v>
      </c>
    </row>
    <row r="115" spans="1:17">
      <c r="A115">
        <v>20</v>
      </c>
      <c r="B115">
        <v>10</v>
      </c>
      <c r="C115" s="3" t="s">
        <v>59</v>
      </c>
      <c r="D115" s="4">
        <v>123</v>
      </c>
      <c r="E115" s="4">
        <v>123</v>
      </c>
      <c r="F115" s="4">
        <v>122</v>
      </c>
      <c r="G115" s="4">
        <v>121</v>
      </c>
      <c r="H115" s="4">
        <v>121</v>
      </c>
      <c r="I115" s="4">
        <v>121</v>
      </c>
      <c r="J115" s="4">
        <v>121</v>
      </c>
      <c r="K115" s="4">
        <v>121</v>
      </c>
      <c r="L115" s="4">
        <v>121</v>
      </c>
      <c r="M115" s="4">
        <v>120</v>
      </c>
      <c r="N115" s="4">
        <v>121</v>
      </c>
      <c r="O115" s="4">
        <v>121</v>
      </c>
      <c r="P115">
        <v>182109</v>
      </c>
      <c r="Q115" s="3" t="s">
        <v>99</v>
      </c>
    </row>
    <row r="116" spans="1:17">
      <c r="A116">
        <v>20</v>
      </c>
      <c r="B116">
        <v>10</v>
      </c>
      <c r="C116" s="3" t="s">
        <v>59</v>
      </c>
      <c r="D116" s="4">
        <v>256.2</v>
      </c>
      <c r="E116" s="4">
        <v>257.2</v>
      </c>
      <c r="F116" s="4">
        <v>257.2</v>
      </c>
      <c r="G116" s="4">
        <v>256.2</v>
      </c>
      <c r="H116" s="4">
        <v>256.2</v>
      </c>
      <c r="I116" s="4">
        <v>257.2</v>
      </c>
      <c r="J116" s="4">
        <v>257.2</v>
      </c>
      <c r="K116" s="4">
        <v>258.2</v>
      </c>
      <c r="L116" s="4">
        <v>255.4</v>
      </c>
      <c r="M116" s="4">
        <v>255.4</v>
      </c>
      <c r="N116" s="4">
        <v>255.4</v>
      </c>
      <c r="O116" s="4">
        <v>256.2</v>
      </c>
      <c r="P116">
        <v>182112</v>
      </c>
      <c r="Q116" s="3" t="s">
        <v>99</v>
      </c>
    </row>
    <row r="117" spans="1:17">
      <c r="A117">
        <v>20</v>
      </c>
      <c r="B117">
        <v>10</v>
      </c>
      <c r="C117" s="3" t="s">
        <v>59</v>
      </c>
      <c r="D117" s="4">
        <v>79</v>
      </c>
      <c r="E117" s="4">
        <v>79</v>
      </c>
      <c r="F117" s="4">
        <v>79</v>
      </c>
      <c r="G117" s="4">
        <v>79</v>
      </c>
      <c r="H117" s="4">
        <v>79</v>
      </c>
      <c r="I117" s="4">
        <v>79</v>
      </c>
      <c r="J117" s="4">
        <v>79</v>
      </c>
      <c r="K117" s="4">
        <v>79</v>
      </c>
      <c r="L117" s="4">
        <v>79</v>
      </c>
      <c r="M117" s="4">
        <v>78</v>
      </c>
      <c r="N117" s="4">
        <v>78</v>
      </c>
      <c r="O117" s="4">
        <v>77</v>
      </c>
      <c r="P117">
        <v>182113</v>
      </c>
      <c r="Q117" s="3" t="s">
        <v>99</v>
      </c>
    </row>
    <row r="118" spans="1:17">
      <c r="A118">
        <v>20</v>
      </c>
      <c r="B118">
        <v>10</v>
      </c>
      <c r="C118" s="3" t="s">
        <v>59</v>
      </c>
      <c r="D118" s="4">
        <v>236.9</v>
      </c>
      <c r="E118" s="4">
        <v>236.9</v>
      </c>
      <c r="F118" s="4">
        <v>237.9</v>
      </c>
      <c r="G118" s="4">
        <v>237.9</v>
      </c>
      <c r="H118" s="4">
        <v>237.9</v>
      </c>
      <c r="I118" s="4">
        <v>236.9</v>
      </c>
      <c r="J118" s="4">
        <v>236.9</v>
      </c>
      <c r="K118" s="4">
        <v>236.9</v>
      </c>
      <c r="L118" s="4">
        <v>239.5</v>
      </c>
      <c r="M118" s="4">
        <v>239.9</v>
      </c>
      <c r="N118" s="4">
        <v>238.1</v>
      </c>
      <c r="O118" s="4">
        <v>239.1</v>
      </c>
      <c r="P118">
        <v>182114</v>
      </c>
      <c r="Q118" s="3" t="s">
        <v>99</v>
      </c>
    </row>
    <row r="119" spans="1:17">
      <c r="A119">
        <v>20</v>
      </c>
      <c r="B119">
        <v>10</v>
      </c>
      <c r="C119" s="3" t="s">
        <v>27</v>
      </c>
      <c r="D119" s="4">
        <v>38</v>
      </c>
      <c r="E119" s="4">
        <v>38</v>
      </c>
      <c r="F119" s="4">
        <v>38</v>
      </c>
      <c r="G119" s="4">
        <v>38</v>
      </c>
      <c r="H119" s="4">
        <v>38</v>
      </c>
      <c r="I119" s="4">
        <v>38</v>
      </c>
      <c r="J119" s="4">
        <v>38</v>
      </c>
      <c r="K119" s="4">
        <v>38</v>
      </c>
      <c r="L119" s="4">
        <v>37</v>
      </c>
      <c r="M119" s="4">
        <v>38</v>
      </c>
      <c r="N119" s="4">
        <v>38</v>
      </c>
      <c r="O119" s="4">
        <v>38</v>
      </c>
      <c r="P119">
        <v>401140</v>
      </c>
      <c r="Q119" s="3" t="s">
        <v>99</v>
      </c>
    </row>
    <row r="120" spans="1:17">
      <c r="A120">
        <v>20</v>
      </c>
      <c r="B120">
        <v>10</v>
      </c>
      <c r="C120" s="3" t="s">
        <v>59</v>
      </c>
      <c r="D120" s="4">
        <v>505.8</v>
      </c>
      <c r="E120" s="4">
        <v>505</v>
      </c>
      <c r="F120" s="4">
        <v>499.7</v>
      </c>
      <c r="G120" s="4">
        <v>501.5</v>
      </c>
      <c r="H120" s="4">
        <v>506.2</v>
      </c>
      <c r="I120" s="4">
        <v>510.8</v>
      </c>
      <c r="J120" s="4">
        <v>510.8</v>
      </c>
      <c r="K120" s="4">
        <v>510.8</v>
      </c>
      <c r="L120" s="4">
        <v>510.8</v>
      </c>
      <c r="M120" s="4">
        <v>511</v>
      </c>
      <c r="N120" s="4">
        <v>509.8</v>
      </c>
      <c r="O120" s="4">
        <v>506.4</v>
      </c>
      <c r="P120">
        <v>182116</v>
      </c>
      <c r="Q120" s="3" t="s">
        <v>99</v>
      </c>
    </row>
    <row r="121" spans="1:17">
      <c r="A121">
        <v>20</v>
      </c>
      <c r="B121">
        <v>10</v>
      </c>
      <c r="C121" s="3" t="s">
        <v>59</v>
      </c>
      <c r="D121" s="4">
        <v>67</v>
      </c>
      <c r="E121" s="4">
        <v>67</v>
      </c>
      <c r="F121" s="4">
        <v>67</v>
      </c>
      <c r="G121" s="4">
        <v>59</v>
      </c>
      <c r="H121" s="4">
        <v>67</v>
      </c>
      <c r="I121" s="4">
        <v>67</v>
      </c>
      <c r="J121" s="4">
        <v>67</v>
      </c>
      <c r="K121" s="4">
        <v>67</v>
      </c>
      <c r="L121" s="4">
        <v>67</v>
      </c>
      <c r="M121" s="4">
        <v>67</v>
      </c>
      <c r="N121" s="4">
        <v>67</v>
      </c>
      <c r="O121" s="4">
        <v>67</v>
      </c>
      <c r="P121">
        <v>182119</v>
      </c>
      <c r="Q121" s="3" t="s">
        <v>99</v>
      </c>
    </row>
    <row r="122" spans="1:17">
      <c r="A122">
        <v>20</v>
      </c>
      <c r="B122">
        <v>10</v>
      </c>
      <c r="C122" s="3" t="s">
        <v>59</v>
      </c>
      <c r="D122" s="4">
        <v>445</v>
      </c>
      <c r="E122" s="4">
        <v>444</v>
      </c>
      <c r="F122" s="4">
        <v>445</v>
      </c>
      <c r="G122" s="4">
        <v>446</v>
      </c>
      <c r="H122" s="4">
        <v>448</v>
      </c>
      <c r="I122" s="4">
        <v>447</v>
      </c>
      <c r="J122" s="4">
        <v>448</v>
      </c>
      <c r="K122" s="4">
        <v>447</v>
      </c>
      <c r="L122" s="4">
        <v>444</v>
      </c>
      <c r="M122" s="4">
        <v>444</v>
      </c>
      <c r="N122" s="4">
        <v>443</v>
      </c>
      <c r="O122" s="4">
        <v>442</v>
      </c>
      <c r="P122">
        <v>182122</v>
      </c>
      <c r="Q122" s="3" t="s">
        <v>99</v>
      </c>
    </row>
    <row r="123" spans="1:17">
      <c r="A123">
        <v>20</v>
      </c>
      <c r="B123">
        <v>10</v>
      </c>
      <c r="C123" s="3" t="s">
        <v>59</v>
      </c>
      <c r="D123" s="4">
        <v>161.9</v>
      </c>
      <c r="E123" s="4">
        <v>161.9</v>
      </c>
      <c r="F123" s="4">
        <v>161.9</v>
      </c>
      <c r="G123" s="4">
        <v>161.9</v>
      </c>
      <c r="H123" s="4">
        <v>161.9</v>
      </c>
      <c r="I123" s="4">
        <v>161.9</v>
      </c>
      <c r="J123" s="4">
        <v>160.9</v>
      </c>
      <c r="K123" s="4">
        <v>161.9</v>
      </c>
      <c r="L123" s="4">
        <v>161.9</v>
      </c>
      <c r="M123" s="4">
        <v>161.9</v>
      </c>
      <c r="N123" s="4">
        <v>160.9</v>
      </c>
      <c r="O123" s="4">
        <v>160.9</v>
      </c>
      <c r="P123">
        <v>182125</v>
      </c>
      <c r="Q123" s="3" t="s">
        <v>99</v>
      </c>
    </row>
    <row r="124" spans="1:17">
      <c r="A124">
        <v>20</v>
      </c>
      <c r="B124">
        <v>10</v>
      </c>
      <c r="C124" s="3" t="s">
        <v>27</v>
      </c>
      <c r="D124" s="4">
        <v>216</v>
      </c>
      <c r="E124" s="4">
        <v>216</v>
      </c>
      <c r="F124" s="4">
        <v>218</v>
      </c>
      <c r="G124" s="4">
        <v>219</v>
      </c>
      <c r="H124" s="4">
        <v>221</v>
      </c>
      <c r="I124" s="4">
        <v>220</v>
      </c>
      <c r="J124" s="4">
        <v>220</v>
      </c>
      <c r="K124" s="4">
        <v>220</v>
      </c>
      <c r="L124" s="4">
        <v>221</v>
      </c>
      <c r="M124" s="4">
        <v>221</v>
      </c>
      <c r="N124" s="4">
        <v>220</v>
      </c>
      <c r="O124" s="4">
        <v>220</v>
      </c>
      <c r="P124">
        <v>401143</v>
      </c>
      <c r="Q124" s="3" t="s">
        <v>99</v>
      </c>
    </row>
    <row r="125" spans="1:17">
      <c r="A125">
        <v>20</v>
      </c>
      <c r="B125">
        <v>10</v>
      </c>
      <c r="C125" s="3" t="s">
        <v>59</v>
      </c>
      <c r="D125" s="4">
        <v>75</v>
      </c>
      <c r="E125" s="4">
        <v>75</v>
      </c>
      <c r="F125" s="4">
        <v>75</v>
      </c>
      <c r="G125" s="4">
        <v>75</v>
      </c>
      <c r="H125" s="4">
        <v>75</v>
      </c>
      <c r="I125" s="4">
        <v>75</v>
      </c>
      <c r="J125" s="4">
        <v>76</v>
      </c>
      <c r="K125" s="4">
        <v>76</v>
      </c>
      <c r="L125" s="4">
        <v>76</v>
      </c>
      <c r="M125" s="4">
        <v>76</v>
      </c>
      <c r="N125" s="4">
        <v>76</v>
      </c>
      <c r="O125" s="4">
        <v>76</v>
      </c>
      <c r="P125">
        <v>182128</v>
      </c>
      <c r="Q125" s="3" t="s">
        <v>99</v>
      </c>
    </row>
    <row r="126" spans="1:17">
      <c r="A126">
        <v>20</v>
      </c>
      <c r="B126">
        <v>10</v>
      </c>
      <c r="C126" s="3" t="s">
        <v>27</v>
      </c>
      <c r="D126" s="4">
        <v>54</v>
      </c>
      <c r="E126" s="4">
        <v>55</v>
      </c>
      <c r="F126" s="4">
        <v>55</v>
      </c>
      <c r="G126" s="4">
        <v>55</v>
      </c>
      <c r="H126" s="4">
        <v>55</v>
      </c>
      <c r="I126" s="4">
        <v>55</v>
      </c>
      <c r="J126" s="4">
        <v>55</v>
      </c>
      <c r="K126" s="4">
        <v>55</v>
      </c>
      <c r="L126" s="4">
        <v>55</v>
      </c>
      <c r="M126" s="4">
        <v>55</v>
      </c>
      <c r="N126" s="4">
        <v>55</v>
      </c>
      <c r="O126" s="4">
        <v>55</v>
      </c>
      <c r="P126">
        <v>401151</v>
      </c>
      <c r="Q126" s="3" t="s">
        <v>99</v>
      </c>
    </row>
    <row r="127" spans="1:17">
      <c r="A127">
        <v>20</v>
      </c>
      <c r="B127">
        <v>10</v>
      </c>
      <c r="C127" s="3" t="s">
        <v>59</v>
      </c>
      <c r="D127" s="4">
        <v>680</v>
      </c>
      <c r="E127" s="4">
        <v>678</v>
      </c>
      <c r="F127" s="4">
        <v>676</v>
      </c>
      <c r="G127" s="4">
        <v>676</v>
      </c>
      <c r="H127" s="4">
        <v>675</v>
      </c>
      <c r="I127" s="4">
        <v>675</v>
      </c>
      <c r="J127" s="4">
        <v>677</v>
      </c>
      <c r="K127" s="4">
        <v>679</v>
      </c>
      <c r="L127" s="4">
        <v>680</v>
      </c>
      <c r="M127" s="4">
        <v>680</v>
      </c>
      <c r="N127" s="4">
        <v>680</v>
      </c>
      <c r="O127" s="4">
        <v>681</v>
      </c>
      <c r="P127">
        <v>182129</v>
      </c>
      <c r="Q127" s="3" t="s">
        <v>99</v>
      </c>
    </row>
    <row r="128" spans="1:17">
      <c r="A128">
        <v>20</v>
      </c>
      <c r="B128">
        <v>10</v>
      </c>
      <c r="C128" s="3" t="s">
        <v>27</v>
      </c>
      <c r="D128" s="4">
        <v>46</v>
      </c>
      <c r="E128" s="4">
        <v>46</v>
      </c>
      <c r="F128" s="4">
        <v>46</v>
      </c>
      <c r="G128" s="4">
        <v>46</v>
      </c>
      <c r="H128" s="4">
        <v>46</v>
      </c>
      <c r="I128" s="4">
        <v>46</v>
      </c>
      <c r="J128" s="4">
        <v>46</v>
      </c>
      <c r="K128" s="4">
        <v>46</v>
      </c>
      <c r="L128" s="4">
        <v>46</v>
      </c>
      <c r="M128" s="4">
        <v>45</v>
      </c>
      <c r="N128" s="4">
        <v>45</v>
      </c>
      <c r="O128" s="4">
        <v>45</v>
      </c>
      <c r="P128">
        <v>401154</v>
      </c>
      <c r="Q128" s="3" t="s">
        <v>99</v>
      </c>
    </row>
    <row r="129" spans="1:17">
      <c r="A129">
        <v>20</v>
      </c>
      <c r="B129">
        <v>10</v>
      </c>
      <c r="C129" s="3" t="s">
        <v>59</v>
      </c>
      <c r="D129" s="4">
        <v>214</v>
      </c>
      <c r="E129" s="4">
        <v>210.8</v>
      </c>
      <c r="F129" s="4">
        <v>212.2</v>
      </c>
      <c r="G129" s="4">
        <v>209</v>
      </c>
      <c r="H129" s="4">
        <v>206.6</v>
      </c>
      <c r="I129" s="4">
        <v>205.4</v>
      </c>
      <c r="J129" s="4">
        <v>210.4</v>
      </c>
      <c r="K129" s="4">
        <v>211.6</v>
      </c>
      <c r="L129" s="4">
        <v>213.2</v>
      </c>
      <c r="M129" s="4">
        <v>213.2</v>
      </c>
      <c r="N129" s="4">
        <v>214.8</v>
      </c>
      <c r="O129" s="4">
        <v>215.6</v>
      </c>
      <c r="P129">
        <v>182132</v>
      </c>
      <c r="Q129" s="3" t="s">
        <v>99</v>
      </c>
    </row>
    <row r="130" spans="1:17">
      <c r="A130">
        <v>20</v>
      </c>
      <c r="B130">
        <v>10</v>
      </c>
      <c r="C130" s="3" t="s">
        <v>24</v>
      </c>
      <c r="D130" s="4">
        <v>1154.5</v>
      </c>
      <c r="E130" s="4">
        <v>1150.5</v>
      </c>
      <c r="F130" s="4">
        <v>1154.5</v>
      </c>
      <c r="G130" s="4">
        <v>1153.5</v>
      </c>
      <c r="H130" s="4">
        <v>1144.5</v>
      </c>
      <c r="I130" s="4">
        <v>1146.5</v>
      </c>
      <c r="J130" s="4">
        <v>1145.5</v>
      </c>
      <c r="K130" s="4">
        <v>1136.5</v>
      </c>
      <c r="L130" s="4">
        <v>1137.5</v>
      </c>
      <c r="M130" s="4">
        <v>1143.5</v>
      </c>
      <c r="N130" s="4">
        <v>1147.5</v>
      </c>
      <c r="O130" s="4">
        <v>1147.5</v>
      </c>
      <c r="P130">
        <v>252111</v>
      </c>
      <c r="Q130" s="3" t="s">
        <v>99</v>
      </c>
    </row>
    <row r="131" spans="1:17">
      <c r="A131">
        <v>20</v>
      </c>
      <c r="B131">
        <v>10</v>
      </c>
      <c r="C131" s="3" t="s">
        <v>59</v>
      </c>
      <c r="D131" s="4">
        <v>390</v>
      </c>
      <c r="E131" s="4">
        <v>388</v>
      </c>
      <c r="F131" s="4">
        <v>386</v>
      </c>
      <c r="G131" s="4">
        <v>390</v>
      </c>
      <c r="H131" s="4">
        <v>390</v>
      </c>
      <c r="I131" s="4">
        <v>390</v>
      </c>
      <c r="J131" s="4">
        <v>391</v>
      </c>
      <c r="K131" s="4">
        <v>393</v>
      </c>
      <c r="L131" s="4">
        <v>393</v>
      </c>
      <c r="M131" s="4">
        <v>394</v>
      </c>
      <c r="N131" s="4">
        <v>394</v>
      </c>
      <c r="O131" s="4">
        <v>401</v>
      </c>
      <c r="P131">
        <v>182133</v>
      </c>
      <c r="Q131" s="3" t="s">
        <v>99</v>
      </c>
    </row>
    <row r="132" spans="1:17">
      <c r="A132">
        <v>20</v>
      </c>
      <c r="B132">
        <v>10</v>
      </c>
      <c r="C132" s="3" t="s">
        <v>93</v>
      </c>
      <c r="D132" s="4">
        <v>1407.5</v>
      </c>
      <c r="E132" s="4">
        <v>1408.5</v>
      </c>
      <c r="F132" s="4">
        <v>1420.5</v>
      </c>
      <c r="G132" s="4">
        <v>1443.5</v>
      </c>
      <c r="H132" s="4">
        <v>1714.03</v>
      </c>
      <c r="I132" s="4">
        <v>1715.03</v>
      </c>
      <c r="J132" s="4">
        <v>1709.03</v>
      </c>
      <c r="K132" s="4">
        <v>1714.03</v>
      </c>
      <c r="L132" s="4">
        <v>1724.03</v>
      </c>
      <c r="M132" s="4">
        <v>1728.03</v>
      </c>
      <c r="N132" s="4">
        <v>1730.03</v>
      </c>
      <c r="O132" s="4">
        <v>1730.03</v>
      </c>
      <c r="P132">
        <v>191101</v>
      </c>
      <c r="Q132" s="3" t="s">
        <v>99</v>
      </c>
    </row>
    <row r="133" spans="1:17">
      <c r="A133">
        <v>20</v>
      </c>
      <c r="B133">
        <v>10</v>
      </c>
      <c r="C133" s="3" t="s">
        <v>113</v>
      </c>
      <c r="D133" s="4">
        <v>126</v>
      </c>
      <c r="E133" s="4">
        <v>126</v>
      </c>
      <c r="F133" s="4">
        <v>126</v>
      </c>
      <c r="G133" s="4">
        <v>125</v>
      </c>
      <c r="H133" s="4">
        <v>126</v>
      </c>
      <c r="I133" s="4">
        <v>126</v>
      </c>
      <c r="J133" s="4">
        <v>126</v>
      </c>
      <c r="K133" s="4">
        <v>128</v>
      </c>
      <c r="L133" s="4">
        <v>128</v>
      </c>
      <c r="M133" s="4">
        <v>128</v>
      </c>
      <c r="N133" s="4">
        <v>127</v>
      </c>
      <c r="O133" s="4">
        <v>128</v>
      </c>
      <c r="P133">
        <v>192101</v>
      </c>
      <c r="Q133" s="3" t="s">
        <v>99</v>
      </c>
    </row>
    <row r="134" spans="1:17">
      <c r="A134">
        <v>20</v>
      </c>
      <c r="B134">
        <v>10</v>
      </c>
      <c r="C134" s="3" t="s">
        <v>57</v>
      </c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>
        <v>180100</v>
      </c>
      <c r="Q134" s="3" t="s">
        <v>99</v>
      </c>
    </row>
    <row r="135" spans="1:17">
      <c r="A135">
        <v>20</v>
      </c>
      <c r="B135">
        <v>10</v>
      </c>
      <c r="C135" s="3" t="s">
        <v>57</v>
      </c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>
        <v>180101</v>
      </c>
      <c r="Q135" s="3" t="s">
        <v>99</v>
      </c>
    </row>
    <row r="136" spans="1:17">
      <c r="A136">
        <v>20</v>
      </c>
      <c r="B136">
        <v>10</v>
      </c>
      <c r="C136" s="3" t="s">
        <v>44</v>
      </c>
      <c r="D136" s="4">
        <v>1462</v>
      </c>
      <c r="E136" s="4">
        <v>1461</v>
      </c>
      <c r="F136" s="4">
        <v>1460</v>
      </c>
      <c r="G136" s="4">
        <v>1463</v>
      </c>
      <c r="H136" s="4">
        <v>1465</v>
      </c>
      <c r="I136" s="4">
        <v>1468</v>
      </c>
      <c r="J136" s="4">
        <v>1470</v>
      </c>
      <c r="K136" s="4">
        <v>1470</v>
      </c>
      <c r="L136" s="4">
        <v>1471</v>
      </c>
      <c r="M136" s="4">
        <v>1474</v>
      </c>
      <c r="N136" s="4">
        <v>1474</v>
      </c>
      <c r="O136" s="4">
        <v>1473</v>
      </c>
      <c r="P136">
        <v>260100</v>
      </c>
      <c r="Q136" s="3" t="s">
        <v>99</v>
      </c>
    </row>
    <row r="137" spans="1:17">
      <c r="A137">
        <v>20</v>
      </c>
      <c r="B137">
        <v>10</v>
      </c>
      <c r="C137" s="3" t="s">
        <v>103</v>
      </c>
      <c r="D137" s="4">
        <v>196.8</v>
      </c>
      <c r="E137" s="4">
        <v>199.8</v>
      </c>
      <c r="F137" s="4">
        <v>197.8</v>
      </c>
      <c r="G137" s="4">
        <v>199.8</v>
      </c>
      <c r="H137" s="4">
        <v>196.8</v>
      </c>
      <c r="I137" s="4">
        <v>190.8</v>
      </c>
      <c r="J137" s="4">
        <v>192.8</v>
      </c>
      <c r="K137" s="4">
        <v>195.8</v>
      </c>
      <c r="L137" s="4">
        <v>192.8</v>
      </c>
      <c r="M137" s="4">
        <v>189.8</v>
      </c>
      <c r="N137" s="4">
        <v>191.8</v>
      </c>
      <c r="O137" s="4">
        <v>193.8</v>
      </c>
      <c r="P137">
        <v>262100</v>
      </c>
      <c r="Q137" s="3" t="s">
        <v>99</v>
      </c>
    </row>
    <row r="138" spans="1:17">
      <c r="A138">
        <v>20</v>
      </c>
      <c r="B138">
        <v>10</v>
      </c>
      <c r="C138" s="3" t="s">
        <v>94</v>
      </c>
      <c r="D138" s="4">
        <v>562</v>
      </c>
      <c r="E138" s="4">
        <v>561</v>
      </c>
      <c r="F138" s="4">
        <v>562</v>
      </c>
      <c r="G138" s="4">
        <v>562</v>
      </c>
      <c r="H138" s="4">
        <v>555</v>
      </c>
      <c r="I138" s="4">
        <v>553</v>
      </c>
      <c r="J138" s="4">
        <v>554</v>
      </c>
      <c r="K138" s="4">
        <v>554</v>
      </c>
      <c r="L138" s="4">
        <v>558</v>
      </c>
      <c r="M138" s="4">
        <v>553</v>
      </c>
      <c r="N138" s="4">
        <v>552</v>
      </c>
      <c r="O138" s="4">
        <v>553</v>
      </c>
      <c r="P138">
        <v>220100</v>
      </c>
      <c r="Q138" s="3" t="s">
        <v>99</v>
      </c>
    </row>
    <row r="139" spans="1:17">
      <c r="A139">
        <v>20</v>
      </c>
      <c r="B139">
        <v>10</v>
      </c>
      <c r="C139" s="3" t="s">
        <v>22</v>
      </c>
      <c r="D139" s="4">
        <v>3355</v>
      </c>
      <c r="E139" s="4">
        <v>3355</v>
      </c>
      <c r="F139" s="4">
        <v>3355</v>
      </c>
      <c r="G139" s="4">
        <v>3355</v>
      </c>
      <c r="H139" s="4">
        <v>3355</v>
      </c>
      <c r="I139" s="4">
        <v>3355</v>
      </c>
      <c r="J139" s="4">
        <v>3355</v>
      </c>
      <c r="K139" s="4">
        <v>3355</v>
      </c>
      <c r="L139" s="4">
        <v>3355</v>
      </c>
      <c r="M139" s="4">
        <v>3355</v>
      </c>
      <c r="N139" s="4">
        <v>3355</v>
      </c>
      <c r="O139" s="4">
        <v>3355</v>
      </c>
      <c r="P139">
        <v>250100</v>
      </c>
      <c r="Q139" s="3" t="s">
        <v>99</v>
      </c>
    </row>
    <row r="140" spans="1:17">
      <c r="A140">
        <v>20</v>
      </c>
      <c r="B140">
        <v>10</v>
      </c>
      <c r="C140" s="3" t="s">
        <v>95</v>
      </c>
      <c r="D140" s="4">
        <v>2094.1999999999998</v>
      </c>
      <c r="E140" s="4">
        <v>2094.1999999999998</v>
      </c>
      <c r="F140" s="4">
        <v>2094.1999999999998</v>
      </c>
      <c r="G140" s="4">
        <v>2094.1999999999998</v>
      </c>
      <c r="H140" s="4">
        <v>2094.1999999999998</v>
      </c>
      <c r="I140" s="4">
        <v>2094.1999999999998</v>
      </c>
      <c r="J140" s="4">
        <v>2094.1999999999998</v>
      </c>
      <c r="K140" s="4">
        <v>2094.1999999999998</v>
      </c>
      <c r="L140" s="4">
        <v>2094.1999999999998</v>
      </c>
      <c r="M140" s="4">
        <v>2094.1999999999998</v>
      </c>
      <c r="N140" s="4">
        <v>2094.1999999999998</v>
      </c>
      <c r="O140" s="4">
        <v>2094.1999999999998</v>
      </c>
      <c r="P140">
        <v>241100</v>
      </c>
      <c r="Q140" s="3" t="s">
        <v>99</v>
      </c>
    </row>
    <row r="141" spans="1:17">
      <c r="A141">
        <v>20</v>
      </c>
      <c r="B141">
        <v>10</v>
      </c>
      <c r="C141" s="3" t="s">
        <v>23</v>
      </c>
      <c r="D141" s="4">
        <v>3000.8</v>
      </c>
      <c r="E141" s="4">
        <v>3009.8</v>
      </c>
      <c r="F141" s="4">
        <v>3010.8</v>
      </c>
      <c r="G141" s="4">
        <v>3010.8</v>
      </c>
      <c r="H141" s="4">
        <v>3025.8</v>
      </c>
      <c r="I141" s="4">
        <v>3031.8</v>
      </c>
      <c r="J141" s="4">
        <v>3040.8</v>
      </c>
      <c r="K141" s="4">
        <v>3020.8</v>
      </c>
      <c r="L141" s="4">
        <v>3023.8</v>
      </c>
      <c r="M141" s="4">
        <v>3024.8</v>
      </c>
      <c r="N141" s="4">
        <v>3024.8</v>
      </c>
      <c r="O141" s="4">
        <v>3023.8</v>
      </c>
      <c r="P141">
        <v>251103</v>
      </c>
      <c r="Q141" s="3" t="s">
        <v>99</v>
      </c>
    </row>
    <row r="142" spans="1:17">
      <c r="A142">
        <v>20</v>
      </c>
      <c r="B142">
        <v>10</v>
      </c>
      <c r="C142" s="3" t="s">
        <v>24</v>
      </c>
      <c r="D142" s="4">
        <v>157</v>
      </c>
      <c r="E142" s="4">
        <v>157</v>
      </c>
      <c r="F142" s="4">
        <v>159</v>
      </c>
      <c r="G142" s="4">
        <v>159</v>
      </c>
      <c r="H142" s="4">
        <v>159</v>
      </c>
      <c r="I142" s="4">
        <v>157</v>
      </c>
      <c r="J142" s="4">
        <v>156</v>
      </c>
      <c r="K142" s="4">
        <v>157</v>
      </c>
      <c r="L142" s="4">
        <v>157</v>
      </c>
      <c r="M142" s="4">
        <v>158</v>
      </c>
      <c r="N142" s="4">
        <v>158</v>
      </c>
      <c r="O142" s="4">
        <v>158</v>
      </c>
      <c r="P142">
        <v>252107</v>
      </c>
      <c r="Q142" s="3" t="s">
        <v>99</v>
      </c>
    </row>
    <row r="143" spans="1:17">
      <c r="A143">
        <v>20</v>
      </c>
      <c r="B143">
        <v>10</v>
      </c>
      <c r="C143" s="3" t="s">
        <v>58</v>
      </c>
      <c r="D143" s="4">
        <v>109</v>
      </c>
      <c r="E143" s="4">
        <v>109</v>
      </c>
      <c r="F143" s="4">
        <v>109</v>
      </c>
      <c r="G143" s="4">
        <v>109</v>
      </c>
      <c r="H143" s="4">
        <v>108.2</v>
      </c>
      <c r="I143" s="4">
        <v>108.2</v>
      </c>
      <c r="J143" s="4">
        <v>108.2</v>
      </c>
      <c r="K143" s="4">
        <v>108.2</v>
      </c>
      <c r="L143" s="4">
        <v>108.2</v>
      </c>
      <c r="M143" s="4">
        <v>108.2</v>
      </c>
      <c r="N143" s="4">
        <v>108.2</v>
      </c>
      <c r="O143" s="4">
        <v>108.2</v>
      </c>
      <c r="P143">
        <v>181101</v>
      </c>
      <c r="Q143" s="3" t="s">
        <v>99</v>
      </c>
    </row>
    <row r="144" spans="1:17">
      <c r="A144">
        <v>20</v>
      </c>
      <c r="B144">
        <v>10</v>
      </c>
      <c r="C144" s="3" t="s">
        <v>104</v>
      </c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>
        <v>189100</v>
      </c>
      <c r="Q144" s="3" t="s">
        <v>99</v>
      </c>
    </row>
    <row r="145" spans="1:17">
      <c r="A145">
        <v>20</v>
      </c>
      <c r="B145">
        <v>10</v>
      </c>
      <c r="C145" s="3" t="s">
        <v>114</v>
      </c>
      <c r="D145" s="4">
        <v>344</v>
      </c>
      <c r="E145" s="4">
        <v>344</v>
      </c>
      <c r="F145" s="4">
        <v>344</v>
      </c>
      <c r="G145" s="4">
        <v>345</v>
      </c>
      <c r="H145" s="4">
        <v>341</v>
      </c>
      <c r="I145" s="4">
        <v>338</v>
      </c>
      <c r="J145" s="4">
        <v>333</v>
      </c>
      <c r="K145" s="4">
        <v>332</v>
      </c>
      <c r="L145" s="4">
        <v>347</v>
      </c>
      <c r="M145" s="4">
        <v>352</v>
      </c>
      <c r="N145" s="4">
        <v>353</v>
      </c>
      <c r="O145" s="4">
        <v>353</v>
      </c>
      <c r="P145">
        <v>190100</v>
      </c>
      <c r="Q145" s="3" t="s">
        <v>99</v>
      </c>
    </row>
    <row r="146" spans="1:17">
      <c r="A146">
        <v>20</v>
      </c>
      <c r="B146">
        <v>10</v>
      </c>
      <c r="C146" s="3" t="s">
        <v>59</v>
      </c>
      <c r="D146" s="4">
        <v>371</v>
      </c>
      <c r="E146" s="4">
        <v>371</v>
      </c>
      <c r="F146" s="4">
        <v>371</v>
      </c>
      <c r="G146" s="4">
        <v>371</v>
      </c>
      <c r="H146" s="4">
        <v>371</v>
      </c>
      <c r="I146" s="4">
        <v>371</v>
      </c>
      <c r="J146" s="4">
        <v>371</v>
      </c>
      <c r="K146" s="4">
        <v>371</v>
      </c>
      <c r="L146" s="4">
        <v>371</v>
      </c>
      <c r="M146" s="4">
        <v>371</v>
      </c>
      <c r="N146" s="4">
        <v>371</v>
      </c>
      <c r="O146" s="4">
        <v>371</v>
      </c>
      <c r="P146">
        <v>182217</v>
      </c>
      <c r="Q146" s="3" t="s">
        <v>99</v>
      </c>
    </row>
    <row r="147" spans="1:17">
      <c r="A147">
        <v>20</v>
      </c>
      <c r="B147">
        <v>10</v>
      </c>
      <c r="C147" s="3" t="s">
        <v>59</v>
      </c>
      <c r="D147" s="4">
        <v>564</v>
      </c>
      <c r="E147" s="4">
        <v>564</v>
      </c>
      <c r="F147" s="4">
        <v>564</v>
      </c>
      <c r="G147" s="4">
        <v>564</v>
      </c>
      <c r="H147" s="4">
        <v>564</v>
      </c>
      <c r="I147" s="4">
        <v>564</v>
      </c>
      <c r="J147" s="4">
        <v>564</v>
      </c>
      <c r="K147" s="4">
        <v>564</v>
      </c>
      <c r="L147" s="4">
        <v>564</v>
      </c>
      <c r="M147" s="4">
        <v>564</v>
      </c>
      <c r="N147" s="4">
        <v>564</v>
      </c>
      <c r="O147" s="4">
        <v>564</v>
      </c>
      <c r="P147">
        <v>182218</v>
      </c>
      <c r="Q147" s="3" t="s">
        <v>99</v>
      </c>
    </row>
    <row r="148" spans="1:17">
      <c r="A148">
        <v>20</v>
      </c>
      <c r="B148">
        <v>10</v>
      </c>
      <c r="C148" s="3" t="s">
        <v>90</v>
      </c>
      <c r="D148" s="4">
        <v>915.6</v>
      </c>
      <c r="E148" s="4">
        <v>913.6</v>
      </c>
      <c r="F148" s="4">
        <v>916.6</v>
      </c>
      <c r="G148" s="4">
        <v>917.6</v>
      </c>
      <c r="H148" s="4">
        <v>919.6</v>
      </c>
      <c r="I148" s="4">
        <v>918.6</v>
      </c>
      <c r="J148" s="4">
        <v>918.6</v>
      </c>
      <c r="K148" s="4">
        <v>915.6</v>
      </c>
      <c r="L148" s="4">
        <v>918.6</v>
      </c>
      <c r="M148" s="4">
        <v>912.6</v>
      </c>
      <c r="N148" s="4">
        <v>904.6</v>
      </c>
      <c r="O148" s="4">
        <v>902.6</v>
      </c>
      <c r="P148">
        <v>183102</v>
      </c>
      <c r="Q148" s="3" t="s">
        <v>99</v>
      </c>
    </row>
    <row r="149" spans="1:17">
      <c r="A149">
        <v>20</v>
      </c>
      <c r="B149">
        <v>10</v>
      </c>
      <c r="C149" s="3" t="s">
        <v>90</v>
      </c>
      <c r="D149" s="4">
        <v>2676.8</v>
      </c>
      <c r="E149" s="4">
        <v>2676.8</v>
      </c>
      <c r="F149" s="4">
        <v>2680.8</v>
      </c>
      <c r="G149" s="4">
        <v>2679.8</v>
      </c>
      <c r="H149" s="4">
        <v>2680.6</v>
      </c>
      <c r="I149" s="4">
        <v>2681.4</v>
      </c>
      <c r="J149" s="4">
        <v>2676.6</v>
      </c>
      <c r="K149" s="4">
        <v>2677.4</v>
      </c>
      <c r="L149" s="4">
        <v>2677.6</v>
      </c>
      <c r="M149" s="4">
        <v>2674.6</v>
      </c>
      <c r="N149" s="4">
        <v>2674.6</v>
      </c>
      <c r="O149" s="4">
        <v>2675.4</v>
      </c>
      <c r="P149">
        <v>183106</v>
      </c>
      <c r="Q149" s="3" t="s">
        <v>99</v>
      </c>
    </row>
    <row r="150" spans="1:17">
      <c r="A150">
        <v>20</v>
      </c>
      <c r="B150">
        <v>10</v>
      </c>
      <c r="C150" s="3" t="s">
        <v>90</v>
      </c>
      <c r="D150" s="4">
        <v>511</v>
      </c>
      <c r="E150" s="4">
        <v>512</v>
      </c>
      <c r="F150" s="4">
        <v>512</v>
      </c>
      <c r="G150" s="4">
        <v>511</v>
      </c>
      <c r="H150" s="4">
        <v>511</v>
      </c>
      <c r="I150" s="4">
        <v>511</v>
      </c>
      <c r="J150" s="4">
        <v>501</v>
      </c>
      <c r="K150" s="4">
        <v>500</v>
      </c>
      <c r="L150" s="4">
        <v>500</v>
      </c>
      <c r="M150" s="4">
        <v>501</v>
      </c>
      <c r="N150" s="4">
        <v>500</v>
      </c>
      <c r="O150" s="4">
        <v>499</v>
      </c>
      <c r="P150">
        <v>183109</v>
      </c>
      <c r="Q150" s="3" t="s">
        <v>99</v>
      </c>
    </row>
    <row r="151" spans="1:17">
      <c r="A151">
        <v>20</v>
      </c>
      <c r="B151">
        <v>10</v>
      </c>
      <c r="C151" s="3" t="s">
        <v>92</v>
      </c>
      <c r="D151" s="4">
        <v>1474.5</v>
      </c>
      <c r="E151" s="4">
        <v>1471.5</v>
      </c>
      <c r="F151" s="4">
        <v>1477.5</v>
      </c>
      <c r="G151" s="4">
        <v>1476.5</v>
      </c>
      <c r="H151" s="4">
        <v>1481.5</v>
      </c>
      <c r="I151" s="4">
        <v>1477.5</v>
      </c>
      <c r="J151" s="4">
        <v>1488.5</v>
      </c>
      <c r="K151" s="4">
        <v>1494.5</v>
      </c>
      <c r="L151" s="4">
        <v>1489.5</v>
      </c>
      <c r="M151" s="4">
        <v>1484.5</v>
      </c>
      <c r="N151" s="4">
        <v>1483.5</v>
      </c>
      <c r="O151" s="4">
        <v>1481.5</v>
      </c>
      <c r="P151">
        <v>187101</v>
      </c>
      <c r="Q151" s="3" t="s">
        <v>99</v>
      </c>
    </row>
    <row r="152" spans="1:17">
      <c r="A152">
        <v>20</v>
      </c>
      <c r="B152">
        <v>10</v>
      </c>
      <c r="C152" s="3" t="s">
        <v>91</v>
      </c>
      <c r="D152" s="4">
        <v>1332.8</v>
      </c>
      <c r="E152" s="4">
        <v>1331.8</v>
      </c>
      <c r="F152" s="4">
        <v>1335.8</v>
      </c>
      <c r="G152" s="4">
        <v>1327.8</v>
      </c>
      <c r="H152" s="4">
        <v>1326.8</v>
      </c>
      <c r="I152" s="4">
        <v>1325.8</v>
      </c>
      <c r="J152" s="4">
        <v>1322.8</v>
      </c>
      <c r="K152" s="4">
        <v>1321.8</v>
      </c>
      <c r="L152" s="4">
        <v>1322</v>
      </c>
      <c r="M152" s="4">
        <v>1319</v>
      </c>
      <c r="N152" s="4">
        <v>1312</v>
      </c>
      <c r="O152" s="4">
        <v>1310</v>
      </c>
      <c r="P152">
        <v>188101</v>
      </c>
      <c r="Q152" s="3" t="s">
        <v>99</v>
      </c>
    </row>
    <row r="153" spans="1:17">
      <c r="A153">
        <v>20</v>
      </c>
      <c r="B153">
        <v>10</v>
      </c>
      <c r="C153" s="3" t="s">
        <v>59</v>
      </c>
      <c r="D153" s="4">
        <v>297</v>
      </c>
      <c r="E153" s="4">
        <v>295</v>
      </c>
      <c r="F153" s="4">
        <v>294</v>
      </c>
      <c r="G153" s="4">
        <v>298</v>
      </c>
      <c r="H153" s="4">
        <v>298</v>
      </c>
      <c r="I153" s="4">
        <v>298</v>
      </c>
      <c r="J153" s="4">
        <v>299</v>
      </c>
      <c r="K153" s="4">
        <v>301</v>
      </c>
      <c r="L153" s="4">
        <v>301</v>
      </c>
      <c r="M153" s="4">
        <v>302</v>
      </c>
      <c r="N153" s="4">
        <v>302</v>
      </c>
      <c r="O153" s="4">
        <v>309</v>
      </c>
      <c r="P153">
        <v>182134</v>
      </c>
      <c r="Q153" s="3" t="s">
        <v>99</v>
      </c>
    </row>
    <row r="154" spans="1:17">
      <c r="A154">
        <v>20</v>
      </c>
      <c r="B154">
        <v>10</v>
      </c>
      <c r="C154" s="3" t="s">
        <v>59</v>
      </c>
      <c r="D154" s="4">
        <v>115</v>
      </c>
      <c r="E154" s="4">
        <v>115</v>
      </c>
      <c r="F154" s="4">
        <v>114</v>
      </c>
      <c r="G154" s="4">
        <v>115</v>
      </c>
      <c r="H154" s="4">
        <v>115</v>
      </c>
      <c r="I154" s="4">
        <v>113</v>
      </c>
      <c r="J154" s="4">
        <v>113</v>
      </c>
      <c r="K154" s="4">
        <v>112</v>
      </c>
      <c r="L154" s="4">
        <v>112</v>
      </c>
      <c r="M154" s="4">
        <v>112</v>
      </c>
      <c r="N154" s="4">
        <v>111</v>
      </c>
      <c r="O154" s="4">
        <v>110</v>
      </c>
      <c r="P154">
        <v>182136</v>
      </c>
      <c r="Q154" s="3" t="s">
        <v>99</v>
      </c>
    </row>
    <row r="155" spans="1:17">
      <c r="A155">
        <v>20</v>
      </c>
      <c r="B155">
        <v>10</v>
      </c>
      <c r="C155" s="3" t="s">
        <v>59</v>
      </c>
      <c r="D155" s="4">
        <v>303</v>
      </c>
      <c r="E155" s="4">
        <v>301</v>
      </c>
      <c r="F155" s="4">
        <v>301</v>
      </c>
      <c r="G155" s="4">
        <v>301</v>
      </c>
      <c r="H155" s="4">
        <v>300</v>
      </c>
      <c r="I155" s="4">
        <v>299</v>
      </c>
      <c r="J155" s="4">
        <v>301</v>
      </c>
      <c r="K155" s="4">
        <v>302</v>
      </c>
      <c r="L155" s="4">
        <v>301</v>
      </c>
      <c r="M155" s="4">
        <v>301</v>
      </c>
      <c r="N155" s="4">
        <v>301</v>
      </c>
      <c r="O155" s="4">
        <v>302</v>
      </c>
      <c r="P155">
        <v>182138</v>
      </c>
      <c r="Q155" s="3" t="s">
        <v>99</v>
      </c>
    </row>
    <row r="156" spans="1:17">
      <c r="A156">
        <v>20</v>
      </c>
      <c r="B156">
        <v>10</v>
      </c>
      <c r="C156" s="3" t="s">
        <v>29</v>
      </c>
      <c r="D156" s="4">
        <v>54</v>
      </c>
      <c r="E156" s="4">
        <v>54</v>
      </c>
      <c r="F156" s="4">
        <v>54</v>
      </c>
      <c r="G156" s="4">
        <v>53</v>
      </c>
      <c r="H156" s="4">
        <v>53</v>
      </c>
      <c r="I156" s="4">
        <v>53</v>
      </c>
      <c r="J156" s="4">
        <v>53</v>
      </c>
      <c r="K156" s="4">
        <v>53</v>
      </c>
      <c r="L156" s="4">
        <v>53</v>
      </c>
      <c r="M156" s="4">
        <v>53</v>
      </c>
      <c r="N156" s="4">
        <v>53</v>
      </c>
      <c r="O156" s="4">
        <v>53</v>
      </c>
      <c r="P156">
        <v>403104</v>
      </c>
      <c r="Q156" s="3" t="s">
        <v>99</v>
      </c>
    </row>
    <row r="157" spans="1:17">
      <c r="A157">
        <v>20</v>
      </c>
      <c r="B157">
        <v>10</v>
      </c>
      <c r="C157" s="3" t="s">
        <v>29</v>
      </c>
      <c r="D157" s="4">
        <v>136</v>
      </c>
      <c r="E157" s="4">
        <v>136</v>
      </c>
      <c r="F157" s="4">
        <v>136</v>
      </c>
      <c r="G157" s="4">
        <v>138</v>
      </c>
      <c r="H157" s="4">
        <v>138</v>
      </c>
      <c r="I157" s="4">
        <v>137</v>
      </c>
      <c r="J157" s="4">
        <v>135</v>
      </c>
      <c r="K157" s="4">
        <v>136</v>
      </c>
      <c r="L157" s="4">
        <v>136</v>
      </c>
      <c r="M157" s="4">
        <v>136</v>
      </c>
      <c r="N157" s="4">
        <v>136</v>
      </c>
      <c r="O157" s="4">
        <v>137</v>
      </c>
      <c r="P157">
        <v>403107</v>
      </c>
      <c r="Q157" s="3" t="s">
        <v>99</v>
      </c>
    </row>
    <row r="158" spans="1:17">
      <c r="A158">
        <v>20</v>
      </c>
      <c r="B158">
        <v>10</v>
      </c>
      <c r="C158" s="3" t="s">
        <v>29</v>
      </c>
      <c r="D158" s="4">
        <v>98.6</v>
      </c>
      <c r="E158" s="4">
        <v>96.2</v>
      </c>
      <c r="F158" s="4">
        <v>95.4</v>
      </c>
      <c r="G158" s="4">
        <v>100.4</v>
      </c>
      <c r="H158" s="4">
        <v>104.4</v>
      </c>
      <c r="I158" s="4">
        <v>103.6</v>
      </c>
      <c r="J158" s="4">
        <v>102.8</v>
      </c>
      <c r="K158" s="4">
        <v>102.8</v>
      </c>
      <c r="L158" s="4">
        <v>102.8</v>
      </c>
      <c r="M158" s="4">
        <v>102.8</v>
      </c>
      <c r="N158" s="4">
        <v>102.8</v>
      </c>
      <c r="O158" s="4">
        <v>100.4</v>
      </c>
      <c r="P158">
        <v>403108</v>
      </c>
      <c r="Q158" s="3" t="s">
        <v>99</v>
      </c>
    </row>
    <row r="159" spans="1:17">
      <c r="A159">
        <v>20</v>
      </c>
      <c r="B159">
        <v>10</v>
      </c>
      <c r="C159" s="3" t="s">
        <v>29</v>
      </c>
      <c r="D159" s="4">
        <v>88</v>
      </c>
      <c r="E159" s="4">
        <v>89</v>
      </c>
      <c r="F159" s="4">
        <v>89</v>
      </c>
      <c r="G159" s="4">
        <v>86</v>
      </c>
      <c r="H159" s="4">
        <v>85</v>
      </c>
      <c r="I159" s="4">
        <v>85</v>
      </c>
      <c r="J159" s="4">
        <v>85</v>
      </c>
      <c r="K159" s="4">
        <v>85</v>
      </c>
      <c r="L159" s="4">
        <v>85</v>
      </c>
      <c r="M159" s="4">
        <v>84</v>
      </c>
      <c r="N159" s="4">
        <v>83</v>
      </c>
      <c r="O159" s="4">
        <v>82</v>
      </c>
      <c r="P159">
        <v>403109</v>
      </c>
      <c r="Q159" s="3" t="s">
        <v>99</v>
      </c>
    </row>
    <row r="160" spans="1:17">
      <c r="A160">
        <v>20</v>
      </c>
      <c r="B160">
        <v>10</v>
      </c>
      <c r="C160" s="3" t="s">
        <v>29</v>
      </c>
      <c r="D160" s="4">
        <v>70</v>
      </c>
      <c r="E160" s="4">
        <v>69</v>
      </c>
      <c r="F160" s="4">
        <v>71</v>
      </c>
      <c r="G160" s="4">
        <v>71</v>
      </c>
      <c r="H160" s="4">
        <v>72</v>
      </c>
      <c r="I160" s="4">
        <v>72</v>
      </c>
      <c r="J160" s="4">
        <v>74</v>
      </c>
      <c r="K160" s="4"/>
      <c r="L160" s="4"/>
      <c r="M160" s="4"/>
      <c r="N160" s="4"/>
      <c r="O160" s="4"/>
      <c r="P160">
        <v>403110</v>
      </c>
      <c r="Q160" s="3" t="s">
        <v>99</v>
      </c>
    </row>
    <row r="161" spans="1:17">
      <c r="A161">
        <v>20</v>
      </c>
      <c r="B161">
        <v>10</v>
      </c>
      <c r="C161" s="3" t="s">
        <v>29</v>
      </c>
      <c r="D161" s="4">
        <v>153.19999999999999</v>
      </c>
      <c r="E161" s="4">
        <v>150.6</v>
      </c>
      <c r="F161" s="4">
        <v>162.19999999999999</v>
      </c>
      <c r="G161" s="4">
        <v>161</v>
      </c>
      <c r="H161" s="4">
        <v>161.80000000000001</v>
      </c>
      <c r="I161" s="4">
        <v>169.6</v>
      </c>
      <c r="J161" s="4">
        <v>172.4</v>
      </c>
      <c r="K161" s="4"/>
      <c r="L161" s="4"/>
      <c r="M161" s="4"/>
      <c r="N161" s="4"/>
      <c r="O161" s="4"/>
      <c r="P161">
        <v>403111</v>
      </c>
      <c r="Q161" s="3" t="s">
        <v>99</v>
      </c>
    </row>
    <row r="162" spans="1:17">
      <c r="A162">
        <v>20</v>
      </c>
      <c r="B162">
        <v>10</v>
      </c>
      <c r="C162" s="3" t="s">
        <v>29</v>
      </c>
      <c r="D162" s="4">
        <v>155</v>
      </c>
      <c r="E162" s="4">
        <v>154.19999999999999</v>
      </c>
      <c r="F162" s="4">
        <v>161</v>
      </c>
      <c r="G162" s="4">
        <v>170</v>
      </c>
      <c r="H162" s="4">
        <v>170</v>
      </c>
      <c r="I162" s="4">
        <v>172</v>
      </c>
      <c r="J162" s="4">
        <v>171</v>
      </c>
      <c r="K162" s="4">
        <v>170</v>
      </c>
      <c r="L162" s="4">
        <v>171</v>
      </c>
      <c r="M162" s="4">
        <v>171</v>
      </c>
      <c r="N162" s="4">
        <v>171</v>
      </c>
      <c r="O162" s="4">
        <v>172</v>
      </c>
      <c r="P162">
        <v>403112</v>
      </c>
      <c r="Q162" s="3" t="s">
        <v>99</v>
      </c>
    </row>
    <row r="163" spans="1:17">
      <c r="A163">
        <v>20</v>
      </c>
      <c r="B163">
        <v>10</v>
      </c>
      <c r="C163" s="3" t="s">
        <v>29</v>
      </c>
      <c r="D163" s="4">
        <v>194.4</v>
      </c>
      <c r="E163" s="4">
        <v>194.4</v>
      </c>
      <c r="F163" s="4">
        <v>188.8</v>
      </c>
      <c r="G163" s="4">
        <v>198.6</v>
      </c>
      <c r="H163" s="4">
        <v>202.2</v>
      </c>
      <c r="I163" s="4">
        <v>200.6</v>
      </c>
      <c r="J163" s="4">
        <v>202.2</v>
      </c>
      <c r="K163" s="4">
        <v>203</v>
      </c>
      <c r="L163" s="4">
        <v>203</v>
      </c>
      <c r="M163" s="4">
        <v>201.4</v>
      </c>
      <c r="N163" s="4">
        <v>203</v>
      </c>
      <c r="O163" s="4">
        <v>203.8</v>
      </c>
      <c r="P163">
        <v>403113</v>
      </c>
      <c r="Q163" s="3" t="s">
        <v>99</v>
      </c>
    </row>
    <row r="164" spans="1:17">
      <c r="A164">
        <v>20</v>
      </c>
      <c r="B164">
        <v>10</v>
      </c>
      <c r="C164" s="3" t="s">
        <v>29</v>
      </c>
      <c r="D164" s="4">
        <v>59</v>
      </c>
      <c r="E164" s="4">
        <v>60</v>
      </c>
      <c r="F164" s="4">
        <v>60</v>
      </c>
      <c r="G164" s="4">
        <v>62</v>
      </c>
      <c r="H164" s="4">
        <v>61</v>
      </c>
      <c r="I164" s="4">
        <v>61</v>
      </c>
      <c r="J164" s="4">
        <v>61</v>
      </c>
      <c r="K164" s="4">
        <v>61</v>
      </c>
      <c r="L164" s="4">
        <v>61</v>
      </c>
      <c r="M164" s="4">
        <v>66</v>
      </c>
      <c r="N164" s="4">
        <v>69</v>
      </c>
      <c r="O164" s="4">
        <v>69</v>
      </c>
      <c r="P164">
        <v>403114</v>
      </c>
      <c r="Q164" s="3" t="s">
        <v>99</v>
      </c>
    </row>
    <row r="165" spans="1:17">
      <c r="A165">
        <v>20</v>
      </c>
      <c r="B165">
        <v>10</v>
      </c>
      <c r="C165" s="3" t="s">
        <v>29</v>
      </c>
      <c r="D165" s="4">
        <v>81.599999999999994</v>
      </c>
      <c r="E165" s="4">
        <v>81.599999999999994</v>
      </c>
      <c r="F165" s="4">
        <v>81.599999999999994</v>
      </c>
      <c r="G165" s="4">
        <v>83.6</v>
      </c>
      <c r="H165" s="4">
        <v>84.6</v>
      </c>
      <c r="I165" s="4">
        <v>84.6</v>
      </c>
      <c r="J165" s="4">
        <v>84.6</v>
      </c>
      <c r="K165" s="4">
        <v>84.6</v>
      </c>
      <c r="L165" s="4">
        <v>84.6</v>
      </c>
      <c r="M165" s="4">
        <v>83.6</v>
      </c>
      <c r="N165" s="4">
        <v>82.6</v>
      </c>
      <c r="O165" s="4">
        <v>82.6</v>
      </c>
      <c r="P165">
        <v>403115</v>
      </c>
      <c r="Q165" s="3" t="s">
        <v>99</v>
      </c>
    </row>
    <row r="166" spans="1:17">
      <c r="A166">
        <v>20</v>
      </c>
      <c r="B166">
        <v>10</v>
      </c>
      <c r="C166" s="3" t="s">
        <v>39</v>
      </c>
      <c r="D166" s="4">
        <v>1693</v>
      </c>
      <c r="E166" s="4">
        <v>1695</v>
      </c>
      <c r="F166" s="4">
        <v>1693</v>
      </c>
      <c r="G166" s="4">
        <v>1703</v>
      </c>
      <c r="H166" s="4">
        <v>1706</v>
      </c>
      <c r="I166" s="4">
        <v>1706</v>
      </c>
      <c r="J166" s="4">
        <v>1704</v>
      </c>
      <c r="K166" s="4">
        <v>1708</v>
      </c>
      <c r="L166" s="4">
        <v>1710</v>
      </c>
      <c r="M166" s="4">
        <v>1712</v>
      </c>
      <c r="N166" s="4">
        <v>1706</v>
      </c>
      <c r="O166" s="4">
        <v>1707</v>
      </c>
      <c r="P166">
        <v>406101</v>
      </c>
      <c r="Q166" s="3" t="s">
        <v>99</v>
      </c>
    </row>
    <row r="167" spans="1:17">
      <c r="A167">
        <v>20</v>
      </c>
      <c r="B167">
        <v>10</v>
      </c>
      <c r="C167" s="3" t="s">
        <v>59</v>
      </c>
      <c r="D167" s="4">
        <v>658</v>
      </c>
      <c r="E167" s="4">
        <v>658</v>
      </c>
      <c r="F167" s="4">
        <v>660</v>
      </c>
      <c r="G167" s="4">
        <v>661</v>
      </c>
      <c r="H167" s="4">
        <v>660</v>
      </c>
      <c r="I167" s="4">
        <v>659</v>
      </c>
      <c r="J167" s="4">
        <v>663</v>
      </c>
      <c r="K167" s="4">
        <v>664</v>
      </c>
      <c r="L167" s="4">
        <v>666</v>
      </c>
      <c r="M167" s="4">
        <v>668</v>
      </c>
      <c r="N167" s="4">
        <v>666</v>
      </c>
      <c r="O167" s="4">
        <v>664</v>
      </c>
      <c r="P167">
        <v>182101</v>
      </c>
      <c r="Q167" s="3" t="s">
        <v>99</v>
      </c>
    </row>
    <row r="168" spans="1:17">
      <c r="A168">
        <v>20</v>
      </c>
      <c r="B168">
        <v>10</v>
      </c>
      <c r="C168" s="3" t="s">
        <v>59</v>
      </c>
      <c r="D168" s="4">
        <v>787.2</v>
      </c>
      <c r="E168" s="4">
        <v>785.2</v>
      </c>
      <c r="F168" s="4">
        <v>784.2</v>
      </c>
      <c r="G168" s="4">
        <v>786.2</v>
      </c>
      <c r="H168" s="4">
        <v>785.2</v>
      </c>
      <c r="I168" s="4">
        <v>785.2</v>
      </c>
      <c r="J168" s="4">
        <v>784.2</v>
      </c>
      <c r="K168" s="4">
        <v>784.2</v>
      </c>
      <c r="L168" s="4">
        <v>782.2</v>
      </c>
      <c r="M168" s="4">
        <v>781.2</v>
      </c>
      <c r="N168" s="4">
        <v>779.4</v>
      </c>
      <c r="O168" s="4">
        <v>781.2</v>
      </c>
      <c r="P168">
        <v>182102</v>
      </c>
      <c r="Q168" s="3" t="s">
        <v>99</v>
      </c>
    </row>
    <row r="169" spans="1:17">
      <c r="A169">
        <v>20</v>
      </c>
      <c r="B169">
        <v>10</v>
      </c>
      <c r="C169" s="3" t="s">
        <v>59</v>
      </c>
      <c r="D169" s="4">
        <v>2602.5</v>
      </c>
      <c r="E169" s="4">
        <v>2607.5</v>
      </c>
      <c r="F169" s="4">
        <v>2615.5</v>
      </c>
      <c r="G169" s="4">
        <v>2611.5</v>
      </c>
      <c r="H169" s="4">
        <v>2611.5</v>
      </c>
      <c r="I169" s="4">
        <v>2603.5</v>
      </c>
      <c r="J169" s="4">
        <v>2613.5</v>
      </c>
      <c r="K169" s="4">
        <v>2620.5</v>
      </c>
      <c r="L169" s="4">
        <v>2621.5</v>
      </c>
      <c r="M169" s="4">
        <v>2636.5</v>
      </c>
      <c r="N169" s="4">
        <v>2639.5</v>
      </c>
      <c r="O169" s="4">
        <v>2645.5</v>
      </c>
      <c r="P169">
        <v>182103</v>
      </c>
      <c r="Q169" s="3" t="s">
        <v>99</v>
      </c>
    </row>
    <row r="170" spans="1:17">
      <c r="A170">
        <v>20</v>
      </c>
      <c r="B170">
        <v>10</v>
      </c>
      <c r="C170" s="3" t="s">
        <v>59</v>
      </c>
      <c r="D170" s="4">
        <v>2185.8000000000002</v>
      </c>
      <c r="E170" s="4">
        <v>2181.1999999999998</v>
      </c>
      <c r="F170" s="4">
        <v>2178.6</v>
      </c>
      <c r="G170" s="4">
        <v>2177</v>
      </c>
      <c r="H170" s="4">
        <v>2194</v>
      </c>
      <c r="I170" s="4">
        <v>2194.6</v>
      </c>
      <c r="J170" s="4">
        <v>2192.4</v>
      </c>
      <c r="K170" s="4">
        <v>1298</v>
      </c>
      <c r="L170" s="4">
        <v>1303</v>
      </c>
      <c r="M170" s="4">
        <v>1301.2</v>
      </c>
      <c r="N170" s="4">
        <v>1299.4000000000001</v>
      </c>
      <c r="O170" s="4">
        <v>1379</v>
      </c>
      <c r="P170">
        <v>182107</v>
      </c>
      <c r="Q170" s="3" t="s">
        <v>99</v>
      </c>
    </row>
    <row r="171" spans="1:17">
      <c r="A171">
        <v>20</v>
      </c>
      <c r="B171">
        <v>10</v>
      </c>
      <c r="C171" s="3" t="s">
        <v>59</v>
      </c>
      <c r="D171" s="4">
        <v>18</v>
      </c>
      <c r="E171" s="4">
        <v>18</v>
      </c>
      <c r="F171" s="4">
        <v>18</v>
      </c>
      <c r="G171" s="4">
        <v>18</v>
      </c>
      <c r="H171" s="4">
        <v>18</v>
      </c>
      <c r="I171" s="4">
        <v>18</v>
      </c>
      <c r="J171" s="4">
        <v>18</v>
      </c>
      <c r="K171" s="4">
        <v>18</v>
      </c>
      <c r="L171" s="4">
        <v>18</v>
      </c>
      <c r="M171" s="4">
        <v>18</v>
      </c>
      <c r="N171" s="4">
        <v>18</v>
      </c>
      <c r="O171" s="4">
        <v>18</v>
      </c>
      <c r="P171">
        <v>182110</v>
      </c>
      <c r="Q171" s="3" t="s">
        <v>99</v>
      </c>
    </row>
    <row r="172" spans="1:17">
      <c r="A172">
        <v>20</v>
      </c>
      <c r="B172">
        <v>10</v>
      </c>
      <c r="C172" s="3" t="s">
        <v>59</v>
      </c>
      <c r="D172" s="4">
        <v>1127</v>
      </c>
      <c r="E172" s="4">
        <v>1134</v>
      </c>
      <c r="F172" s="4">
        <v>1132</v>
      </c>
      <c r="G172" s="4">
        <v>1135</v>
      </c>
      <c r="H172" s="4">
        <v>1138</v>
      </c>
      <c r="I172" s="4">
        <v>1139</v>
      </c>
      <c r="J172" s="4">
        <v>1142</v>
      </c>
      <c r="K172" s="4">
        <v>1141</v>
      </c>
      <c r="L172" s="4">
        <v>1134</v>
      </c>
      <c r="M172" s="4">
        <v>1135</v>
      </c>
      <c r="N172" s="4">
        <v>1131</v>
      </c>
      <c r="O172" s="4">
        <v>1124</v>
      </c>
      <c r="P172">
        <v>182115</v>
      </c>
      <c r="Q172" s="3" t="s">
        <v>99</v>
      </c>
    </row>
    <row r="173" spans="1:17">
      <c r="A173">
        <v>20</v>
      </c>
      <c r="B173">
        <v>10</v>
      </c>
      <c r="C173" s="3" t="s">
        <v>59</v>
      </c>
      <c r="D173" s="4">
        <v>487.3</v>
      </c>
      <c r="E173" s="4">
        <v>486.5</v>
      </c>
      <c r="F173" s="4">
        <v>481.2</v>
      </c>
      <c r="G173" s="4">
        <v>483</v>
      </c>
      <c r="H173" s="4">
        <v>487.7</v>
      </c>
      <c r="I173" s="4">
        <v>491.3</v>
      </c>
      <c r="J173" s="4">
        <v>491.3</v>
      </c>
      <c r="K173" s="4">
        <v>491.3</v>
      </c>
      <c r="L173" s="4">
        <v>491.3</v>
      </c>
      <c r="M173" s="4">
        <v>491.5</v>
      </c>
      <c r="N173" s="4">
        <v>493.3</v>
      </c>
      <c r="O173" s="4">
        <v>486.9</v>
      </c>
      <c r="P173">
        <v>182117</v>
      </c>
      <c r="Q173" s="3" t="s">
        <v>99</v>
      </c>
    </row>
    <row r="174" spans="1:17">
      <c r="A174">
        <v>20</v>
      </c>
      <c r="B174">
        <v>10</v>
      </c>
      <c r="C174" s="3" t="s">
        <v>59</v>
      </c>
      <c r="D174" s="4">
        <v>66</v>
      </c>
      <c r="E174" s="4">
        <v>66</v>
      </c>
      <c r="F174" s="4">
        <v>66</v>
      </c>
      <c r="G174" s="4">
        <v>65</v>
      </c>
      <c r="H174" s="4">
        <v>65</v>
      </c>
      <c r="I174" s="4">
        <v>65</v>
      </c>
      <c r="J174" s="4">
        <v>65</v>
      </c>
      <c r="K174" s="4">
        <v>65</v>
      </c>
      <c r="L174" s="4">
        <v>65</v>
      </c>
      <c r="M174" s="4">
        <v>65</v>
      </c>
      <c r="N174" s="4">
        <v>66</v>
      </c>
      <c r="O174" s="4">
        <v>66</v>
      </c>
      <c r="P174">
        <v>182120</v>
      </c>
      <c r="Q174" s="3" t="s">
        <v>99</v>
      </c>
    </row>
    <row r="175" spans="1:17">
      <c r="A175">
        <v>20</v>
      </c>
      <c r="B175">
        <v>10</v>
      </c>
      <c r="C175" s="3" t="s">
        <v>59</v>
      </c>
      <c r="D175" s="4">
        <v>203.5</v>
      </c>
      <c r="E175" s="4">
        <v>203.5</v>
      </c>
      <c r="F175" s="4">
        <v>203.5</v>
      </c>
      <c r="G175" s="4">
        <v>203.5</v>
      </c>
      <c r="H175" s="4">
        <v>203.5</v>
      </c>
      <c r="I175" s="4">
        <v>203.5</v>
      </c>
      <c r="J175" s="4">
        <v>203.5</v>
      </c>
      <c r="K175" s="4">
        <v>203.5</v>
      </c>
      <c r="L175" s="4">
        <v>202.5</v>
      </c>
      <c r="M175" s="4">
        <v>202.5</v>
      </c>
      <c r="N175" s="4">
        <v>202.5</v>
      </c>
      <c r="O175" s="4">
        <v>202.5</v>
      </c>
      <c r="P175">
        <v>182123</v>
      </c>
      <c r="Q175" s="3" t="s">
        <v>99</v>
      </c>
    </row>
    <row r="176" spans="1:17">
      <c r="A176">
        <v>20</v>
      </c>
      <c r="B176">
        <v>10</v>
      </c>
      <c r="C176" s="3" t="s">
        <v>59</v>
      </c>
      <c r="D176" s="4">
        <v>159.4</v>
      </c>
      <c r="E176" s="4">
        <v>159.4</v>
      </c>
      <c r="F176" s="4">
        <v>159.4</v>
      </c>
      <c r="G176" s="4">
        <v>159.4</v>
      </c>
      <c r="H176" s="4">
        <v>159.4</v>
      </c>
      <c r="I176" s="4">
        <v>159.4</v>
      </c>
      <c r="J176" s="4">
        <v>158.4</v>
      </c>
      <c r="K176" s="4">
        <v>159.4</v>
      </c>
      <c r="L176" s="4">
        <v>159.4</v>
      </c>
      <c r="M176" s="4">
        <v>159.4</v>
      </c>
      <c r="N176" s="4">
        <v>158.4</v>
      </c>
      <c r="O176" s="4">
        <v>158.4</v>
      </c>
      <c r="P176">
        <v>182126</v>
      </c>
      <c r="Q176" s="3" t="s">
        <v>99</v>
      </c>
    </row>
    <row r="177" spans="1:17">
      <c r="A177">
        <v>20</v>
      </c>
      <c r="B177">
        <v>10</v>
      </c>
      <c r="C177" s="3" t="s">
        <v>59</v>
      </c>
      <c r="D177" s="4">
        <v>67</v>
      </c>
      <c r="E177" s="4">
        <v>66</v>
      </c>
      <c r="F177" s="4">
        <v>66</v>
      </c>
      <c r="G177" s="4">
        <v>66</v>
      </c>
      <c r="H177" s="4">
        <v>66</v>
      </c>
      <c r="I177" s="4">
        <v>67</v>
      </c>
      <c r="J177" s="4">
        <v>67</v>
      </c>
      <c r="K177" s="4">
        <v>67</v>
      </c>
      <c r="L177" s="4">
        <v>67</v>
      </c>
      <c r="M177" s="4">
        <v>67</v>
      </c>
      <c r="N177" s="4">
        <v>67</v>
      </c>
      <c r="O177" s="4">
        <v>67</v>
      </c>
      <c r="P177">
        <v>182130</v>
      </c>
      <c r="Q177" s="3" t="s">
        <v>99</v>
      </c>
    </row>
    <row r="178" spans="1:17">
      <c r="A178">
        <v>20</v>
      </c>
      <c r="B178">
        <v>10</v>
      </c>
      <c r="C178" s="3" t="s">
        <v>44</v>
      </c>
      <c r="D178" s="4">
        <v>1243</v>
      </c>
      <c r="E178" s="4">
        <v>1243</v>
      </c>
      <c r="F178" s="4">
        <v>1242</v>
      </c>
      <c r="G178" s="4">
        <v>1242</v>
      </c>
      <c r="H178" s="4">
        <v>1242</v>
      </c>
      <c r="I178" s="4">
        <v>1242</v>
      </c>
      <c r="J178" s="4">
        <v>1243</v>
      </c>
      <c r="K178" s="4">
        <v>1244</v>
      </c>
      <c r="L178" s="4">
        <v>1245</v>
      </c>
      <c r="M178" s="4">
        <v>1246</v>
      </c>
      <c r="N178" s="4">
        <v>1245</v>
      </c>
      <c r="O178" s="4">
        <v>1245</v>
      </c>
      <c r="P178">
        <v>260101</v>
      </c>
      <c r="Q178" s="3" t="s">
        <v>99</v>
      </c>
    </row>
    <row r="179" spans="1:17">
      <c r="A179">
        <v>20</v>
      </c>
      <c r="B179">
        <v>10</v>
      </c>
      <c r="C179" s="3" t="s">
        <v>103</v>
      </c>
      <c r="D179" s="4">
        <v>163</v>
      </c>
      <c r="E179" s="4">
        <v>166</v>
      </c>
      <c r="F179" s="4">
        <v>164</v>
      </c>
      <c r="G179" s="4">
        <v>166</v>
      </c>
      <c r="H179" s="4">
        <v>163</v>
      </c>
      <c r="I179" s="4">
        <v>158</v>
      </c>
      <c r="J179" s="4">
        <v>160</v>
      </c>
      <c r="K179" s="4">
        <v>162</v>
      </c>
      <c r="L179" s="4">
        <v>159</v>
      </c>
      <c r="M179" s="4">
        <v>156</v>
      </c>
      <c r="N179" s="4">
        <v>158</v>
      </c>
      <c r="O179" s="4">
        <v>160</v>
      </c>
      <c r="P179">
        <v>262101</v>
      </c>
      <c r="Q179" s="3" t="s">
        <v>99</v>
      </c>
    </row>
    <row r="180" spans="1:17">
      <c r="A180">
        <v>20</v>
      </c>
      <c r="B180">
        <v>10</v>
      </c>
      <c r="C180" s="3" t="s">
        <v>43</v>
      </c>
      <c r="D180" s="4">
        <v>773.7</v>
      </c>
      <c r="E180" s="4">
        <v>772.9</v>
      </c>
      <c r="F180" s="4">
        <v>770.5</v>
      </c>
      <c r="G180" s="4">
        <v>767.3</v>
      </c>
      <c r="H180" s="4">
        <v>766.5</v>
      </c>
      <c r="I180" s="4">
        <v>761.7</v>
      </c>
      <c r="J180" s="4">
        <v>761.7</v>
      </c>
      <c r="K180" s="4">
        <v>762.5</v>
      </c>
      <c r="L180" s="4">
        <v>762.5</v>
      </c>
      <c r="M180" s="4">
        <v>761.7</v>
      </c>
      <c r="N180" s="4">
        <v>766.5</v>
      </c>
      <c r="O180" s="4">
        <v>766.5</v>
      </c>
      <c r="P180">
        <v>259100</v>
      </c>
      <c r="Q180" s="3" t="s">
        <v>99</v>
      </c>
    </row>
    <row r="181" spans="1:17">
      <c r="A181">
        <v>20</v>
      </c>
      <c r="B181">
        <v>10</v>
      </c>
      <c r="C181" s="3" t="s">
        <v>24</v>
      </c>
      <c r="D181" s="4">
        <v>99</v>
      </c>
      <c r="E181" s="4">
        <v>98</v>
      </c>
      <c r="F181" s="4">
        <v>99</v>
      </c>
      <c r="G181" s="4">
        <v>99</v>
      </c>
      <c r="H181" s="4">
        <v>97</v>
      </c>
      <c r="I181" s="4">
        <v>98</v>
      </c>
      <c r="J181" s="4">
        <v>98</v>
      </c>
      <c r="K181" s="4">
        <v>99</v>
      </c>
      <c r="L181" s="4">
        <v>99</v>
      </c>
      <c r="M181" s="4">
        <v>99</v>
      </c>
      <c r="N181" s="4">
        <v>100</v>
      </c>
      <c r="O181" s="4">
        <v>99</v>
      </c>
      <c r="P181">
        <v>252115</v>
      </c>
      <c r="Q181" s="3" t="s">
        <v>99</v>
      </c>
    </row>
    <row r="182" spans="1:17">
      <c r="A182">
        <v>20</v>
      </c>
      <c r="B182">
        <v>10</v>
      </c>
      <c r="C182" s="3" t="s">
        <v>24</v>
      </c>
      <c r="D182" s="4">
        <v>78</v>
      </c>
      <c r="E182" s="4">
        <v>79</v>
      </c>
      <c r="F182" s="4">
        <v>79</v>
      </c>
      <c r="G182" s="4">
        <v>79</v>
      </c>
      <c r="H182" s="4">
        <v>79</v>
      </c>
      <c r="I182" s="4">
        <v>79</v>
      </c>
      <c r="J182" s="4">
        <v>78</v>
      </c>
      <c r="K182" s="4">
        <v>79</v>
      </c>
      <c r="L182" s="4">
        <v>78</v>
      </c>
      <c r="M182" s="4">
        <v>78</v>
      </c>
      <c r="N182" s="4">
        <v>79</v>
      </c>
      <c r="O182" s="4">
        <v>80</v>
      </c>
      <c r="P182">
        <v>252116</v>
      </c>
      <c r="Q182" s="3" t="s">
        <v>99</v>
      </c>
    </row>
    <row r="183" spans="1:17">
      <c r="A183">
        <v>20</v>
      </c>
      <c r="B183">
        <v>10</v>
      </c>
      <c r="C183" s="3" t="s">
        <v>24</v>
      </c>
      <c r="D183" s="4">
        <v>169</v>
      </c>
      <c r="E183" s="4">
        <v>170</v>
      </c>
      <c r="F183" s="4">
        <v>170</v>
      </c>
      <c r="G183" s="4">
        <v>170</v>
      </c>
      <c r="H183" s="4">
        <v>170</v>
      </c>
      <c r="I183" s="4">
        <v>172</v>
      </c>
      <c r="J183" s="4">
        <v>171</v>
      </c>
      <c r="K183" s="4">
        <v>170</v>
      </c>
      <c r="L183" s="4">
        <v>170</v>
      </c>
      <c r="M183" s="4">
        <v>170</v>
      </c>
      <c r="N183" s="4">
        <v>170</v>
      </c>
      <c r="O183" s="4">
        <v>171</v>
      </c>
      <c r="P183">
        <v>252117</v>
      </c>
      <c r="Q183" s="3" t="s">
        <v>99</v>
      </c>
    </row>
    <row r="184" spans="1:17">
      <c r="A184">
        <v>20</v>
      </c>
      <c r="B184">
        <v>10</v>
      </c>
      <c r="C184" s="3" t="s">
        <v>24</v>
      </c>
      <c r="D184" s="4">
        <v>341</v>
      </c>
      <c r="E184" s="4">
        <v>339</v>
      </c>
      <c r="F184" s="4">
        <v>341</v>
      </c>
      <c r="G184" s="4">
        <v>344</v>
      </c>
      <c r="H184" s="4">
        <v>345</v>
      </c>
      <c r="I184" s="4">
        <v>345</v>
      </c>
      <c r="J184" s="4">
        <v>344</v>
      </c>
      <c r="K184" s="4">
        <v>342</v>
      </c>
      <c r="L184" s="4">
        <v>340</v>
      </c>
      <c r="M184" s="4">
        <v>340</v>
      </c>
      <c r="N184" s="4">
        <v>340</v>
      </c>
      <c r="O184" s="4">
        <v>340</v>
      </c>
      <c r="P184">
        <v>252118</v>
      </c>
      <c r="Q184" s="3" t="s">
        <v>99</v>
      </c>
    </row>
    <row r="185" spans="1:17">
      <c r="A185">
        <v>20</v>
      </c>
      <c r="B185">
        <v>10</v>
      </c>
      <c r="C185" s="3" t="s">
        <v>24</v>
      </c>
      <c r="D185" s="4">
        <v>223.5</v>
      </c>
      <c r="E185" s="4">
        <v>225.5</v>
      </c>
      <c r="F185" s="4">
        <v>225.5</v>
      </c>
      <c r="G185" s="4">
        <v>226.5</v>
      </c>
      <c r="H185" s="4">
        <v>227.5</v>
      </c>
      <c r="I185" s="4">
        <v>218.5</v>
      </c>
      <c r="J185" s="4">
        <v>219.5</v>
      </c>
      <c r="K185" s="4">
        <v>216.5</v>
      </c>
      <c r="L185" s="4">
        <v>218.5</v>
      </c>
      <c r="M185" s="4">
        <v>216.5</v>
      </c>
      <c r="N185" s="4">
        <v>216.5</v>
      </c>
      <c r="O185" s="4">
        <v>217.5</v>
      </c>
      <c r="P185">
        <v>252121</v>
      </c>
      <c r="Q185" s="3" t="s">
        <v>99</v>
      </c>
    </row>
    <row r="186" spans="1:17">
      <c r="A186">
        <v>20</v>
      </c>
      <c r="B186">
        <v>10</v>
      </c>
      <c r="C186" s="3" t="s">
        <v>24</v>
      </c>
      <c r="D186" s="4">
        <v>252.5</v>
      </c>
      <c r="E186" s="4">
        <v>252.5</v>
      </c>
      <c r="F186" s="4">
        <v>252.5</v>
      </c>
      <c r="G186" s="4">
        <v>252.5</v>
      </c>
      <c r="H186" s="4">
        <v>251.5</v>
      </c>
      <c r="I186" s="4">
        <v>250.5</v>
      </c>
      <c r="J186" s="4">
        <v>251.5</v>
      </c>
      <c r="K186" s="4">
        <v>251.5</v>
      </c>
      <c r="L186" s="4">
        <v>251.5</v>
      </c>
      <c r="M186" s="4">
        <v>252.5</v>
      </c>
      <c r="N186" s="4">
        <v>252.5</v>
      </c>
      <c r="O186" s="4">
        <v>252.5</v>
      </c>
      <c r="P186">
        <v>252122</v>
      </c>
      <c r="Q186" s="3" t="s">
        <v>99</v>
      </c>
    </row>
    <row r="187" spans="1:17">
      <c r="A187">
        <v>20</v>
      </c>
      <c r="B187">
        <v>10</v>
      </c>
      <c r="C187" s="3" t="s">
        <v>24</v>
      </c>
      <c r="D187" s="4">
        <v>263.5</v>
      </c>
      <c r="E187" s="4">
        <v>263.5</v>
      </c>
      <c r="F187" s="4">
        <v>267.5</v>
      </c>
      <c r="G187" s="4">
        <v>264.5</v>
      </c>
      <c r="H187" s="4">
        <v>262.5</v>
      </c>
      <c r="I187" s="4">
        <v>259.5</v>
      </c>
      <c r="J187" s="4">
        <v>259.5</v>
      </c>
      <c r="K187" s="4">
        <v>257.5</v>
      </c>
      <c r="L187" s="4">
        <v>260.5</v>
      </c>
      <c r="M187" s="4">
        <v>260.5</v>
      </c>
      <c r="N187" s="4">
        <v>259.5</v>
      </c>
      <c r="O187" s="4">
        <v>258.5</v>
      </c>
      <c r="P187">
        <v>252123</v>
      </c>
      <c r="Q187" s="3" t="s">
        <v>99</v>
      </c>
    </row>
    <row r="188" spans="1:17">
      <c r="A188">
        <v>20</v>
      </c>
      <c r="B188">
        <v>10</v>
      </c>
      <c r="C188" s="3" t="s">
        <v>24</v>
      </c>
      <c r="D188" s="4">
        <v>42</v>
      </c>
      <c r="E188" s="4">
        <v>42</v>
      </c>
      <c r="F188" s="4">
        <v>42</v>
      </c>
      <c r="G188" s="4">
        <v>42</v>
      </c>
      <c r="H188" s="4">
        <v>42</v>
      </c>
      <c r="I188" s="4">
        <v>42</v>
      </c>
      <c r="J188" s="4">
        <v>42</v>
      </c>
      <c r="K188" s="4">
        <v>43</v>
      </c>
      <c r="L188" s="4">
        <v>42</v>
      </c>
      <c r="M188" s="4">
        <v>43</v>
      </c>
      <c r="N188" s="4">
        <v>43</v>
      </c>
      <c r="O188" s="4">
        <v>43</v>
      </c>
      <c r="P188">
        <v>252124</v>
      </c>
      <c r="Q188" s="3" t="s">
        <v>99</v>
      </c>
    </row>
    <row r="189" spans="1:17">
      <c r="A189">
        <v>20</v>
      </c>
      <c r="B189">
        <v>10</v>
      </c>
      <c r="C189" s="3" t="s">
        <v>24</v>
      </c>
      <c r="D189" s="4">
        <v>1187.4000000000001</v>
      </c>
      <c r="E189" s="4">
        <v>1188.2</v>
      </c>
      <c r="F189" s="4">
        <v>1184.5999999999999</v>
      </c>
      <c r="G189" s="4">
        <v>1179.2</v>
      </c>
      <c r="H189" s="4">
        <v>1175</v>
      </c>
      <c r="I189" s="4">
        <v>1179.5999999999999</v>
      </c>
      <c r="J189" s="4">
        <v>1176.5999999999999</v>
      </c>
      <c r="K189" s="4">
        <v>1176.5999999999999</v>
      </c>
      <c r="L189" s="4">
        <v>1180.8</v>
      </c>
      <c r="M189" s="4">
        <v>1177.4000000000001</v>
      </c>
      <c r="N189" s="4">
        <v>1181</v>
      </c>
      <c r="O189" s="4">
        <v>1187.4000000000001</v>
      </c>
      <c r="P189">
        <v>252125</v>
      </c>
      <c r="Q189" s="3" t="s">
        <v>99</v>
      </c>
    </row>
    <row r="190" spans="1:17">
      <c r="A190">
        <v>20</v>
      </c>
      <c r="B190">
        <v>10</v>
      </c>
      <c r="C190" s="3" t="s">
        <v>24</v>
      </c>
      <c r="D190" s="4">
        <v>430.1</v>
      </c>
      <c r="E190" s="4">
        <v>430.1</v>
      </c>
      <c r="F190" s="4">
        <v>430.1</v>
      </c>
      <c r="G190" s="4">
        <v>430.9</v>
      </c>
      <c r="H190" s="4">
        <v>431.7</v>
      </c>
      <c r="I190" s="4">
        <v>430.9</v>
      </c>
      <c r="J190" s="4">
        <v>431.7</v>
      </c>
      <c r="K190" s="4">
        <v>431.7</v>
      </c>
      <c r="L190" s="4">
        <v>431.7</v>
      </c>
      <c r="M190" s="4">
        <v>432.5</v>
      </c>
      <c r="N190" s="4">
        <v>431.7</v>
      </c>
      <c r="O190" s="4">
        <v>430.9</v>
      </c>
      <c r="P190">
        <v>252128</v>
      </c>
      <c r="Q190" s="3" t="s">
        <v>99</v>
      </c>
    </row>
    <row r="191" spans="1:17">
      <c r="A191">
        <v>20</v>
      </c>
      <c r="B191">
        <v>10</v>
      </c>
      <c r="C191" s="3" t="s">
        <v>24</v>
      </c>
      <c r="D191" s="4">
        <v>529.6</v>
      </c>
      <c r="E191" s="4">
        <v>526.6</v>
      </c>
      <c r="F191" s="4">
        <v>523.79999999999995</v>
      </c>
      <c r="G191" s="4">
        <v>523.70000000000005</v>
      </c>
      <c r="H191" s="4">
        <v>518.70000000000005</v>
      </c>
      <c r="I191" s="4">
        <v>522.5</v>
      </c>
      <c r="J191" s="4">
        <v>520.5</v>
      </c>
      <c r="K191" s="4">
        <v>524.5</v>
      </c>
      <c r="L191" s="4">
        <v>522.9</v>
      </c>
      <c r="M191" s="4">
        <v>522.70000000000005</v>
      </c>
      <c r="N191" s="4">
        <v>524.70000000000005</v>
      </c>
      <c r="O191" s="4">
        <v>524.20000000000005</v>
      </c>
      <c r="P191">
        <v>252129</v>
      </c>
      <c r="Q191" s="3" t="s">
        <v>99</v>
      </c>
    </row>
    <row r="192" spans="1:17">
      <c r="A192">
        <v>20</v>
      </c>
      <c r="B192">
        <v>10</v>
      </c>
      <c r="C192" s="3" t="s">
        <v>43</v>
      </c>
      <c r="D192" s="4">
        <v>760.7</v>
      </c>
      <c r="E192" s="4">
        <v>759.9</v>
      </c>
      <c r="F192" s="4">
        <v>757.5</v>
      </c>
      <c r="G192" s="4">
        <v>754.3</v>
      </c>
      <c r="H192" s="4">
        <v>754.3</v>
      </c>
      <c r="I192" s="4">
        <v>748.7</v>
      </c>
      <c r="J192" s="4">
        <v>748.7</v>
      </c>
      <c r="K192" s="4">
        <v>749.5</v>
      </c>
      <c r="L192" s="4">
        <v>749.5</v>
      </c>
      <c r="M192" s="4">
        <v>749.5</v>
      </c>
      <c r="N192" s="4">
        <v>753.5</v>
      </c>
      <c r="O192" s="4">
        <v>754.3</v>
      </c>
      <c r="P192">
        <v>259101</v>
      </c>
      <c r="Q192" s="3" t="s">
        <v>99</v>
      </c>
    </row>
    <row r="193" spans="1:17">
      <c r="A193">
        <v>20</v>
      </c>
      <c r="B193">
        <v>10</v>
      </c>
      <c r="C193" s="3" t="s">
        <v>24</v>
      </c>
      <c r="D193" s="4">
        <v>241</v>
      </c>
      <c r="E193" s="4">
        <v>238</v>
      </c>
      <c r="F193" s="4">
        <v>240</v>
      </c>
      <c r="G193" s="4">
        <v>242</v>
      </c>
      <c r="H193" s="4">
        <v>243</v>
      </c>
      <c r="I193" s="4">
        <v>243</v>
      </c>
      <c r="J193" s="4">
        <v>242</v>
      </c>
      <c r="K193" s="4">
        <v>240</v>
      </c>
      <c r="L193" s="4">
        <v>239</v>
      </c>
      <c r="M193" s="4">
        <v>239</v>
      </c>
      <c r="N193" s="4">
        <v>240</v>
      </c>
      <c r="O193" s="4">
        <v>240</v>
      </c>
      <c r="P193">
        <v>252119</v>
      </c>
      <c r="Q193" s="3" t="s">
        <v>99</v>
      </c>
    </row>
    <row r="194" spans="1:17">
      <c r="A194">
        <v>20</v>
      </c>
      <c r="B194">
        <v>10</v>
      </c>
      <c r="C194" s="3" t="s">
        <v>24</v>
      </c>
      <c r="D194" s="4">
        <v>985.4</v>
      </c>
      <c r="E194" s="4">
        <v>986.2</v>
      </c>
      <c r="F194" s="4">
        <v>982.6</v>
      </c>
      <c r="G194" s="4">
        <v>978.2</v>
      </c>
      <c r="H194" s="4">
        <v>973.8</v>
      </c>
      <c r="I194" s="4">
        <v>977.6</v>
      </c>
      <c r="J194" s="4">
        <v>975.4</v>
      </c>
      <c r="K194" s="4">
        <v>974.6</v>
      </c>
      <c r="L194" s="4">
        <v>978.8</v>
      </c>
      <c r="M194" s="4">
        <v>977.4</v>
      </c>
      <c r="N194" s="4">
        <v>980</v>
      </c>
      <c r="O194" s="4">
        <v>986.4</v>
      </c>
      <c r="P194">
        <v>252126</v>
      </c>
      <c r="Q194" s="3" t="s">
        <v>99</v>
      </c>
    </row>
    <row r="195" spans="1:17">
      <c r="A195">
        <v>20</v>
      </c>
      <c r="B195">
        <v>10</v>
      </c>
      <c r="C195" s="3" t="s">
        <v>24</v>
      </c>
      <c r="D195" s="4">
        <v>77.8</v>
      </c>
      <c r="E195" s="4">
        <v>78.599999999999994</v>
      </c>
      <c r="F195" s="4">
        <v>77.8</v>
      </c>
      <c r="G195" s="4">
        <v>76.2</v>
      </c>
      <c r="H195" s="4">
        <v>74.2</v>
      </c>
      <c r="I195" s="4">
        <v>75.2</v>
      </c>
      <c r="J195" s="4">
        <v>75.2</v>
      </c>
      <c r="K195" s="4">
        <v>77</v>
      </c>
      <c r="L195" s="4">
        <v>74.400000000000006</v>
      </c>
      <c r="M195" s="4">
        <v>75.2</v>
      </c>
      <c r="N195" s="4">
        <v>76.2</v>
      </c>
      <c r="O195" s="4">
        <v>76.400000000000006</v>
      </c>
      <c r="P195">
        <v>252130</v>
      </c>
      <c r="Q195" s="3" t="s">
        <v>99</v>
      </c>
    </row>
    <row r="196" spans="1:17">
      <c r="A196">
        <v>20</v>
      </c>
      <c r="B196">
        <v>10</v>
      </c>
      <c r="C196" s="3" t="s">
        <v>105</v>
      </c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>
        <v>253102</v>
      </c>
      <c r="Q196" s="3" t="s">
        <v>99</v>
      </c>
    </row>
    <row r="197" spans="1:17">
      <c r="A197">
        <v>20</v>
      </c>
      <c r="B197">
        <v>10</v>
      </c>
      <c r="C197" s="3" t="s">
        <v>105</v>
      </c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>
        <v>253101</v>
      </c>
      <c r="Q197" s="3" t="s">
        <v>99</v>
      </c>
    </row>
    <row r="198" spans="1:17">
      <c r="A198">
        <v>20</v>
      </c>
      <c r="B198">
        <v>10</v>
      </c>
      <c r="C198" s="3" t="s">
        <v>106</v>
      </c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>
        <v>261100</v>
      </c>
      <c r="Q198" s="3" t="s">
        <v>99</v>
      </c>
    </row>
    <row r="199" spans="1:17">
      <c r="A199">
        <v>20</v>
      </c>
      <c r="B199">
        <v>10</v>
      </c>
      <c r="C199" s="3" t="s">
        <v>106</v>
      </c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>
        <v>261101</v>
      </c>
      <c r="Q199" s="3" t="s">
        <v>99</v>
      </c>
    </row>
    <row r="200" spans="1:17">
      <c r="A200">
        <v>20</v>
      </c>
      <c r="B200">
        <v>10</v>
      </c>
      <c r="C200" s="3" t="s">
        <v>107</v>
      </c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>
        <v>243100</v>
      </c>
      <c r="Q200" s="3" t="s">
        <v>99</v>
      </c>
    </row>
    <row r="201" spans="1:17">
      <c r="A201">
        <v>20</v>
      </c>
      <c r="B201">
        <v>10</v>
      </c>
      <c r="C201" s="3" t="s">
        <v>107</v>
      </c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>
        <v>243101</v>
      </c>
      <c r="Q201" s="3" t="s">
        <v>99</v>
      </c>
    </row>
    <row r="202" spans="1:17">
      <c r="A202">
        <v>20</v>
      </c>
      <c r="B202">
        <v>10</v>
      </c>
      <c r="C202" s="3" t="s">
        <v>79</v>
      </c>
      <c r="D202" s="4">
        <v>131.9</v>
      </c>
      <c r="E202" s="4">
        <v>131.9</v>
      </c>
      <c r="F202" s="4">
        <v>156.9</v>
      </c>
      <c r="G202" s="4">
        <v>130.1</v>
      </c>
      <c r="H202" s="4">
        <v>128.69999999999999</v>
      </c>
      <c r="I202" s="4">
        <v>125.7</v>
      </c>
      <c r="J202" s="4">
        <v>124.7</v>
      </c>
      <c r="K202" s="4">
        <v>124.5</v>
      </c>
      <c r="L202" s="4">
        <v>121.9</v>
      </c>
      <c r="M202" s="4">
        <v>123.7</v>
      </c>
      <c r="N202" s="4">
        <v>124.5</v>
      </c>
      <c r="O202" s="4">
        <v>125.5</v>
      </c>
      <c r="P202">
        <v>242101</v>
      </c>
      <c r="Q202" s="3" t="s">
        <v>99</v>
      </c>
    </row>
    <row r="203" spans="1:17">
      <c r="A203">
        <v>20</v>
      </c>
      <c r="B203">
        <v>10</v>
      </c>
      <c r="C203" s="3" t="s">
        <v>79</v>
      </c>
      <c r="D203" s="4">
        <v>131.9</v>
      </c>
      <c r="E203" s="4">
        <v>130.9</v>
      </c>
      <c r="F203" s="4">
        <v>131.9</v>
      </c>
      <c r="G203" s="4">
        <v>129.30000000000001</v>
      </c>
      <c r="H203" s="4">
        <v>128.69999999999999</v>
      </c>
      <c r="I203" s="4">
        <v>125.7</v>
      </c>
      <c r="J203" s="4">
        <v>124.7</v>
      </c>
      <c r="K203" s="4">
        <v>124.5</v>
      </c>
      <c r="L203" s="4">
        <v>121.9</v>
      </c>
      <c r="M203" s="4">
        <v>123.7</v>
      </c>
      <c r="N203" s="4">
        <v>124.5</v>
      </c>
      <c r="O203" s="4">
        <v>125.5</v>
      </c>
      <c r="P203">
        <v>242100</v>
      </c>
      <c r="Q203" s="3" t="s">
        <v>99</v>
      </c>
    </row>
    <row r="204" spans="1:17">
      <c r="A204">
        <v>20</v>
      </c>
      <c r="B204">
        <v>10</v>
      </c>
      <c r="C204" s="3" t="s">
        <v>108</v>
      </c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>
        <v>244101</v>
      </c>
      <c r="Q204" s="3" t="s">
        <v>99</v>
      </c>
    </row>
    <row r="205" spans="1:17">
      <c r="A205">
        <v>20</v>
      </c>
      <c r="B205">
        <v>10</v>
      </c>
      <c r="C205" s="3" t="s">
        <v>108</v>
      </c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>
        <v>244100</v>
      </c>
      <c r="Q205" s="3" t="s">
        <v>99</v>
      </c>
    </row>
    <row r="206" spans="1:17">
      <c r="A206">
        <v>20</v>
      </c>
      <c r="B206">
        <v>10</v>
      </c>
      <c r="C206" s="3" t="s">
        <v>109</v>
      </c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>
        <v>247100</v>
      </c>
      <c r="Q206" s="3" t="s">
        <v>99</v>
      </c>
    </row>
    <row r="207" spans="1:17">
      <c r="A207">
        <v>20</v>
      </c>
      <c r="B207">
        <v>10</v>
      </c>
      <c r="C207" s="3" t="s">
        <v>110</v>
      </c>
      <c r="D207" s="4">
        <v>7578</v>
      </c>
      <c r="E207" s="4">
        <v>7576.8</v>
      </c>
      <c r="F207" s="4">
        <v>7577.6</v>
      </c>
      <c r="G207" s="4">
        <v>7577.4</v>
      </c>
      <c r="H207" s="4">
        <v>7591.3</v>
      </c>
      <c r="I207" s="4">
        <v>7597.7</v>
      </c>
      <c r="J207" s="4">
        <v>7599.3</v>
      </c>
      <c r="K207" s="4">
        <v>7597.7</v>
      </c>
      <c r="L207" s="4">
        <v>7584.3</v>
      </c>
      <c r="M207" s="4"/>
      <c r="N207" s="4"/>
      <c r="O207" s="4"/>
      <c r="P207">
        <v>245100</v>
      </c>
      <c r="Q207" s="3" t="s">
        <v>99</v>
      </c>
    </row>
    <row r="208" spans="1:17">
      <c r="A208">
        <v>20</v>
      </c>
      <c r="B208">
        <v>10</v>
      </c>
      <c r="C208" s="3" t="s">
        <v>18</v>
      </c>
      <c r="D208" s="4">
        <v>1251.8</v>
      </c>
      <c r="E208" s="4">
        <v>1253.4000000000001</v>
      </c>
      <c r="F208" s="4">
        <v>1253.4000000000001</v>
      </c>
      <c r="G208" s="4">
        <v>1252.5999999999999</v>
      </c>
      <c r="H208" s="4">
        <v>1249.4000000000001</v>
      </c>
      <c r="I208" s="4">
        <v>1254.5999999999999</v>
      </c>
      <c r="J208" s="4">
        <v>1254.5999999999999</v>
      </c>
      <c r="K208" s="4">
        <v>1254.5999999999999</v>
      </c>
      <c r="L208" s="4">
        <v>1255.4000000000001</v>
      </c>
      <c r="M208" s="4">
        <v>1257.8</v>
      </c>
      <c r="N208" s="4">
        <v>1257.8</v>
      </c>
      <c r="O208" s="4">
        <v>1257.5999999999999</v>
      </c>
      <c r="P208">
        <v>248100</v>
      </c>
      <c r="Q208" s="3" t="s">
        <v>99</v>
      </c>
    </row>
    <row r="209" spans="1:17">
      <c r="A209">
        <v>20</v>
      </c>
      <c r="B209">
        <v>10</v>
      </c>
      <c r="C209" s="3" t="s">
        <v>110</v>
      </c>
      <c r="D209" s="4">
        <v>1348.2</v>
      </c>
      <c r="E209" s="4">
        <v>1351.2</v>
      </c>
      <c r="F209" s="4">
        <v>1360.2</v>
      </c>
      <c r="G209" s="4">
        <v>1348.2</v>
      </c>
      <c r="H209" s="4">
        <v>1344.2</v>
      </c>
      <c r="I209" s="4">
        <v>1353.2</v>
      </c>
      <c r="J209" s="4">
        <v>1364.2</v>
      </c>
      <c r="K209" s="4">
        <v>1362.2</v>
      </c>
      <c r="L209" s="4">
        <v>1360.2</v>
      </c>
      <c r="M209" s="4"/>
      <c r="N209" s="4"/>
      <c r="O209" s="4"/>
      <c r="P209">
        <v>245101</v>
      </c>
      <c r="Q209" s="3" t="s">
        <v>99</v>
      </c>
    </row>
    <row r="210" spans="1:17">
      <c r="A210">
        <v>20</v>
      </c>
      <c r="B210">
        <v>10</v>
      </c>
      <c r="C210" s="3" t="s">
        <v>32</v>
      </c>
      <c r="D210" s="4">
        <v>11801.4</v>
      </c>
      <c r="E210" s="4">
        <v>11804.4</v>
      </c>
      <c r="F210" s="4">
        <v>11796.6</v>
      </c>
      <c r="G210" s="4">
        <v>11816.8</v>
      </c>
      <c r="H210" s="4">
        <v>11800.3</v>
      </c>
      <c r="I210" s="4">
        <v>11808</v>
      </c>
      <c r="J210" s="4">
        <v>11810.8</v>
      </c>
      <c r="K210" s="4">
        <v>11798.8</v>
      </c>
      <c r="L210" s="4">
        <v>11798.8</v>
      </c>
      <c r="M210" s="4">
        <v>11778.3</v>
      </c>
      <c r="N210" s="4">
        <v>11783.3</v>
      </c>
      <c r="O210" s="4">
        <v>11792.8</v>
      </c>
      <c r="P210">
        <v>255100</v>
      </c>
      <c r="Q210" s="3" t="s">
        <v>99</v>
      </c>
    </row>
    <row r="211" spans="1:17">
      <c r="A211">
        <v>20</v>
      </c>
      <c r="B211">
        <v>10</v>
      </c>
      <c r="C211" s="3" t="s">
        <v>80</v>
      </c>
      <c r="D211" s="4">
        <v>1715</v>
      </c>
      <c r="E211" s="4">
        <v>1702</v>
      </c>
      <c r="F211" s="4">
        <v>1705</v>
      </c>
      <c r="G211" s="4">
        <v>1697.5</v>
      </c>
      <c r="H211" s="4">
        <v>1693.5</v>
      </c>
      <c r="I211" s="4">
        <v>1688.5</v>
      </c>
      <c r="J211" s="4">
        <v>1683.5</v>
      </c>
      <c r="K211" s="4">
        <v>1681.5</v>
      </c>
      <c r="L211" s="4">
        <v>1675.5</v>
      </c>
      <c r="M211" s="4">
        <v>1670.5</v>
      </c>
      <c r="N211" s="4">
        <v>1666.5</v>
      </c>
      <c r="O211" s="4">
        <v>1664.5</v>
      </c>
      <c r="P211">
        <v>246100</v>
      </c>
      <c r="Q211" s="3" t="s">
        <v>99</v>
      </c>
    </row>
    <row r="212" spans="1:17">
      <c r="A212">
        <v>20</v>
      </c>
      <c r="B212">
        <v>10</v>
      </c>
      <c r="C212" s="3" t="s">
        <v>109</v>
      </c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>
        <v>247101</v>
      </c>
      <c r="Q212" s="3" t="s">
        <v>99</v>
      </c>
    </row>
    <row r="213" spans="1:17">
      <c r="A213">
        <v>20</v>
      </c>
      <c r="B213">
        <v>10</v>
      </c>
      <c r="C213" s="3" t="s">
        <v>111</v>
      </c>
      <c r="D213" s="4">
        <v>220.2</v>
      </c>
      <c r="E213" s="4">
        <v>221.2</v>
      </c>
      <c r="F213" s="4">
        <v>225.2</v>
      </c>
      <c r="G213" s="4">
        <v>227.2</v>
      </c>
      <c r="H213" s="4">
        <v>222.2</v>
      </c>
      <c r="I213" s="4">
        <v>220.2</v>
      </c>
      <c r="J213" s="4">
        <v>218.2</v>
      </c>
      <c r="K213" s="4">
        <v>221.2</v>
      </c>
      <c r="L213" s="4">
        <v>216.2</v>
      </c>
      <c r="M213" s="4">
        <v>220.2</v>
      </c>
      <c r="N213" s="4">
        <v>220.2</v>
      </c>
      <c r="O213" s="4">
        <v>220.2</v>
      </c>
      <c r="P213">
        <v>257100</v>
      </c>
      <c r="Q213" s="3" t="s">
        <v>99</v>
      </c>
    </row>
    <row r="214" spans="1:17">
      <c r="A214">
        <v>20</v>
      </c>
      <c r="B214">
        <v>10</v>
      </c>
      <c r="C214" s="3" t="s">
        <v>18</v>
      </c>
      <c r="D214" s="4">
        <v>1150.3</v>
      </c>
      <c r="E214" s="4">
        <v>1151.9000000000001</v>
      </c>
      <c r="F214" s="4">
        <v>1151.9000000000001</v>
      </c>
      <c r="G214" s="4">
        <v>1151.0999999999999</v>
      </c>
      <c r="H214" s="4">
        <v>1147.9000000000001</v>
      </c>
      <c r="I214" s="4">
        <v>1149.5</v>
      </c>
      <c r="J214" s="4">
        <v>1150.3</v>
      </c>
      <c r="K214" s="4">
        <v>1151.0999999999999</v>
      </c>
      <c r="L214" s="4">
        <v>1151.0999999999999</v>
      </c>
      <c r="M214" s="4">
        <v>1154.3</v>
      </c>
      <c r="N214" s="4">
        <v>1155.0999999999999</v>
      </c>
      <c r="O214" s="4">
        <v>1155.0999999999999</v>
      </c>
      <c r="P214">
        <v>248101</v>
      </c>
      <c r="Q214" s="3" t="s">
        <v>99</v>
      </c>
    </row>
    <row r="215" spans="1:17">
      <c r="A215">
        <v>20</v>
      </c>
      <c r="B215">
        <v>10</v>
      </c>
      <c r="C215" s="3" t="s">
        <v>112</v>
      </c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>
        <v>258100</v>
      </c>
      <c r="Q215" s="3" t="s">
        <v>99</v>
      </c>
    </row>
    <row r="216" spans="1:17">
      <c r="A216">
        <v>20</v>
      </c>
      <c r="B216">
        <v>10</v>
      </c>
      <c r="C216" s="3" t="s">
        <v>21</v>
      </c>
      <c r="D216" s="4">
        <v>1606.6</v>
      </c>
      <c r="E216" s="4">
        <v>1604.6</v>
      </c>
      <c r="F216" s="4">
        <v>1599.6</v>
      </c>
      <c r="G216" s="4">
        <v>1597.6</v>
      </c>
      <c r="H216" s="4">
        <v>1598.6</v>
      </c>
      <c r="I216" s="4">
        <v>1598.6</v>
      </c>
      <c r="J216" s="4">
        <v>1597.6</v>
      </c>
      <c r="K216" s="4">
        <v>1591.6</v>
      </c>
      <c r="L216" s="4">
        <v>1585.6</v>
      </c>
      <c r="M216" s="4">
        <v>1587.6</v>
      </c>
      <c r="N216" s="4">
        <v>1584.6</v>
      </c>
      <c r="O216" s="4">
        <v>1585.6</v>
      </c>
      <c r="P216">
        <v>249100</v>
      </c>
      <c r="Q216" s="3" t="s">
        <v>99</v>
      </c>
    </row>
    <row r="217" spans="1:17">
      <c r="A217">
        <v>20</v>
      </c>
      <c r="B217">
        <v>10</v>
      </c>
      <c r="C217" s="3" t="s">
        <v>77</v>
      </c>
      <c r="D217" s="4">
        <v>348</v>
      </c>
      <c r="E217" s="4">
        <v>348</v>
      </c>
      <c r="F217" s="4">
        <v>350</v>
      </c>
      <c r="G217" s="4">
        <v>350</v>
      </c>
      <c r="H217" s="4">
        <v>349</v>
      </c>
      <c r="I217" s="4">
        <v>350</v>
      </c>
      <c r="J217" s="4">
        <v>350</v>
      </c>
      <c r="K217" s="4">
        <v>348</v>
      </c>
      <c r="L217" s="4">
        <v>346</v>
      </c>
      <c r="M217" s="4">
        <v>346</v>
      </c>
      <c r="N217" s="4">
        <v>345</v>
      </c>
      <c r="O217" s="4">
        <v>345</v>
      </c>
      <c r="P217">
        <v>120100</v>
      </c>
      <c r="Q217" s="3" t="s">
        <v>99</v>
      </c>
    </row>
    <row r="218" spans="1:17">
      <c r="A218">
        <v>20</v>
      </c>
      <c r="B218">
        <v>10</v>
      </c>
      <c r="C218" s="3" t="s">
        <v>21</v>
      </c>
      <c r="D218" s="4">
        <v>908</v>
      </c>
      <c r="E218" s="4">
        <v>908</v>
      </c>
      <c r="F218" s="4">
        <v>908</v>
      </c>
      <c r="G218" s="4">
        <v>908</v>
      </c>
      <c r="H218" s="4">
        <v>908</v>
      </c>
      <c r="I218" s="4">
        <v>908</v>
      </c>
      <c r="J218" s="4">
        <v>908</v>
      </c>
      <c r="K218" s="4">
        <v>908</v>
      </c>
      <c r="L218" s="4">
        <v>908</v>
      </c>
      <c r="M218" s="4">
        <v>908</v>
      </c>
      <c r="N218" s="4">
        <v>908</v>
      </c>
      <c r="O218" s="4">
        <v>908</v>
      </c>
      <c r="P218">
        <v>249101</v>
      </c>
      <c r="Q218" s="3" t="s">
        <v>99</v>
      </c>
    </row>
    <row r="219" spans="1:17">
      <c r="A219">
        <v>20</v>
      </c>
      <c r="B219">
        <v>10</v>
      </c>
      <c r="C219" s="3" t="s">
        <v>78</v>
      </c>
      <c r="D219" s="4">
        <v>2060</v>
      </c>
      <c r="E219" s="4">
        <v>2062</v>
      </c>
      <c r="F219" s="4">
        <v>2069</v>
      </c>
      <c r="G219" s="4">
        <v>2071</v>
      </c>
      <c r="H219" s="4">
        <v>2075</v>
      </c>
      <c r="I219" s="4">
        <v>2073</v>
      </c>
      <c r="J219" s="4">
        <v>2068</v>
      </c>
      <c r="K219" s="4">
        <v>2067</v>
      </c>
      <c r="L219" s="4">
        <v>2071</v>
      </c>
      <c r="M219" s="4">
        <v>2070</v>
      </c>
      <c r="N219" s="4">
        <v>2068</v>
      </c>
      <c r="O219" s="4">
        <v>2064</v>
      </c>
      <c r="P219">
        <v>121100</v>
      </c>
      <c r="Q219" s="3" t="s">
        <v>99</v>
      </c>
    </row>
    <row r="220" spans="1:17">
      <c r="A220">
        <v>20</v>
      </c>
      <c r="B220">
        <v>10</v>
      </c>
      <c r="C220" s="3" t="s">
        <v>32</v>
      </c>
      <c r="D220" s="4">
        <v>9153.2000000000007</v>
      </c>
      <c r="E220" s="4">
        <v>9156.2000000000007</v>
      </c>
      <c r="F220" s="4">
        <v>9155.4</v>
      </c>
      <c r="G220" s="4">
        <v>9171.6</v>
      </c>
      <c r="H220" s="4">
        <v>9163.6</v>
      </c>
      <c r="I220" s="4">
        <v>9169.6</v>
      </c>
      <c r="J220" s="4">
        <v>9169.6</v>
      </c>
      <c r="K220" s="4">
        <v>9159.6</v>
      </c>
      <c r="L220" s="4">
        <v>9161.4</v>
      </c>
      <c r="M220" s="4">
        <v>9158.6</v>
      </c>
      <c r="N220" s="4">
        <v>9161.6</v>
      </c>
      <c r="O220" s="4">
        <v>9170.6</v>
      </c>
      <c r="P220">
        <v>255101</v>
      </c>
      <c r="Q220" s="3" t="s">
        <v>99</v>
      </c>
    </row>
    <row r="221" spans="1:17">
      <c r="A221">
        <v>20</v>
      </c>
      <c r="B221">
        <v>10</v>
      </c>
      <c r="C221" s="3" t="s">
        <v>81</v>
      </c>
      <c r="D221" s="4">
        <v>1414.5</v>
      </c>
      <c r="E221" s="4">
        <v>1411.5</v>
      </c>
      <c r="F221" s="4">
        <v>1409.5</v>
      </c>
      <c r="G221" s="4">
        <v>1407.5</v>
      </c>
      <c r="H221" s="4">
        <v>1408.5</v>
      </c>
      <c r="I221" s="4">
        <v>1409.5</v>
      </c>
      <c r="J221" s="4">
        <v>1409.5</v>
      </c>
      <c r="K221" s="4">
        <v>1408.5</v>
      </c>
      <c r="L221" s="4">
        <v>1412.5</v>
      </c>
      <c r="M221" s="4">
        <v>1412.5</v>
      </c>
      <c r="N221" s="4">
        <v>1410.5</v>
      </c>
      <c r="O221" s="4">
        <v>1406.5</v>
      </c>
      <c r="P221">
        <v>122100</v>
      </c>
      <c r="Q221" s="3" t="s">
        <v>99</v>
      </c>
    </row>
    <row r="222" spans="1:17">
      <c r="A222">
        <v>20</v>
      </c>
      <c r="B222">
        <v>10</v>
      </c>
      <c r="C222" s="3" t="s">
        <v>32</v>
      </c>
      <c r="D222" s="4">
        <v>17</v>
      </c>
      <c r="E222" s="4">
        <v>17</v>
      </c>
      <c r="F222" s="4">
        <v>22</v>
      </c>
      <c r="G222" s="4">
        <v>22</v>
      </c>
      <c r="H222" s="4">
        <v>22</v>
      </c>
      <c r="I222" s="4">
        <v>25</v>
      </c>
      <c r="J222" s="4">
        <v>27</v>
      </c>
      <c r="K222" s="4">
        <v>28</v>
      </c>
      <c r="L222" s="4">
        <v>30</v>
      </c>
      <c r="M222" s="4">
        <v>30</v>
      </c>
      <c r="N222" s="4">
        <v>30</v>
      </c>
      <c r="O222" s="4">
        <v>31</v>
      </c>
      <c r="P222">
        <v>255102</v>
      </c>
      <c r="Q222" s="3" t="s">
        <v>99</v>
      </c>
    </row>
    <row r="223" spans="1:17">
      <c r="A223">
        <v>20</v>
      </c>
      <c r="B223">
        <v>10</v>
      </c>
      <c r="C223" s="3" t="s">
        <v>86</v>
      </c>
      <c r="D223" s="4">
        <v>168</v>
      </c>
      <c r="E223" s="4">
        <v>168</v>
      </c>
      <c r="F223" s="4">
        <v>170</v>
      </c>
      <c r="G223" s="4">
        <v>170</v>
      </c>
      <c r="H223" s="4">
        <v>170</v>
      </c>
      <c r="I223" s="4">
        <v>171</v>
      </c>
      <c r="J223" s="4">
        <v>169</v>
      </c>
      <c r="K223" s="4">
        <v>169</v>
      </c>
      <c r="L223" s="4">
        <v>170</v>
      </c>
      <c r="M223" s="4">
        <v>170</v>
      </c>
      <c r="N223" s="4">
        <v>170</v>
      </c>
      <c r="O223" s="4">
        <v>169</v>
      </c>
      <c r="P223">
        <v>123100</v>
      </c>
      <c r="Q223" s="3" t="s">
        <v>99</v>
      </c>
    </row>
    <row r="224" spans="1:17">
      <c r="A224">
        <v>20</v>
      </c>
      <c r="B224">
        <v>10</v>
      </c>
      <c r="C224" s="3" t="s">
        <v>33</v>
      </c>
      <c r="D224" s="4">
        <v>1081.0999999999999</v>
      </c>
      <c r="E224" s="4">
        <v>1059.7</v>
      </c>
      <c r="F224" s="4">
        <v>994.7</v>
      </c>
      <c r="G224" s="4">
        <v>993.7</v>
      </c>
      <c r="H224" s="4">
        <v>990.9</v>
      </c>
      <c r="I224" s="4">
        <v>1069.0999999999999</v>
      </c>
      <c r="J224" s="4">
        <v>1071.0999999999999</v>
      </c>
      <c r="K224" s="4">
        <v>1069.0999999999999</v>
      </c>
      <c r="L224" s="4">
        <v>1066.0999999999999</v>
      </c>
      <c r="M224" s="4">
        <v>1066.0999999999999</v>
      </c>
      <c r="N224" s="4">
        <v>1064.0999999999999</v>
      </c>
      <c r="O224" s="4">
        <v>1064.0999999999999</v>
      </c>
      <c r="P224">
        <v>256100</v>
      </c>
      <c r="Q224" s="3" t="s">
        <v>99</v>
      </c>
    </row>
    <row r="225" spans="1:17">
      <c r="A225">
        <v>20</v>
      </c>
      <c r="B225">
        <v>10</v>
      </c>
      <c r="C225" s="3" t="s">
        <v>64</v>
      </c>
      <c r="D225" s="4">
        <v>2652</v>
      </c>
      <c r="E225" s="4">
        <v>2651</v>
      </c>
      <c r="F225" s="4">
        <v>2653</v>
      </c>
      <c r="G225" s="4">
        <v>2660</v>
      </c>
      <c r="H225" s="4">
        <v>2659</v>
      </c>
      <c r="I225" s="4">
        <v>2658</v>
      </c>
      <c r="J225" s="4">
        <v>2658</v>
      </c>
      <c r="K225" s="4">
        <v>2682</v>
      </c>
      <c r="L225" s="4">
        <v>2679</v>
      </c>
      <c r="M225" s="4">
        <v>2676</v>
      </c>
      <c r="N225" s="4">
        <v>2686</v>
      </c>
      <c r="O225" s="4">
        <v>2677</v>
      </c>
      <c r="P225">
        <v>110100</v>
      </c>
      <c r="Q225" s="3" t="s">
        <v>99</v>
      </c>
    </row>
    <row r="226" spans="1:17">
      <c r="A226">
        <v>20</v>
      </c>
      <c r="B226">
        <v>10</v>
      </c>
      <c r="C226" s="3" t="s">
        <v>111</v>
      </c>
      <c r="D226" s="4">
        <v>219.2</v>
      </c>
      <c r="E226" s="4">
        <v>220.2</v>
      </c>
      <c r="F226" s="4">
        <v>223.2</v>
      </c>
      <c r="G226" s="4">
        <v>225.2</v>
      </c>
      <c r="H226" s="4">
        <v>221.2</v>
      </c>
      <c r="I226" s="4">
        <v>219.2</v>
      </c>
      <c r="J226" s="4">
        <v>217.2</v>
      </c>
      <c r="K226" s="4">
        <v>219.2</v>
      </c>
      <c r="L226" s="4">
        <v>219.2</v>
      </c>
      <c r="M226" s="4">
        <v>218.2</v>
      </c>
      <c r="N226" s="4">
        <v>218.2</v>
      </c>
      <c r="O226" s="4">
        <v>218.2</v>
      </c>
      <c r="P226">
        <v>257101</v>
      </c>
      <c r="Q226" s="3" t="s">
        <v>99</v>
      </c>
    </row>
    <row r="227" spans="1:17">
      <c r="A227">
        <v>20</v>
      </c>
      <c r="B227">
        <v>10</v>
      </c>
      <c r="C227" s="3" t="s">
        <v>86</v>
      </c>
      <c r="D227" s="4">
        <v>181</v>
      </c>
      <c r="E227" s="4">
        <v>180</v>
      </c>
      <c r="F227" s="4">
        <v>181</v>
      </c>
      <c r="G227" s="4">
        <v>181</v>
      </c>
      <c r="H227" s="4">
        <v>181</v>
      </c>
      <c r="I227" s="4">
        <v>181</v>
      </c>
      <c r="J227" s="4">
        <v>179</v>
      </c>
      <c r="K227" s="4">
        <v>179</v>
      </c>
      <c r="L227" s="4">
        <v>180</v>
      </c>
      <c r="M227" s="4">
        <v>180</v>
      </c>
      <c r="N227" s="4">
        <v>180</v>
      </c>
      <c r="O227" s="4">
        <v>179</v>
      </c>
      <c r="P227">
        <v>123101</v>
      </c>
      <c r="Q227" s="3" t="s">
        <v>99</v>
      </c>
    </row>
    <row r="228" spans="1:17">
      <c r="A228">
        <v>20</v>
      </c>
      <c r="B228">
        <v>10</v>
      </c>
      <c r="C228" s="3" t="s">
        <v>65</v>
      </c>
      <c r="D228" s="4">
        <v>215</v>
      </c>
      <c r="E228" s="4">
        <v>215</v>
      </c>
      <c r="F228" s="4">
        <v>216</v>
      </c>
      <c r="G228" s="4">
        <v>217</v>
      </c>
      <c r="H228" s="4">
        <v>219</v>
      </c>
      <c r="I228" s="4">
        <v>219</v>
      </c>
      <c r="J228" s="4">
        <v>219</v>
      </c>
      <c r="K228" s="4">
        <v>219</v>
      </c>
      <c r="L228" s="4">
        <v>219</v>
      </c>
      <c r="M228" s="4">
        <v>219</v>
      </c>
      <c r="N228" s="4">
        <v>219</v>
      </c>
      <c r="O228" s="4">
        <v>218</v>
      </c>
      <c r="P228">
        <v>111100</v>
      </c>
      <c r="Q228" s="3" t="s">
        <v>99</v>
      </c>
    </row>
    <row r="229" spans="1:17">
      <c r="A229">
        <v>20</v>
      </c>
      <c r="B229">
        <v>10</v>
      </c>
      <c r="C229" s="3" t="s">
        <v>65</v>
      </c>
      <c r="D229" s="4">
        <v>215</v>
      </c>
      <c r="E229" s="4">
        <v>215</v>
      </c>
      <c r="F229" s="4">
        <v>216</v>
      </c>
      <c r="G229" s="4">
        <v>217</v>
      </c>
      <c r="H229" s="4">
        <v>219</v>
      </c>
      <c r="I229" s="4">
        <v>219</v>
      </c>
      <c r="J229" s="4">
        <v>219</v>
      </c>
      <c r="K229" s="4">
        <v>219</v>
      </c>
      <c r="L229" s="4">
        <v>219</v>
      </c>
      <c r="M229" s="4">
        <v>219</v>
      </c>
      <c r="N229" s="4">
        <v>219</v>
      </c>
      <c r="O229" s="4">
        <v>219</v>
      </c>
      <c r="P229">
        <v>111101</v>
      </c>
      <c r="Q229" s="3" t="s">
        <v>99</v>
      </c>
    </row>
    <row r="230" spans="1:17">
      <c r="A230">
        <v>20</v>
      </c>
      <c r="B230">
        <v>10</v>
      </c>
      <c r="C230" s="3" t="s">
        <v>75</v>
      </c>
      <c r="D230" s="4">
        <v>369</v>
      </c>
      <c r="E230" s="4">
        <v>369</v>
      </c>
      <c r="F230" s="4">
        <v>369</v>
      </c>
      <c r="G230" s="4">
        <v>369</v>
      </c>
      <c r="H230" s="4">
        <v>369</v>
      </c>
      <c r="I230" s="4">
        <v>368</v>
      </c>
      <c r="J230" s="4">
        <v>369</v>
      </c>
      <c r="K230" s="4">
        <v>370</v>
      </c>
      <c r="L230" s="4">
        <v>370</v>
      </c>
      <c r="M230" s="4">
        <v>370</v>
      </c>
      <c r="N230" s="4">
        <v>370</v>
      </c>
      <c r="O230" s="4">
        <v>373</v>
      </c>
      <c r="P230">
        <v>118101</v>
      </c>
      <c r="Q230" s="3" t="s">
        <v>99</v>
      </c>
    </row>
    <row r="231" spans="1:17">
      <c r="A231">
        <v>20</v>
      </c>
      <c r="B231">
        <v>10</v>
      </c>
      <c r="C231" s="3" t="s">
        <v>76</v>
      </c>
      <c r="D231" s="4">
        <v>814.2</v>
      </c>
      <c r="E231" s="4">
        <v>814.2</v>
      </c>
      <c r="F231" s="4">
        <v>814.2</v>
      </c>
      <c r="G231" s="4">
        <v>816.2</v>
      </c>
      <c r="H231" s="4">
        <v>813.2</v>
      </c>
      <c r="I231" s="4">
        <v>814.2</v>
      </c>
      <c r="J231" s="4">
        <v>815.2</v>
      </c>
      <c r="K231" s="4">
        <v>814.2</v>
      </c>
      <c r="L231" s="4">
        <v>813.2</v>
      </c>
      <c r="M231" s="4">
        <v>815.2</v>
      </c>
      <c r="N231" s="4">
        <v>814.2</v>
      </c>
      <c r="O231" s="4">
        <v>814.2</v>
      </c>
      <c r="P231">
        <v>119101</v>
      </c>
      <c r="Q231" s="3" t="s">
        <v>99</v>
      </c>
    </row>
    <row r="232" spans="1:17">
      <c r="A232">
        <v>20</v>
      </c>
      <c r="B232">
        <v>10</v>
      </c>
      <c r="C232" s="3" t="s">
        <v>59</v>
      </c>
      <c r="D232" s="4">
        <v>736</v>
      </c>
      <c r="E232" s="4">
        <v>738</v>
      </c>
      <c r="F232" s="4">
        <v>737</v>
      </c>
      <c r="G232" s="4">
        <v>737</v>
      </c>
      <c r="H232" s="4">
        <v>736</v>
      </c>
      <c r="I232" s="4">
        <v>736</v>
      </c>
      <c r="J232" s="4">
        <v>736</v>
      </c>
      <c r="K232" s="4">
        <v>735</v>
      </c>
      <c r="L232" s="4">
        <v>734</v>
      </c>
      <c r="M232" s="4">
        <v>732</v>
      </c>
      <c r="N232" s="4">
        <v>731</v>
      </c>
      <c r="O232" s="4">
        <v>729</v>
      </c>
      <c r="P232">
        <v>182209</v>
      </c>
      <c r="Q232" s="3" t="s">
        <v>99</v>
      </c>
    </row>
    <row r="233" spans="1:17">
      <c r="A233">
        <v>20</v>
      </c>
      <c r="B233">
        <v>10</v>
      </c>
      <c r="C233" s="3" t="s">
        <v>59</v>
      </c>
      <c r="D233" s="4">
        <v>366</v>
      </c>
      <c r="E233" s="4">
        <v>369</v>
      </c>
      <c r="F233" s="4">
        <v>367</v>
      </c>
      <c r="G233" s="4">
        <v>366</v>
      </c>
      <c r="H233" s="4">
        <v>363</v>
      </c>
      <c r="I233" s="4">
        <v>360</v>
      </c>
      <c r="J233" s="4">
        <v>362</v>
      </c>
      <c r="K233" s="4">
        <v>373</v>
      </c>
      <c r="L233" s="4">
        <v>370</v>
      </c>
      <c r="M233" s="4">
        <v>365</v>
      </c>
      <c r="N233" s="4">
        <v>364</v>
      </c>
      <c r="O233" s="4">
        <v>368</v>
      </c>
      <c r="P233">
        <v>182140</v>
      </c>
      <c r="Q233" s="3" t="s">
        <v>99</v>
      </c>
    </row>
    <row r="234" spans="1:17">
      <c r="A234">
        <v>20</v>
      </c>
      <c r="B234">
        <v>10</v>
      </c>
      <c r="C234" s="3" t="s">
        <v>59</v>
      </c>
      <c r="D234" s="4">
        <v>64</v>
      </c>
      <c r="E234" s="4">
        <v>64</v>
      </c>
      <c r="F234" s="4">
        <v>64</v>
      </c>
      <c r="G234" s="4">
        <v>64</v>
      </c>
      <c r="H234" s="4">
        <v>64</v>
      </c>
      <c r="I234" s="4">
        <v>66</v>
      </c>
      <c r="J234" s="4">
        <v>66</v>
      </c>
      <c r="K234" s="4">
        <v>67</v>
      </c>
      <c r="L234" s="4">
        <v>67</v>
      </c>
      <c r="M234" s="4">
        <v>67</v>
      </c>
      <c r="N234" s="4">
        <v>67</v>
      </c>
      <c r="O234" s="4">
        <v>67</v>
      </c>
      <c r="P234">
        <v>182149</v>
      </c>
      <c r="Q234" s="3" t="s">
        <v>99</v>
      </c>
    </row>
    <row r="235" spans="1:17">
      <c r="A235">
        <v>20</v>
      </c>
      <c r="B235">
        <v>10</v>
      </c>
      <c r="C235" s="3" t="s">
        <v>59</v>
      </c>
      <c r="D235" s="4">
        <v>169</v>
      </c>
      <c r="E235" s="4">
        <v>171</v>
      </c>
      <c r="F235" s="4">
        <v>172</v>
      </c>
      <c r="G235" s="4">
        <v>172</v>
      </c>
      <c r="H235" s="4">
        <v>172</v>
      </c>
      <c r="I235" s="4">
        <v>170</v>
      </c>
      <c r="J235" s="4">
        <v>171</v>
      </c>
      <c r="K235" s="4">
        <v>171</v>
      </c>
      <c r="L235" s="4">
        <v>171</v>
      </c>
      <c r="M235" s="4">
        <v>170</v>
      </c>
      <c r="N235" s="4">
        <v>172</v>
      </c>
      <c r="O235" s="4">
        <v>175</v>
      </c>
      <c r="P235">
        <v>182155</v>
      </c>
      <c r="Q235" s="3" t="s">
        <v>99</v>
      </c>
    </row>
    <row r="236" spans="1:17">
      <c r="A236">
        <v>20</v>
      </c>
      <c r="B236">
        <v>10</v>
      </c>
      <c r="C236" s="3" t="s">
        <v>59</v>
      </c>
      <c r="D236" s="4">
        <v>47.8</v>
      </c>
      <c r="E236" s="4">
        <v>47.8</v>
      </c>
      <c r="F236" s="4">
        <v>45.8</v>
      </c>
      <c r="G236" s="4">
        <v>47.8</v>
      </c>
      <c r="H236" s="4">
        <v>47.8</v>
      </c>
      <c r="I236" s="4">
        <v>48.8</v>
      </c>
      <c r="J236" s="4">
        <v>48.8</v>
      </c>
      <c r="K236" s="4">
        <v>49.8</v>
      </c>
      <c r="L236" s="4">
        <v>49.8</v>
      </c>
      <c r="M236" s="4">
        <v>49.8</v>
      </c>
      <c r="N236" s="4">
        <v>47.8</v>
      </c>
      <c r="O236" s="4">
        <v>48.8</v>
      </c>
      <c r="P236">
        <v>182160</v>
      </c>
      <c r="Q236" s="3" t="s">
        <v>99</v>
      </c>
    </row>
    <row r="237" spans="1:17">
      <c r="A237">
        <v>20</v>
      </c>
      <c r="B237">
        <v>10</v>
      </c>
      <c r="C237" s="3" t="s">
        <v>66</v>
      </c>
      <c r="D237" s="4">
        <v>53</v>
      </c>
      <c r="E237" s="4">
        <v>53</v>
      </c>
      <c r="F237" s="4">
        <v>53</v>
      </c>
      <c r="G237" s="4">
        <v>53</v>
      </c>
      <c r="H237" s="4">
        <v>53</v>
      </c>
      <c r="I237" s="4">
        <v>53</v>
      </c>
      <c r="J237" s="4">
        <v>53</v>
      </c>
      <c r="K237" s="4">
        <v>53</v>
      </c>
      <c r="L237" s="4">
        <v>53</v>
      </c>
      <c r="M237" s="4">
        <v>53</v>
      </c>
      <c r="N237" s="4">
        <v>53</v>
      </c>
      <c r="O237" s="4">
        <v>53</v>
      </c>
      <c r="P237">
        <v>112100</v>
      </c>
      <c r="Q237" s="3" t="s">
        <v>99</v>
      </c>
    </row>
    <row r="238" spans="1:17">
      <c r="A238">
        <v>20</v>
      </c>
      <c r="B238">
        <v>10</v>
      </c>
      <c r="C238" s="3" t="s">
        <v>59</v>
      </c>
      <c r="D238" s="4">
        <v>542</v>
      </c>
      <c r="E238" s="4">
        <v>541</v>
      </c>
      <c r="F238" s="4">
        <v>538</v>
      </c>
      <c r="G238" s="4">
        <v>540</v>
      </c>
      <c r="H238" s="4">
        <v>540</v>
      </c>
      <c r="I238" s="4">
        <v>540</v>
      </c>
      <c r="J238" s="4">
        <v>539</v>
      </c>
      <c r="K238" s="4">
        <v>538</v>
      </c>
      <c r="L238" s="4">
        <v>538</v>
      </c>
      <c r="M238" s="4">
        <v>533</v>
      </c>
      <c r="N238" s="4">
        <v>533</v>
      </c>
      <c r="O238" s="4">
        <v>531</v>
      </c>
      <c r="P238">
        <v>182169</v>
      </c>
      <c r="Q238" s="3" t="s">
        <v>99</v>
      </c>
    </row>
    <row r="239" spans="1:17">
      <c r="A239">
        <v>20</v>
      </c>
      <c r="B239">
        <v>10</v>
      </c>
      <c r="C239" s="3" t="s">
        <v>59</v>
      </c>
      <c r="D239" s="4">
        <v>442</v>
      </c>
      <c r="E239" s="4">
        <v>440</v>
      </c>
      <c r="F239" s="4">
        <v>441.2</v>
      </c>
      <c r="G239" s="4">
        <v>444.2</v>
      </c>
      <c r="H239" s="4">
        <v>447.4</v>
      </c>
      <c r="I239" s="4">
        <v>446.4</v>
      </c>
      <c r="J239" s="4">
        <v>447.4</v>
      </c>
      <c r="K239" s="4">
        <v>448.4</v>
      </c>
      <c r="L239" s="4">
        <v>449.4</v>
      </c>
      <c r="M239" s="4">
        <v>445.9</v>
      </c>
      <c r="N239" s="4">
        <v>445.6</v>
      </c>
      <c r="O239" s="4">
        <v>445.6</v>
      </c>
      <c r="P239">
        <v>182173</v>
      </c>
      <c r="Q239" s="3" t="s">
        <v>99</v>
      </c>
    </row>
    <row r="240" spans="1:17">
      <c r="A240">
        <v>20</v>
      </c>
      <c r="B240">
        <v>10</v>
      </c>
      <c r="C240" s="3" t="s">
        <v>59</v>
      </c>
      <c r="D240" s="4">
        <v>126</v>
      </c>
      <c r="E240" s="4">
        <v>126</v>
      </c>
      <c r="F240" s="4">
        <v>125</v>
      </c>
      <c r="G240" s="4">
        <v>126</v>
      </c>
      <c r="H240" s="4">
        <v>126</v>
      </c>
      <c r="I240" s="4">
        <v>126</v>
      </c>
      <c r="J240" s="4">
        <v>126</v>
      </c>
      <c r="K240" s="4">
        <v>126</v>
      </c>
      <c r="L240" s="4">
        <v>125</v>
      </c>
      <c r="M240" s="4">
        <v>127</v>
      </c>
      <c r="N240" s="4">
        <v>124</v>
      </c>
      <c r="O240" s="4">
        <v>124</v>
      </c>
      <c r="P240">
        <v>182176</v>
      </c>
      <c r="Q240" s="3" t="s">
        <v>99</v>
      </c>
    </row>
    <row r="241" spans="1:17">
      <c r="A241">
        <v>20</v>
      </c>
      <c r="B241">
        <v>10</v>
      </c>
      <c r="C241" s="3" t="s">
        <v>59</v>
      </c>
      <c r="D241" s="4">
        <v>679</v>
      </c>
      <c r="E241" s="4">
        <v>679</v>
      </c>
      <c r="F241" s="4">
        <v>680</v>
      </c>
      <c r="G241" s="4">
        <v>681</v>
      </c>
      <c r="H241" s="4">
        <v>679</v>
      </c>
      <c r="I241" s="4">
        <v>678</v>
      </c>
      <c r="J241" s="4">
        <v>676</v>
      </c>
      <c r="K241" s="4">
        <v>677</v>
      </c>
      <c r="L241" s="4">
        <v>679</v>
      </c>
      <c r="M241" s="4">
        <v>674</v>
      </c>
      <c r="N241" s="4">
        <v>689</v>
      </c>
      <c r="O241" s="4">
        <v>690</v>
      </c>
      <c r="P241">
        <v>182178</v>
      </c>
      <c r="Q241" s="3" t="s">
        <v>99</v>
      </c>
    </row>
    <row r="242" spans="1:17">
      <c r="A242">
        <v>20</v>
      </c>
      <c r="B242">
        <v>10</v>
      </c>
      <c r="C242" s="3" t="s">
        <v>67</v>
      </c>
      <c r="D242" s="4">
        <v>258.60000000000002</v>
      </c>
      <c r="E242" s="4">
        <v>258.60000000000002</v>
      </c>
      <c r="F242" s="4">
        <v>257.60000000000002</v>
      </c>
      <c r="G242" s="4">
        <v>257.60000000000002</v>
      </c>
      <c r="H242" s="4">
        <v>257.60000000000002</v>
      </c>
      <c r="I242" s="4">
        <v>257.60000000000002</v>
      </c>
      <c r="J242" s="4">
        <v>257.60000000000002</v>
      </c>
      <c r="K242" s="4">
        <v>258.60000000000002</v>
      </c>
      <c r="L242" s="4">
        <v>258.60000000000002</v>
      </c>
      <c r="M242" s="4">
        <v>258.60000000000002</v>
      </c>
      <c r="N242" s="4">
        <v>258.60000000000002</v>
      </c>
      <c r="O242" s="4">
        <v>258.60000000000002</v>
      </c>
      <c r="P242">
        <v>113100</v>
      </c>
      <c r="Q242" s="3" t="s">
        <v>99</v>
      </c>
    </row>
    <row r="243" spans="1:17">
      <c r="A243">
        <v>20</v>
      </c>
      <c r="B243">
        <v>10</v>
      </c>
      <c r="C243" s="3" t="s">
        <v>59</v>
      </c>
      <c r="D243" s="4">
        <v>168</v>
      </c>
      <c r="E243" s="4">
        <v>168</v>
      </c>
      <c r="F243" s="4">
        <v>169</v>
      </c>
      <c r="G243" s="4">
        <v>165</v>
      </c>
      <c r="H243" s="4">
        <v>164</v>
      </c>
      <c r="I243" s="4">
        <v>167</v>
      </c>
      <c r="J243" s="4">
        <v>170</v>
      </c>
      <c r="K243" s="4">
        <v>171</v>
      </c>
      <c r="L243" s="4">
        <v>170</v>
      </c>
      <c r="M243" s="4">
        <v>171</v>
      </c>
      <c r="N243" s="4">
        <v>172</v>
      </c>
      <c r="O243" s="4">
        <v>172</v>
      </c>
      <c r="P243">
        <v>182187</v>
      </c>
      <c r="Q243" s="3" t="s">
        <v>99</v>
      </c>
    </row>
    <row r="244" spans="1:17">
      <c r="A244">
        <v>20</v>
      </c>
      <c r="B244">
        <v>10</v>
      </c>
      <c r="C244" s="3" t="s">
        <v>59</v>
      </c>
      <c r="D244" s="4">
        <v>1333</v>
      </c>
      <c r="E244" s="4">
        <v>1333</v>
      </c>
      <c r="F244" s="4">
        <v>1336</v>
      </c>
      <c r="G244" s="4">
        <v>1346</v>
      </c>
      <c r="H244" s="4">
        <v>1350</v>
      </c>
      <c r="I244" s="4">
        <v>1364</v>
      </c>
      <c r="J244" s="4">
        <v>1366</v>
      </c>
      <c r="K244" s="4">
        <v>1364</v>
      </c>
      <c r="L244" s="4">
        <v>1365</v>
      </c>
      <c r="M244" s="4">
        <v>1367</v>
      </c>
      <c r="N244" s="4">
        <v>1371</v>
      </c>
      <c r="O244" s="4">
        <v>1383</v>
      </c>
      <c r="P244">
        <v>182190</v>
      </c>
      <c r="Q244" s="3" t="s">
        <v>99</v>
      </c>
    </row>
    <row r="245" spans="1:17">
      <c r="A245">
        <v>20</v>
      </c>
      <c r="B245">
        <v>10</v>
      </c>
      <c r="C245" s="3" t="s">
        <v>59</v>
      </c>
      <c r="D245" s="4">
        <v>162.4</v>
      </c>
      <c r="E245" s="4">
        <v>161.4</v>
      </c>
      <c r="F245" s="4">
        <v>95.4</v>
      </c>
      <c r="G245" s="4">
        <v>2</v>
      </c>
      <c r="H245" s="4"/>
      <c r="I245" s="4"/>
      <c r="J245" s="4"/>
      <c r="K245" s="4"/>
      <c r="L245" s="4"/>
      <c r="M245" s="4"/>
      <c r="N245" s="4"/>
      <c r="O245" s="4"/>
      <c r="P245">
        <v>182193</v>
      </c>
      <c r="Q245" s="3" t="s">
        <v>99</v>
      </c>
    </row>
    <row r="246" spans="1:17">
      <c r="A246">
        <v>20</v>
      </c>
      <c r="B246">
        <v>10</v>
      </c>
      <c r="C246" s="3" t="s">
        <v>59</v>
      </c>
      <c r="D246" s="4">
        <v>110</v>
      </c>
      <c r="E246" s="4">
        <v>110</v>
      </c>
      <c r="F246" s="4">
        <v>109</v>
      </c>
      <c r="G246" s="4">
        <v>109</v>
      </c>
      <c r="H246" s="4">
        <v>109</v>
      </c>
      <c r="I246" s="4">
        <v>109</v>
      </c>
      <c r="J246" s="4">
        <v>109</v>
      </c>
      <c r="K246" s="4">
        <v>108</v>
      </c>
      <c r="L246" s="4">
        <v>112</v>
      </c>
      <c r="M246" s="4">
        <v>113</v>
      </c>
      <c r="N246" s="4">
        <v>113</v>
      </c>
      <c r="O246" s="4">
        <v>111</v>
      </c>
      <c r="P246">
        <v>182195</v>
      </c>
      <c r="Q246" s="3" t="s">
        <v>99</v>
      </c>
    </row>
    <row r="247" spans="1:17">
      <c r="A247">
        <v>20</v>
      </c>
      <c r="B247">
        <v>10</v>
      </c>
      <c r="C247" s="3" t="s">
        <v>59</v>
      </c>
      <c r="D247" s="4">
        <v>133.6</v>
      </c>
      <c r="E247" s="4">
        <v>133.80000000000001</v>
      </c>
      <c r="F247" s="4">
        <v>134.6</v>
      </c>
      <c r="G247" s="4">
        <v>135.6</v>
      </c>
      <c r="H247" s="4">
        <v>136.6</v>
      </c>
      <c r="I247" s="4">
        <v>135.6</v>
      </c>
      <c r="J247" s="4">
        <v>136.6</v>
      </c>
      <c r="K247" s="4">
        <v>137.6</v>
      </c>
      <c r="L247" s="4">
        <v>136.6</v>
      </c>
      <c r="M247" s="4">
        <v>135.6</v>
      </c>
      <c r="N247" s="4">
        <v>135.6</v>
      </c>
      <c r="O247" s="4">
        <v>135.6</v>
      </c>
      <c r="P247">
        <v>182197</v>
      </c>
      <c r="Q247" s="3" t="s">
        <v>99</v>
      </c>
    </row>
    <row r="248" spans="1:17">
      <c r="A248">
        <v>20</v>
      </c>
      <c r="B248">
        <v>10</v>
      </c>
      <c r="C248" s="3" t="s">
        <v>59</v>
      </c>
      <c r="D248" s="4">
        <v>62</v>
      </c>
      <c r="E248" s="4">
        <v>61</v>
      </c>
      <c r="F248" s="4">
        <v>61</v>
      </c>
      <c r="G248" s="4">
        <v>61</v>
      </c>
      <c r="H248" s="4">
        <v>61</v>
      </c>
      <c r="I248" s="4">
        <v>61</v>
      </c>
      <c r="J248" s="4">
        <v>61</v>
      </c>
      <c r="K248" s="4">
        <v>62</v>
      </c>
      <c r="L248" s="4">
        <v>62</v>
      </c>
      <c r="M248" s="4">
        <v>62</v>
      </c>
      <c r="N248" s="4">
        <v>62</v>
      </c>
      <c r="O248" s="4">
        <v>62</v>
      </c>
      <c r="P248">
        <v>182201</v>
      </c>
      <c r="Q248" s="3" t="s">
        <v>99</v>
      </c>
    </row>
    <row r="249" spans="1:17">
      <c r="A249">
        <v>20</v>
      </c>
      <c r="B249">
        <v>10</v>
      </c>
      <c r="C249" s="3" t="s">
        <v>70</v>
      </c>
      <c r="D249" s="4">
        <v>365.5</v>
      </c>
      <c r="E249" s="4">
        <v>365.5</v>
      </c>
      <c r="F249" s="4">
        <v>365.5</v>
      </c>
      <c r="G249" s="4">
        <v>365.5</v>
      </c>
      <c r="H249" s="4">
        <v>365.5</v>
      </c>
      <c r="I249" s="4">
        <v>364.5</v>
      </c>
      <c r="J249" s="4">
        <v>365.5</v>
      </c>
      <c r="K249" s="4">
        <v>363.5</v>
      </c>
      <c r="L249" s="4">
        <v>362.5</v>
      </c>
      <c r="M249" s="4">
        <v>363.5</v>
      </c>
      <c r="N249" s="4">
        <v>364.5</v>
      </c>
      <c r="O249" s="4">
        <v>362.5</v>
      </c>
      <c r="P249">
        <v>114100</v>
      </c>
      <c r="Q249" s="3" t="s">
        <v>99</v>
      </c>
    </row>
    <row r="250" spans="1:17">
      <c r="A250">
        <v>20</v>
      </c>
      <c r="B250">
        <v>10</v>
      </c>
      <c r="C250" s="3" t="s">
        <v>83</v>
      </c>
      <c r="D250" s="4">
        <v>4700.6000000000004</v>
      </c>
      <c r="E250" s="4">
        <v>4699.6000000000004</v>
      </c>
      <c r="F250" s="4">
        <v>4695.6000000000004</v>
      </c>
      <c r="G250" s="4">
        <v>4689</v>
      </c>
      <c r="H250" s="4">
        <v>4682.3999999999996</v>
      </c>
      <c r="I250" s="4">
        <v>4672.3999999999996</v>
      </c>
      <c r="J250" s="4">
        <v>4677.2</v>
      </c>
      <c r="K250" s="4">
        <v>4677.2</v>
      </c>
      <c r="L250" s="4">
        <v>4685</v>
      </c>
      <c r="M250" s="4">
        <v>4692.8</v>
      </c>
      <c r="N250" s="4">
        <v>4697.3999999999996</v>
      </c>
      <c r="O250" s="4">
        <v>4700.2</v>
      </c>
      <c r="P250">
        <v>385101</v>
      </c>
      <c r="Q250" s="3" t="s">
        <v>99</v>
      </c>
    </row>
    <row r="251" spans="1:17">
      <c r="A251">
        <v>20</v>
      </c>
      <c r="B251">
        <v>10</v>
      </c>
      <c r="C251" s="3" t="s">
        <v>71</v>
      </c>
      <c r="D251" s="4">
        <v>81.5</v>
      </c>
      <c r="E251" s="4">
        <v>81.5</v>
      </c>
      <c r="F251" s="4">
        <v>79.5</v>
      </c>
      <c r="G251" s="4">
        <v>81.5</v>
      </c>
      <c r="H251" s="4">
        <v>82.5</v>
      </c>
      <c r="I251" s="4">
        <v>82.5</v>
      </c>
      <c r="J251" s="4">
        <v>82.5</v>
      </c>
      <c r="K251" s="4">
        <v>82.5</v>
      </c>
      <c r="L251" s="4">
        <v>83.5</v>
      </c>
      <c r="M251" s="4">
        <v>82.5</v>
      </c>
      <c r="N251" s="4">
        <v>81.5</v>
      </c>
      <c r="O251" s="4">
        <v>82.5</v>
      </c>
      <c r="P251">
        <v>117100</v>
      </c>
      <c r="Q251" s="3" t="s">
        <v>99</v>
      </c>
    </row>
    <row r="252" spans="1:17">
      <c r="A252">
        <v>20</v>
      </c>
      <c r="B252">
        <v>10</v>
      </c>
      <c r="C252" s="3" t="s">
        <v>83</v>
      </c>
      <c r="D252" s="4">
        <v>635</v>
      </c>
      <c r="E252" s="4">
        <v>635</v>
      </c>
      <c r="F252" s="4">
        <v>635</v>
      </c>
      <c r="G252" s="4">
        <v>632</v>
      </c>
      <c r="H252" s="4">
        <v>640</v>
      </c>
      <c r="I252" s="4">
        <v>640</v>
      </c>
      <c r="J252" s="4">
        <v>638</v>
      </c>
      <c r="K252" s="4">
        <v>636</v>
      </c>
      <c r="L252" s="4">
        <v>636</v>
      </c>
      <c r="M252" s="4">
        <v>634</v>
      </c>
      <c r="N252" s="4">
        <v>635</v>
      </c>
      <c r="O252" s="4">
        <v>635</v>
      </c>
      <c r="P252">
        <v>385103</v>
      </c>
      <c r="Q252" s="3" t="s">
        <v>99</v>
      </c>
    </row>
    <row r="253" spans="1:17">
      <c r="A253">
        <v>20</v>
      </c>
      <c r="B253">
        <v>10</v>
      </c>
      <c r="C253" s="3" t="s">
        <v>85</v>
      </c>
      <c r="D253" s="4">
        <v>113</v>
      </c>
      <c r="E253" s="4">
        <v>113</v>
      </c>
      <c r="F253" s="4">
        <v>113</v>
      </c>
      <c r="G253" s="4">
        <v>113</v>
      </c>
      <c r="H253" s="4">
        <v>113</v>
      </c>
      <c r="I253" s="4">
        <v>113</v>
      </c>
      <c r="J253" s="4">
        <v>112</v>
      </c>
      <c r="K253" s="4">
        <v>113</v>
      </c>
      <c r="L253" s="4">
        <v>114</v>
      </c>
      <c r="M253" s="4">
        <v>114</v>
      </c>
      <c r="N253" s="4">
        <v>114</v>
      </c>
      <c r="O253" s="4">
        <v>113</v>
      </c>
      <c r="P253">
        <v>400116</v>
      </c>
      <c r="Q253" s="3" t="s">
        <v>99</v>
      </c>
    </row>
    <row r="254" spans="1:17">
      <c r="A254">
        <v>20</v>
      </c>
      <c r="B254">
        <v>10</v>
      </c>
      <c r="C254" s="3" t="s">
        <v>75</v>
      </c>
      <c r="D254" s="4">
        <v>377</v>
      </c>
      <c r="E254" s="4">
        <v>377</v>
      </c>
      <c r="F254" s="4">
        <v>377</v>
      </c>
      <c r="G254" s="4">
        <v>377</v>
      </c>
      <c r="H254" s="4">
        <v>377</v>
      </c>
      <c r="I254" s="4">
        <v>376</v>
      </c>
      <c r="J254" s="4">
        <v>377</v>
      </c>
      <c r="K254" s="4">
        <v>378</v>
      </c>
      <c r="L254" s="4">
        <v>378</v>
      </c>
      <c r="M254" s="4">
        <v>378</v>
      </c>
      <c r="N254" s="4">
        <v>378</v>
      </c>
      <c r="O254" s="4">
        <v>378</v>
      </c>
      <c r="P254">
        <v>118100</v>
      </c>
      <c r="Q254" s="3" t="s">
        <v>99</v>
      </c>
    </row>
    <row r="255" spans="1:17">
      <c r="A255">
        <v>20</v>
      </c>
      <c r="B255">
        <v>10</v>
      </c>
      <c r="C255" s="3" t="s">
        <v>76</v>
      </c>
      <c r="D255" s="4">
        <v>2246.9</v>
      </c>
      <c r="E255" s="4">
        <v>2247.9</v>
      </c>
      <c r="F255" s="4">
        <v>2248.9</v>
      </c>
      <c r="G255" s="4">
        <v>2250.9</v>
      </c>
      <c r="H255" s="4">
        <v>2247.9</v>
      </c>
      <c r="I255" s="4">
        <v>2246.9</v>
      </c>
      <c r="J255" s="4">
        <v>2246.9</v>
      </c>
      <c r="K255" s="4">
        <v>2245.9</v>
      </c>
      <c r="L255" s="4">
        <v>2244.9</v>
      </c>
      <c r="M255" s="4">
        <v>2245.9</v>
      </c>
      <c r="N255" s="4">
        <v>2244.9</v>
      </c>
      <c r="O255" s="4">
        <v>2243.9</v>
      </c>
      <c r="P255">
        <v>119100</v>
      </c>
      <c r="Q255" s="3" t="s">
        <v>99</v>
      </c>
    </row>
    <row r="256" spans="1:17">
      <c r="A256">
        <v>20</v>
      </c>
      <c r="B256">
        <v>10</v>
      </c>
      <c r="C256" s="3" t="s">
        <v>85</v>
      </c>
      <c r="D256" s="4">
        <v>89.4</v>
      </c>
      <c r="E256" s="4">
        <v>88.4</v>
      </c>
      <c r="F256" s="4">
        <v>88.4</v>
      </c>
      <c r="G256" s="4">
        <v>87.4</v>
      </c>
      <c r="H256" s="4">
        <v>87.4</v>
      </c>
      <c r="I256" s="4">
        <v>87.4</v>
      </c>
      <c r="J256" s="4">
        <v>89</v>
      </c>
      <c r="K256" s="4">
        <v>90</v>
      </c>
      <c r="L256" s="4">
        <v>89.2</v>
      </c>
      <c r="M256" s="4">
        <v>89.2</v>
      </c>
      <c r="N256" s="4">
        <v>88.4</v>
      </c>
      <c r="O256" s="4">
        <v>88.4</v>
      </c>
      <c r="P256">
        <v>400118</v>
      </c>
      <c r="Q256" s="3" t="s">
        <v>99</v>
      </c>
    </row>
    <row r="257" spans="1:17">
      <c r="A257">
        <v>20</v>
      </c>
      <c r="B257">
        <v>10</v>
      </c>
      <c r="C257" s="3" t="s">
        <v>84</v>
      </c>
      <c r="D257" s="4">
        <v>99</v>
      </c>
      <c r="E257" s="4">
        <v>100</v>
      </c>
      <c r="F257" s="4">
        <v>99</v>
      </c>
      <c r="G257" s="4">
        <v>103</v>
      </c>
      <c r="H257" s="4">
        <v>102</v>
      </c>
      <c r="I257" s="4">
        <v>101</v>
      </c>
      <c r="J257" s="4">
        <v>102</v>
      </c>
      <c r="K257" s="4">
        <v>102</v>
      </c>
      <c r="L257" s="4">
        <v>101</v>
      </c>
      <c r="M257" s="4">
        <v>103</v>
      </c>
      <c r="N257" s="4">
        <v>103</v>
      </c>
      <c r="O257" s="4">
        <v>103</v>
      </c>
      <c r="P257">
        <v>386103</v>
      </c>
      <c r="Q257" s="3" t="s">
        <v>99</v>
      </c>
    </row>
    <row r="258" spans="1:17">
      <c r="A258">
        <v>20</v>
      </c>
      <c r="B258">
        <v>10</v>
      </c>
      <c r="C258" s="3" t="s">
        <v>59</v>
      </c>
      <c r="D258" s="4">
        <v>455.7</v>
      </c>
      <c r="E258" s="4">
        <v>457.7</v>
      </c>
      <c r="F258" s="4">
        <v>457.7</v>
      </c>
      <c r="G258" s="4">
        <v>457.7</v>
      </c>
      <c r="H258" s="4">
        <v>458.5</v>
      </c>
      <c r="I258" s="4">
        <v>458.5</v>
      </c>
      <c r="J258" s="4">
        <v>460.5</v>
      </c>
      <c r="K258" s="4">
        <v>460.5</v>
      </c>
      <c r="L258" s="4">
        <v>459.5</v>
      </c>
      <c r="M258" s="4">
        <v>458.5</v>
      </c>
      <c r="N258" s="4">
        <v>459.5</v>
      </c>
      <c r="O258" s="4">
        <v>460.5</v>
      </c>
      <c r="P258">
        <v>182210</v>
      </c>
      <c r="Q258" s="3" t="s">
        <v>99</v>
      </c>
    </row>
    <row r="259" spans="1:17">
      <c r="A259">
        <v>20</v>
      </c>
      <c r="B259">
        <v>10</v>
      </c>
      <c r="C259" s="3" t="s">
        <v>85</v>
      </c>
      <c r="D259" s="4">
        <v>164</v>
      </c>
      <c r="E259" s="4">
        <v>164</v>
      </c>
      <c r="F259" s="4">
        <v>164</v>
      </c>
      <c r="G259" s="4">
        <v>164</v>
      </c>
      <c r="H259" s="4">
        <v>164</v>
      </c>
      <c r="I259" s="4">
        <v>164</v>
      </c>
      <c r="J259" s="4">
        <v>164</v>
      </c>
      <c r="K259" s="4">
        <v>164</v>
      </c>
      <c r="L259" s="4">
        <v>164</v>
      </c>
      <c r="M259" s="4">
        <v>164</v>
      </c>
      <c r="N259" s="4">
        <v>164</v>
      </c>
      <c r="O259" s="4">
        <v>164</v>
      </c>
      <c r="P259">
        <v>400119</v>
      </c>
      <c r="Q259" s="3" t="s">
        <v>99</v>
      </c>
    </row>
    <row r="260" spans="1:17">
      <c r="A260">
        <v>20</v>
      </c>
      <c r="B260">
        <v>10</v>
      </c>
      <c r="C260" s="3" t="s">
        <v>59</v>
      </c>
      <c r="D260" s="4">
        <v>31</v>
      </c>
      <c r="E260" s="4">
        <v>31</v>
      </c>
      <c r="F260" s="4">
        <v>30</v>
      </c>
      <c r="G260" s="4">
        <v>30</v>
      </c>
      <c r="H260" s="4">
        <v>30</v>
      </c>
      <c r="I260" s="4">
        <v>29</v>
      </c>
      <c r="J260" s="4">
        <v>29</v>
      </c>
      <c r="K260" s="4">
        <v>29</v>
      </c>
      <c r="L260" s="4">
        <v>29</v>
      </c>
      <c r="M260" s="4">
        <v>30</v>
      </c>
      <c r="N260" s="4">
        <v>30</v>
      </c>
      <c r="O260" s="4">
        <v>30</v>
      </c>
      <c r="P260">
        <v>182211</v>
      </c>
      <c r="Q260" s="3" t="s">
        <v>99</v>
      </c>
    </row>
    <row r="261" spans="1:17">
      <c r="A261">
        <v>20</v>
      </c>
      <c r="B261">
        <v>10</v>
      </c>
      <c r="C261" s="3" t="s">
        <v>59</v>
      </c>
      <c r="D261" s="4">
        <v>64.5</v>
      </c>
      <c r="E261" s="4">
        <v>64.5</v>
      </c>
      <c r="F261" s="4">
        <v>65.5</v>
      </c>
      <c r="G261" s="4">
        <v>65.5</v>
      </c>
      <c r="H261" s="4">
        <v>64.5</v>
      </c>
      <c r="I261" s="4">
        <v>64.5</v>
      </c>
      <c r="J261" s="4">
        <v>64.5</v>
      </c>
      <c r="K261" s="4">
        <v>64.5</v>
      </c>
      <c r="L261" s="4">
        <v>63.5</v>
      </c>
      <c r="M261" s="4">
        <v>63.5</v>
      </c>
      <c r="N261" s="4">
        <v>61.5</v>
      </c>
      <c r="O261" s="4">
        <v>61.5</v>
      </c>
      <c r="P261">
        <v>182212</v>
      </c>
      <c r="Q261" s="3" t="s">
        <v>99</v>
      </c>
    </row>
    <row r="262" spans="1:17">
      <c r="A262">
        <v>20</v>
      </c>
      <c r="B262">
        <v>10</v>
      </c>
      <c r="C262" s="3" t="s">
        <v>85</v>
      </c>
      <c r="D262" s="4">
        <v>240</v>
      </c>
      <c r="E262" s="4">
        <v>244</v>
      </c>
      <c r="F262" s="4">
        <v>238</v>
      </c>
      <c r="G262" s="4">
        <v>238</v>
      </c>
      <c r="H262" s="4">
        <v>240</v>
      </c>
      <c r="I262" s="4">
        <v>242</v>
      </c>
      <c r="J262" s="4">
        <v>243</v>
      </c>
      <c r="K262" s="4">
        <v>243</v>
      </c>
      <c r="L262" s="4">
        <v>242</v>
      </c>
      <c r="M262" s="4">
        <v>245</v>
      </c>
      <c r="N262" s="4">
        <v>245</v>
      </c>
      <c r="O262" s="4">
        <v>247</v>
      </c>
      <c r="P262">
        <v>400123</v>
      </c>
      <c r="Q262" s="3" t="s">
        <v>99</v>
      </c>
    </row>
    <row r="263" spans="1:17">
      <c r="A263">
        <v>20</v>
      </c>
      <c r="B263">
        <v>10</v>
      </c>
      <c r="C263" s="3" t="s">
        <v>59</v>
      </c>
      <c r="D263" s="4">
        <v>27</v>
      </c>
      <c r="E263" s="4">
        <v>26</v>
      </c>
      <c r="F263" s="4">
        <v>26</v>
      </c>
      <c r="G263" s="4">
        <v>26</v>
      </c>
      <c r="H263" s="4">
        <v>26</v>
      </c>
      <c r="I263" s="4">
        <v>26</v>
      </c>
      <c r="J263" s="4">
        <v>26</v>
      </c>
      <c r="K263" s="4">
        <v>26</v>
      </c>
      <c r="L263" s="4">
        <v>26</v>
      </c>
      <c r="M263" s="4">
        <v>26</v>
      </c>
      <c r="N263" s="4">
        <v>27</v>
      </c>
      <c r="O263" s="4">
        <v>27</v>
      </c>
      <c r="P263">
        <v>182213</v>
      </c>
      <c r="Q263" s="3" t="s">
        <v>99</v>
      </c>
    </row>
    <row r="264" spans="1:17">
      <c r="A264">
        <v>20</v>
      </c>
      <c r="B264">
        <v>10</v>
      </c>
      <c r="C264" s="3" t="s">
        <v>73</v>
      </c>
      <c r="D264" s="4">
        <v>490.5</v>
      </c>
      <c r="E264" s="4">
        <v>494.5</v>
      </c>
      <c r="F264" s="4">
        <v>487.5</v>
      </c>
      <c r="G264" s="4">
        <v>494.5</v>
      </c>
      <c r="H264" s="4">
        <v>494.5</v>
      </c>
      <c r="I264" s="4">
        <v>493.5</v>
      </c>
      <c r="J264" s="4">
        <v>492.5</v>
      </c>
      <c r="K264" s="4">
        <v>491.5</v>
      </c>
      <c r="L264" s="4">
        <v>492.5</v>
      </c>
      <c r="M264" s="4">
        <v>491.5</v>
      </c>
      <c r="N264" s="4">
        <v>488.5</v>
      </c>
      <c r="O264" s="4">
        <v>492.5</v>
      </c>
      <c r="P264">
        <v>356103</v>
      </c>
      <c r="Q264" s="3" t="s">
        <v>99</v>
      </c>
    </row>
    <row r="265" spans="1:17">
      <c r="A265">
        <v>20</v>
      </c>
      <c r="B265">
        <v>10</v>
      </c>
      <c r="C265" s="3" t="s">
        <v>59</v>
      </c>
      <c r="D265" s="4">
        <v>1503.8</v>
      </c>
      <c r="E265" s="4">
        <v>1503.8</v>
      </c>
      <c r="F265" s="4">
        <v>1503.8</v>
      </c>
      <c r="G265" s="4">
        <v>1503.8</v>
      </c>
      <c r="H265" s="4">
        <v>1504.8</v>
      </c>
      <c r="I265" s="4">
        <v>1504.8</v>
      </c>
      <c r="J265" s="4">
        <v>1509.8</v>
      </c>
      <c r="K265" s="4">
        <v>1508.8</v>
      </c>
      <c r="L265" s="4">
        <v>1509.8</v>
      </c>
      <c r="M265" s="4">
        <v>1511.8</v>
      </c>
      <c r="N265" s="4">
        <v>1511.8</v>
      </c>
      <c r="O265" s="4">
        <v>1512.8</v>
      </c>
      <c r="P265">
        <v>182141</v>
      </c>
      <c r="Q265" s="3" t="s">
        <v>99</v>
      </c>
    </row>
    <row r="266" spans="1:17">
      <c r="A266">
        <v>20</v>
      </c>
      <c r="B266">
        <v>10</v>
      </c>
      <c r="C266" s="3" t="s">
        <v>85</v>
      </c>
      <c r="D266" s="4">
        <v>23</v>
      </c>
      <c r="E266" s="4">
        <v>23</v>
      </c>
      <c r="F266" s="4">
        <v>23</v>
      </c>
      <c r="G266" s="4">
        <v>22</v>
      </c>
      <c r="H266" s="4">
        <v>22</v>
      </c>
      <c r="I266" s="4">
        <v>22</v>
      </c>
      <c r="J266" s="4">
        <v>22</v>
      </c>
      <c r="K266" s="4">
        <v>22</v>
      </c>
      <c r="L266" s="4">
        <v>22</v>
      </c>
      <c r="M266" s="4">
        <v>22</v>
      </c>
      <c r="N266" s="4">
        <v>22</v>
      </c>
      <c r="O266" s="4">
        <v>22</v>
      </c>
      <c r="P266">
        <v>400125</v>
      </c>
      <c r="Q266" s="3" t="s">
        <v>99</v>
      </c>
    </row>
    <row r="267" spans="1:17">
      <c r="A267">
        <v>20</v>
      </c>
      <c r="B267">
        <v>10</v>
      </c>
      <c r="C267" s="3" t="s">
        <v>59</v>
      </c>
      <c r="D267" s="4">
        <v>36</v>
      </c>
      <c r="E267" s="4">
        <v>36</v>
      </c>
      <c r="F267" s="4">
        <v>36</v>
      </c>
      <c r="G267" s="4">
        <v>36</v>
      </c>
      <c r="H267" s="4">
        <v>36</v>
      </c>
      <c r="I267" s="4">
        <v>37</v>
      </c>
      <c r="J267" s="4">
        <v>37</v>
      </c>
      <c r="K267" s="4">
        <v>37</v>
      </c>
      <c r="L267" s="4">
        <v>37</v>
      </c>
      <c r="M267" s="4">
        <v>37</v>
      </c>
      <c r="N267" s="4">
        <v>37</v>
      </c>
      <c r="O267" s="4">
        <v>37</v>
      </c>
      <c r="P267">
        <v>182142</v>
      </c>
      <c r="Q267" s="3" t="s">
        <v>99</v>
      </c>
    </row>
    <row r="268" spans="1:17">
      <c r="A268">
        <v>20</v>
      </c>
      <c r="B268">
        <v>10</v>
      </c>
      <c r="C268" s="3" t="s">
        <v>85</v>
      </c>
      <c r="D268" s="4">
        <v>112</v>
      </c>
      <c r="E268" s="4">
        <v>112</v>
      </c>
      <c r="F268" s="4">
        <v>113</v>
      </c>
      <c r="G268" s="4">
        <v>114</v>
      </c>
      <c r="H268" s="4">
        <v>116</v>
      </c>
      <c r="I268" s="4">
        <v>116</v>
      </c>
      <c r="J268" s="4">
        <v>116</v>
      </c>
      <c r="K268" s="4">
        <v>116</v>
      </c>
      <c r="L268" s="4">
        <v>116</v>
      </c>
      <c r="M268" s="4">
        <v>116</v>
      </c>
      <c r="N268" s="4">
        <v>116</v>
      </c>
      <c r="O268" s="4">
        <v>116</v>
      </c>
      <c r="P268">
        <v>400126</v>
      </c>
      <c r="Q268" s="3" t="s">
        <v>99</v>
      </c>
    </row>
    <row r="269" spans="1:17">
      <c r="A269">
        <v>20</v>
      </c>
      <c r="B269">
        <v>10</v>
      </c>
      <c r="C269" s="3" t="s">
        <v>59</v>
      </c>
      <c r="D269" s="4">
        <v>100</v>
      </c>
      <c r="E269" s="4">
        <v>100</v>
      </c>
      <c r="F269" s="4">
        <v>101</v>
      </c>
      <c r="G269" s="4">
        <v>101</v>
      </c>
      <c r="H269" s="4">
        <v>101</v>
      </c>
      <c r="I269" s="4">
        <v>99</v>
      </c>
      <c r="J269" s="4">
        <v>99</v>
      </c>
      <c r="K269" s="4">
        <v>99</v>
      </c>
      <c r="L269" s="4">
        <v>99</v>
      </c>
      <c r="M269" s="4">
        <v>99</v>
      </c>
      <c r="N269" s="4">
        <v>99</v>
      </c>
      <c r="O269" s="4">
        <v>99</v>
      </c>
      <c r="P269">
        <v>182143</v>
      </c>
      <c r="Q269" s="3" t="s">
        <v>99</v>
      </c>
    </row>
    <row r="270" spans="1:17">
      <c r="A270">
        <v>20</v>
      </c>
      <c r="B270">
        <v>10</v>
      </c>
      <c r="C270" s="3" t="s">
        <v>85</v>
      </c>
      <c r="D270" s="4">
        <v>3227.6</v>
      </c>
      <c r="E270" s="4">
        <v>3233.6</v>
      </c>
      <c r="F270" s="4">
        <v>3244.6</v>
      </c>
      <c r="G270" s="4">
        <v>3248.6</v>
      </c>
      <c r="H270" s="4">
        <v>3303.6</v>
      </c>
      <c r="I270" s="4">
        <v>3294.6</v>
      </c>
      <c r="J270" s="4">
        <v>3311.6</v>
      </c>
      <c r="K270" s="4">
        <v>3360.6</v>
      </c>
      <c r="L270" s="4">
        <v>3395.1</v>
      </c>
      <c r="M270" s="4">
        <v>3408.6</v>
      </c>
      <c r="N270" s="4">
        <v>3420.1</v>
      </c>
      <c r="O270" s="4">
        <v>3411.1</v>
      </c>
      <c r="P270">
        <v>400128</v>
      </c>
      <c r="Q270" s="3" t="s">
        <v>99</v>
      </c>
    </row>
    <row r="271" spans="1:17">
      <c r="A271">
        <v>20</v>
      </c>
      <c r="B271">
        <v>10</v>
      </c>
      <c r="C271" s="3" t="s">
        <v>59</v>
      </c>
      <c r="D271" s="4">
        <v>137</v>
      </c>
      <c r="E271" s="4">
        <v>137</v>
      </c>
      <c r="F271" s="4">
        <v>136</v>
      </c>
      <c r="G271" s="4">
        <v>137</v>
      </c>
      <c r="H271" s="4">
        <v>137</v>
      </c>
      <c r="I271" s="4">
        <v>137</v>
      </c>
      <c r="J271" s="4">
        <v>137</v>
      </c>
      <c r="K271" s="4">
        <v>137</v>
      </c>
      <c r="L271" s="4">
        <v>137</v>
      </c>
      <c r="M271" s="4">
        <v>137</v>
      </c>
      <c r="N271" s="4">
        <v>137</v>
      </c>
      <c r="O271" s="4">
        <v>137</v>
      </c>
      <c r="P271">
        <v>182144</v>
      </c>
      <c r="Q271" s="3" t="s">
        <v>99</v>
      </c>
    </row>
    <row r="272" spans="1:17">
      <c r="A272">
        <v>20</v>
      </c>
      <c r="B272">
        <v>10</v>
      </c>
      <c r="C272" s="3" t="s">
        <v>73</v>
      </c>
      <c r="D272" s="4">
        <v>2008.3</v>
      </c>
      <c r="E272" s="4">
        <v>2014.1</v>
      </c>
      <c r="F272" s="4">
        <v>2019.1</v>
      </c>
      <c r="G272" s="4">
        <v>2020.3</v>
      </c>
      <c r="H272" s="4">
        <v>2025.9</v>
      </c>
      <c r="I272" s="4">
        <v>2027.9</v>
      </c>
      <c r="J272" s="4">
        <v>2031.9</v>
      </c>
      <c r="K272" s="4">
        <v>2035.1</v>
      </c>
      <c r="L272" s="4">
        <v>2024.3</v>
      </c>
      <c r="M272" s="4">
        <v>2021.3</v>
      </c>
      <c r="N272" s="4">
        <v>2018.3</v>
      </c>
      <c r="O272" s="4">
        <v>2024.3</v>
      </c>
      <c r="P272">
        <v>356106</v>
      </c>
      <c r="Q272" s="3" t="s">
        <v>99</v>
      </c>
    </row>
    <row r="273" spans="1:17">
      <c r="A273">
        <v>20</v>
      </c>
      <c r="B273">
        <v>10</v>
      </c>
      <c r="C273" s="3" t="s">
        <v>59</v>
      </c>
      <c r="D273" s="4">
        <v>47</v>
      </c>
      <c r="E273" s="4">
        <v>47</v>
      </c>
      <c r="F273" s="4">
        <v>47</v>
      </c>
      <c r="G273" s="4">
        <v>47</v>
      </c>
      <c r="H273" s="4">
        <v>48</v>
      </c>
      <c r="I273" s="4">
        <v>48</v>
      </c>
      <c r="J273" s="4">
        <v>48</v>
      </c>
      <c r="K273" s="4">
        <v>48</v>
      </c>
      <c r="L273" s="4">
        <v>48</v>
      </c>
      <c r="M273" s="4">
        <v>48</v>
      </c>
      <c r="N273" s="4">
        <v>48</v>
      </c>
      <c r="O273" s="4">
        <v>47</v>
      </c>
      <c r="P273">
        <v>182145</v>
      </c>
      <c r="Q273" s="3" t="s">
        <v>99</v>
      </c>
    </row>
    <row r="274" spans="1:17">
      <c r="A274">
        <v>20</v>
      </c>
      <c r="B274">
        <v>10</v>
      </c>
      <c r="C274" s="3" t="s">
        <v>73</v>
      </c>
      <c r="D274" s="4">
        <v>649.6</v>
      </c>
      <c r="E274" s="4">
        <v>651.79999999999995</v>
      </c>
      <c r="F274" s="4">
        <v>650.79999999999995</v>
      </c>
      <c r="G274" s="4">
        <v>655</v>
      </c>
      <c r="H274" s="4">
        <v>655</v>
      </c>
      <c r="I274" s="4">
        <v>653.20000000000005</v>
      </c>
      <c r="J274" s="4">
        <v>651.79999999999995</v>
      </c>
      <c r="K274" s="4">
        <v>652.79999999999995</v>
      </c>
      <c r="L274" s="4">
        <v>650.20000000000005</v>
      </c>
      <c r="M274" s="4">
        <v>649.4</v>
      </c>
      <c r="N274" s="4">
        <v>648.6</v>
      </c>
      <c r="O274" s="4">
        <v>649.79999999999995</v>
      </c>
      <c r="P274">
        <v>356109</v>
      </c>
      <c r="Q274" s="3" t="s">
        <v>99</v>
      </c>
    </row>
    <row r="275" spans="1:17">
      <c r="A275">
        <v>20</v>
      </c>
      <c r="B275">
        <v>10</v>
      </c>
      <c r="C275" s="3" t="s">
        <v>59</v>
      </c>
      <c r="D275" s="4">
        <v>234</v>
      </c>
      <c r="E275" s="4">
        <v>234</v>
      </c>
      <c r="F275" s="4">
        <v>236</v>
      </c>
      <c r="G275" s="4">
        <v>234</v>
      </c>
      <c r="H275" s="4">
        <v>235</v>
      </c>
      <c r="I275" s="4">
        <v>235</v>
      </c>
      <c r="J275" s="4">
        <v>236</v>
      </c>
      <c r="K275" s="4">
        <v>236</v>
      </c>
      <c r="L275" s="4">
        <v>237</v>
      </c>
      <c r="M275" s="4">
        <v>236</v>
      </c>
      <c r="N275" s="4">
        <v>237</v>
      </c>
      <c r="O275" s="4">
        <v>236</v>
      </c>
      <c r="P275">
        <v>182146</v>
      </c>
      <c r="Q275" s="3" t="s">
        <v>99</v>
      </c>
    </row>
    <row r="276" spans="1:17">
      <c r="A276">
        <v>20</v>
      </c>
      <c r="B276">
        <v>10</v>
      </c>
      <c r="C276" s="3" t="s">
        <v>73</v>
      </c>
      <c r="D276" s="4">
        <v>663.5</v>
      </c>
      <c r="E276" s="4">
        <v>670.5</v>
      </c>
      <c r="F276" s="4">
        <v>667.5</v>
      </c>
      <c r="G276" s="4">
        <v>667.5</v>
      </c>
      <c r="H276" s="4">
        <v>664.5</v>
      </c>
      <c r="I276" s="4">
        <v>668.5</v>
      </c>
      <c r="J276" s="4">
        <v>670.5</v>
      </c>
      <c r="K276" s="4">
        <v>669.5</v>
      </c>
      <c r="L276" s="4">
        <v>668.5</v>
      </c>
      <c r="M276" s="4">
        <v>664.5</v>
      </c>
      <c r="N276" s="4">
        <v>662.5</v>
      </c>
      <c r="O276" s="4">
        <v>658.5</v>
      </c>
      <c r="P276">
        <v>356112</v>
      </c>
      <c r="Q276" s="3" t="s">
        <v>99</v>
      </c>
    </row>
    <row r="277" spans="1:17">
      <c r="A277">
        <v>20</v>
      </c>
      <c r="B277">
        <v>10</v>
      </c>
      <c r="C277" s="3" t="s">
        <v>59</v>
      </c>
      <c r="D277" s="4">
        <v>257</v>
      </c>
      <c r="E277" s="4">
        <v>257</v>
      </c>
      <c r="F277" s="4">
        <v>257</v>
      </c>
      <c r="G277" s="4">
        <v>257</v>
      </c>
      <c r="H277" s="4">
        <v>257</v>
      </c>
      <c r="I277" s="4">
        <v>256</v>
      </c>
      <c r="J277" s="4">
        <v>257</v>
      </c>
      <c r="K277" s="4">
        <v>257</v>
      </c>
      <c r="L277" s="4">
        <v>257</v>
      </c>
      <c r="M277" s="4">
        <v>258</v>
      </c>
      <c r="N277" s="4">
        <v>255</v>
      </c>
      <c r="O277" s="4">
        <v>255</v>
      </c>
      <c r="P277">
        <v>182147</v>
      </c>
      <c r="Q277" s="3" t="s">
        <v>99</v>
      </c>
    </row>
    <row r="278" spans="1:17">
      <c r="A278">
        <v>20</v>
      </c>
      <c r="B278">
        <v>10</v>
      </c>
      <c r="C278" s="3" t="s">
        <v>36</v>
      </c>
      <c r="D278" s="4">
        <v>444.2</v>
      </c>
      <c r="E278" s="4">
        <v>444.2</v>
      </c>
      <c r="F278" s="4">
        <v>445.2</v>
      </c>
      <c r="G278" s="4">
        <v>445.2</v>
      </c>
      <c r="H278" s="4">
        <v>444.2</v>
      </c>
      <c r="I278" s="4">
        <v>451.2</v>
      </c>
      <c r="J278" s="4">
        <v>454.2</v>
      </c>
      <c r="K278" s="4">
        <v>455.2</v>
      </c>
      <c r="L278" s="4">
        <v>455.2</v>
      </c>
      <c r="M278" s="4">
        <v>455.2</v>
      </c>
      <c r="N278" s="4">
        <v>455.2</v>
      </c>
      <c r="O278" s="4">
        <v>455.2</v>
      </c>
      <c r="P278">
        <v>130100</v>
      </c>
      <c r="Q278" s="3" t="s">
        <v>99</v>
      </c>
    </row>
    <row r="279" spans="1:17">
      <c r="A279">
        <v>20</v>
      </c>
      <c r="B279">
        <v>10</v>
      </c>
      <c r="C279" s="3" t="s">
        <v>59</v>
      </c>
      <c r="D279" s="4">
        <v>327.5</v>
      </c>
      <c r="E279" s="4">
        <v>326.5</v>
      </c>
      <c r="F279" s="4">
        <v>326.5</v>
      </c>
      <c r="G279" s="4">
        <v>327.5</v>
      </c>
      <c r="H279" s="4">
        <v>328.5</v>
      </c>
      <c r="I279" s="4">
        <v>329.5</v>
      </c>
      <c r="J279" s="4">
        <v>330.5</v>
      </c>
      <c r="K279" s="4">
        <v>332.5</v>
      </c>
      <c r="L279" s="4">
        <v>332.5</v>
      </c>
      <c r="M279" s="4">
        <v>332.5</v>
      </c>
      <c r="N279" s="4">
        <v>333.5</v>
      </c>
      <c r="O279" s="4">
        <v>332.5</v>
      </c>
      <c r="P279">
        <v>182148</v>
      </c>
      <c r="Q279" s="3" t="s">
        <v>99</v>
      </c>
    </row>
    <row r="280" spans="1:17">
      <c r="A280">
        <v>20</v>
      </c>
      <c r="B280">
        <v>10</v>
      </c>
      <c r="C280" s="3" t="s">
        <v>37</v>
      </c>
      <c r="D280" s="4">
        <v>469.9</v>
      </c>
      <c r="E280" s="4">
        <v>469.9</v>
      </c>
      <c r="F280" s="4">
        <v>474.9</v>
      </c>
      <c r="G280" s="4">
        <v>475.9</v>
      </c>
      <c r="H280" s="4">
        <v>476.1</v>
      </c>
      <c r="I280" s="4">
        <v>477.1</v>
      </c>
      <c r="J280" s="4">
        <v>480.9</v>
      </c>
      <c r="K280" s="4">
        <v>478.9</v>
      </c>
      <c r="L280" s="4">
        <v>477.9</v>
      </c>
      <c r="M280" s="4">
        <v>479.9</v>
      </c>
      <c r="N280" s="4">
        <v>477.9</v>
      </c>
      <c r="O280" s="4">
        <v>477.9</v>
      </c>
      <c r="P280">
        <v>131101</v>
      </c>
      <c r="Q280" s="3" t="s">
        <v>99</v>
      </c>
    </row>
    <row r="281" spans="1:17">
      <c r="A281">
        <v>20</v>
      </c>
      <c r="B281">
        <v>10</v>
      </c>
      <c r="C281" s="3" t="s">
        <v>59</v>
      </c>
      <c r="D281" s="4">
        <v>127.5</v>
      </c>
      <c r="E281" s="4">
        <v>129.5</v>
      </c>
      <c r="F281" s="4">
        <v>129.5</v>
      </c>
      <c r="G281" s="4">
        <v>128.5</v>
      </c>
      <c r="H281" s="4">
        <v>126.5</v>
      </c>
      <c r="I281" s="4">
        <v>127.5</v>
      </c>
      <c r="J281" s="4">
        <v>128.5</v>
      </c>
      <c r="K281" s="4">
        <v>127.5</v>
      </c>
      <c r="L281" s="4">
        <v>127.5</v>
      </c>
      <c r="M281" s="4">
        <v>124.5</v>
      </c>
      <c r="N281" s="4">
        <v>124.5</v>
      </c>
      <c r="O281" s="4">
        <v>125.5</v>
      </c>
      <c r="P281">
        <v>182151</v>
      </c>
      <c r="Q281" s="3" t="s">
        <v>99</v>
      </c>
    </row>
    <row r="282" spans="1:17">
      <c r="A282">
        <v>20</v>
      </c>
      <c r="B282">
        <v>10</v>
      </c>
      <c r="C282" s="3" t="s">
        <v>73</v>
      </c>
      <c r="D282" s="4">
        <v>362</v>
      </c>
      <c r="E282" s="4">
        <v>362</v>
      </c>
      <c r="F282" s="4">
        <v>363</v>
      </c>
      <c r="G282" s="4">
        <v>362</v>
      </c>
      <c r="H282" s="4">
        <v>362</v>
      </c>
      <c r="I282" s="4">
        <v>362</v>
      </c>
      <c r="J282" s="4">
        <v>362</v>
      </c>
      <c r="K282" s="4">
        <v>364</v>
      </c>
      <c r="L282" s="4">
        <v>365</v>
      </c>
      <c r="M282" s="4">
        <v>367</v>
      </c>
      <c r="N282" s="4">
        <v>368</v>
      </c>
      <c r="O282" s="4">
        <v>367</v>
      </c>
      <c r="P282">
        <v>356115</v>
      </c>
      <c r="Q282" s="3" t="s">
        <v>99</v>
      </c>
    </row>
    <row r="283" spans="1:17">
      <c r="A283">
        <v>20</v>
      </c>
      <c r="B283">
        <v>10</v>
      </c>
      <c r="C283" s="3" t="s">
        <v>59</v>
      </c>
      <c r="D283" s="4">
        <v>970.1</v>
      </c>
      <c r="E283" s="4">
        <v>969.1</v>
      </c>
      <c r="F283" s="4">
        <v>972.1</v>
      </c>
      <c r="G283" s="4">
        <v>972.1</v>
      </c>
      <c r="H283" s="4">
        <v>970.1</v>
      </c>
      <c r="I283" s="4">
        <v>967.1</v>
      </c>
      <c r="J283" s="4">
        <v>967.1</v>
      </c>
      <c r="K283" s="4">
        <v>966.1</v>
      </c>
      <c r="L283" s="4">
        <v>964.1</v>
      </c>
      <c r="M283" s="4">
        <v>963.1</v>
      </c>
      <c r="N283" s="4">
        <v>963.1</v>
      </c>
      <c r="O283" s="4">
        <v>961.1</v>
      </c>
      <c r="P283">
        <v>182152</v>
      </c>
      <c r="Q283" s="3" t="s">
        <v>99</v>
      </c>
    </row>
    <row r="284" spans="1:17">
      <c r="A284">
        <v>20</v>
      </c>
      <c r="B284">
        <v>10</v>
      </c>
      <c r="C284" s="3" t="s">
        <v>73</v>
      </c>
      <c r="D284" s="4">
        <v>525.4</v>
      </c>
      <c r="E284" s="4">
        <v>520</v>
      </c>
      <c r="F284" s="4">
        <v>522.79999999999995</v>
      </c>
      <c r="G284" s="4">
        <v>522.20000000000005</v>
      </c>
      <c r="H284" s="4">
        <v>523.20000000000005</v>
      </c>
      <c r="I284" s="4">
        <v>522.6</v>
      </c>
      <c r="J284" s="4">
        <v>524.4</v>
      </c>
      <c r="K284" s="4">
        <v>525.20000000000005</v>
      </c>
      <c r="L284" s="4">
        <v>526</v>
      </c>
      <c r="M284" s="4">
        <v>526.79999999999995</v>
      </c>
      <c r="N284" s="4">
        <v>529.79999999999995</v>
      </c>
      <c r="O284" s="4">
        <v>529.79999999999995</v>
      </c>
      <c r="P284">
        <v>356118</v>
      </c>
      <c r="Q284" s="3" t="s">
        <v>99</v>
      </c>
    </row>
    <row r="285" spans="1:17">
      <c r="A285">
        <v>20</v>
      </c>
      <c r="B285">
        <v>10</v>
      </c>
      <c r="C285" s="3" t="s">
        <v>59</v>
      </c>
      <c r="D285" s="4">
        <v>1215.5</v>
      </c>
      <c r="E285" s="4">
        <v>1213.5</v>
      </c>
      <c r="F285" s="4">
        <v>1214.5</v>
      </c>
      <c r="G285" s="4">
        <v>1213.5</v>
      </c>
      <c r="H285" s="4">
        <v>1213.5</v>
      </c>
      <c r="I285" s="4">
        <v>1209.5</v>
      </c>
      <c r="J285" s="4">
        <v>1199.5</v>
      </c>
      <c r="K285" s="4">
        <v>1198.5</v>
      </c>
      <c r="L285" s="4">
        <v>1198.5</v>
      </c>
      <c r="M285" s="4">
        <v>1200.5</v>
      </c>
      <c r="N285" s="4">
        <v>1198.5</v>
      </c>
      <c r="O285" s="4">
        <v>1199.5</v>
      </c>
      <c r="P285">
        <v>182153</v>
      </c>
      <c r="Q285" s="3" t="s">
        <v>99</v>
      </c>
    </row>
    <row r="286" spans="1:17">
      <c r="A286">
        <v>20</v>
      </c>
      <c r="B286">
        <v>10</v>
      </c>
      <c r="C286" s="3" t="s">
        <v>84</v>
      </c>
      <c r="D286" s="4">
        <v>156</v>
      </c>
      <c r="E286" s="4">
        <v>159</v>
      </c>
      <c r="F286" s="4">
        <v>156</v>
      </c>
      <c r="G286" s="4">
        <v>159</v>
      </c>
      <c r="H286" s="4">
        <v>160</v>
      </c>
      <c r="I286" s="4">
        <v>162</v>
      </c>
      <c r="J286" s="4">
        <v>160</v>
      </c>
      <c r="K286" s="4">
        <v>165</v>
      </c>
      <c r="L286" s="4">
        <v>164</v>
      </c>
      <c r="M286" s="4">
        <v>166</v>
      </c>
      <c r="N286" s="4">
        <v>167</v>
      </c>
      <c r="O286" s="4">
        <v>165</v>
      </c>
      <c r="P286">
        <v>386119</v>
      </c>
      <c r="Q286" s="3" t="s">
        <v>99</v>
      </c>
    </row>
    <row r="287" spans="1:17">
      <c r="A287">
        <v>20</v>
      </c>
      <c r="B287">
        <v>10</v>
      </c>
      <c r="C287" s="3" t="s">
        <v>59</v>
      </c>
      <c r="D287" s="4">
        <v>171</v>
      </c>
      <c r="E287" s="4">
        <v>172</v>
      </c>
      <c r="F287" s="4">
        <v>173</v>
      </c>
      <c r="G287" s="4">
        <v>173</v>
      </c>
      <c r="H287" s="4">
        <v>173</v>
      </c>
      <c r="I287" s="4">
        <v>171</v>
      </c>
      <c r="J287" s="4">
        <v>172</v>
      </c>
      <c r="K287" s="4">
        <v>172</v>
      </c>
      <c r="L287" s="4">
        <v>172</v>
      </c>
      <c r="M287" s="4">
        <v>171</v>
      </c>
      <c r="N287" s="4">
        <v>173</v>
      </c>
      <c r="O287" s="4">
        <v>176</v>
      </c>
      <c r="P287">
        <v>182154</v>
      </c>
      <c r="Q287" s="3" t="s">
        <v>99</v>
      </c>
    </row>
    <row r="288" spans="1:17">
      <c r="A288">
        <v>20</v>
      </c>
      <c r="B288">
        <v>10</v>
      </c>
      <c r="C288" s="3" t="s">
        <v>85</v>
      </c>
      <c r="D288" s="4">
        <v>2247.6999999999998</v>
      </c>
      <c r="E288" s="4">
        <v>2248.6999999999998</v>
      </c>
      <c r="F288" s="4">
        <v>2252.6999999999998</v>
      </c>
      <c r="G288" s="4">
        <v>2257.6999999999998</v>
      </c>
      <c r="H288" s="4">
        <v>2280.6999999999998</v>
      </c>
      <c r="I288" s="4">
        <v>2281.6999999999998</v>
      </c>
      <c r="J288" s="4">
        <v>2278.6999999999998</v>
      </c>
      <c r="K288" s="4">
        <v>2283.6999999999998</v>
      </c>
      <c r="L288" s="4">
        <v>2280.6999999999998</v>
      </c>
      <c r="M288" s="4">
        <v>2280.6999999999998</v>
      </c>
      <c r="N288" s="4">
        <v>2276.6999999999998</v>
      </c>
      <c r="O288" s="4">
        <v>2276.6999999999998</v>
      </c>
      <c r="P288">
        <v>400131</v>
      </c>
      <c r="Q288" s="3" t="s">
        <v>99</v>
      </c>
    </row>
    <row r="289" spans="1:17">
      <c r="A289">
        <v>20</v>
      </c>
      <c r="B289">
        <v>10</v>
      </c>
      <c r="C289" s="3" t="s">
        <v>59</v>
      </c>
      <c r="D289" s="4">
        <v>167</v>
      </c>
      <c r="E289" s="4">
        <v>167</v>
      </c>
      <c r="F289" s="4">
        <v>168</v>
      </c>
      <c r="G289" s="4">
        <v>168</v>
      </c>
      <c r="H289" s="4">
        <v>167</v>
      </c>
      <c r="I289" s="4">
        <v>167</v>
      </c>
      <c r="J289" s="4">
        <v>168</v>
      </c>
      <c r="K289" s="4">
        <v>168</v>
      </c>
      <c r="L289" s="4">
        <v>165</v>
      </c>
      <c r="M289" s="4">
        <v>167</v>
      </c>
      <c r="N289" s="4">
        <v>167</v>
      </c>
      <c r="O289" s="4">
        <v>168</v>
      </c>
      <c r="P289">
        <v>182157</v>
      </c>
      <c r="Q289" s="3" t="s">
        <v>99</v>
      </c>
    </row>
    <row r="290" spans="1:17">
      <c r="A290">
        <v>20</v>
      </c>
      <c r="B290">
        <v>10</v>
      </c>
      <c r="C290" s="3" t="s">
        <v>59</v>
      </c>
      <c r="D290" s="4">
        <v>36</v>
      </c>
      <c r="E290" s="4">
        <v>36</v>
      </c>
      <c r="F290" s="4">
        <v>36</v>
      </c>
      <c r="G290" s="4">
        <v>36</v>
      </c>
      <c r="H290" s="4">
        <v>36</v>
      </c>
      <c r="I290" s="4">
        <v>36</v>
      </c>
      <c r="J290" s="4">
        <v>36</v>
      </c>
      <c r="K290" s="4">
        <v>36</v>
      </c>
      <c r="L290" s="4">
        <v>36</v>
      </c>
      <c r="M290" s="4">
        <v>36</v>
      </c>
      <c r="N290" s="4">
        <v>36</v>
      </c>
      <c r="O290" s="4">
        <v>36</v>
      </c>
      <c r="P290">
        <v>182158</v>
      </c>
      <c r="Q290" s="3" t="s">
        <v>99</v>
      </c>
    </row>
    <row r="291" spans="1:17">
      <c r="A291">
        <v>20</v>
      </c>
      <c r="B291">
        <v>10</v>
      </c>
      <c r="C291" s="3" t="s">
        <v>59</v>
      </c>
      <c r="D291" s="4">
        <v>73</v>
      </c>
      <c r="E291" s="4">
        <v>73</v>
      </c>
      <c r="F291" s="4">
        <v>72</v>
      </c>
      <c r="G291" s="4">
        <v>74</v>
      </c>
      <c r="H291" s="4">
        <v>74</v>
      </c>
      <c r="I291" s="4">
        <v>75</v>
      </c>
      <c r="J291" s="4">
        <v>75</v>
      </c>
      <c r="K291" s="4">
        <v>75</v>
      </c>
      <c r="L291" s="4">
        <v>74</v>
      </c>
      <c r="M291" s="4">
        <v>75</v>
      </c>
      <c r="N291" s="4">
        <v>73</v>
      </c>
      <c r="O291" s="4">
        <v>75</v>
      </c>
      <c r="P291">
        <v>182159</v>
      </c>
      <c r="Q291" s="3" t="s">
        <v>99</v>
      </c>
    </row>
    <row r="292" spans="1:17">
      <c r="A292">
        <v>20</v>
      </c>
      <c r="B292">
        <v>10</v>
      </c>
      <c r="C292" s="3" t="s">
        <v>59</v>
      </c>
      <c r="D292" s="4">
        <v>28</v>
      </c>
      <c r="E292" s="4">
        <v>28</v>
      </c>
      <c r="F292" s="4">
        <v>28</v>
      </c>
      <c r="G292" s="4">
        <v>28</v>
      </c>
      <c r="H292" s="4">
        <v>28</v>
      </c>
      <c r="I292" s="4">
        <v>28</v>
      </c>
      <c r="J292" s="4">
        <v>28</v>
      </c>
      <c r="K292" s="4">
        <v>28</v>
      </c>
      <c r="L292" s="4">
        <v>26</v>
      </c>
      <c r="M292" s="4">
        <v>26</v>
      </c>
      <c r="N292" s="4">
        <v>26</v>
      </c>
      <c r="O292" s="4">
        <v>26</v>
      </c>
      <c r="P292">
        <v>182162</v>
      </c>
      <c r="Q292" s="3" t="s">
        <v>99</v>
      </c>
    </row>
    <row r="293" spans="1:17">
      <c r="A293">
        <v>20</v>
      </c>
      <c r="B293">
        <v>10</v>
      </c>
      <c r="C293" s="3" t="s">
        <v>59</v>
      </c>
      <c r="D293" s="4">
        <v>67</v>
      </c>
      <c r="E293" s="4">
        <v>67</v>
      </c>
      <c r="F293" s="4">
        <v>67</v>
      </c>
      <c r="G293" s="4">
        <v>67</v>
      </c>
      <c r="H293" s="4">
        <v>66</v>
      </c>
      <c r="I293" s="4">
        <v>66</v>
      </c>
      <c r="J293" s="4">
        <v>66</v>
      </c>
      <c r="K293" s="4">
        <v>66</v>
      </c>
      <c r="L293" s="4">
        <v>67</v>
      </c>
      <c r="M293" s="4">
        <v>66</v>
      </c>
      <c r="N293" s="4">
        <v>66</v>
      </c>
      <c r="O293" s="4">
        <v>66</v>
      </c>
      <c r="P293">
        <v>182163</v>
      </c>
      <c r="Q293" s="3" t="s">
        <v>99</v>
      </c>
    </row>
    <row r="294" spans="1:17">
      <c r="A294">
        <v>20</v>
      </c>
      <c r="B294">
        <v>10</v>
      </c>
      <c r="C294" s="3" t="s">
        <v>59</v>
      </c>
      <c r="D294" s="4">
        <v>60</v>
      </c>
      <c r="E294" s="4">
        <v>59</v>
      </c>
      <c r="F294" s="4">
        <v>60</v>
      </c>
      <c r="G294" s="4">
        <v>60</v>
      </c>
      <c r="H294" s="4">
        <v>61</v>
      </c>
      <c r="I294" s="4">
        <v>61</v>
      </c>
      <c r="J294" s="4">
        <v>61</v>
      </c>
      <c r="K294" s="4">
        <v>61</v>
      </c>
      <c r="L294" s="4">
        <v>61</v>
      </c>
      <c r="M294" s="4">
        <v>61</v>
      </c>
      <c r="N294" s="4">
        <v>60</v>
      </c>
      <c r="O294" s="4">
        <v>60</v>
      </c>
      <c r="P294">
        <v>182164</v>
      </c>
      <c r="Q294" s="3" t="s">
        <v>99</v>
      </c>
    </row>
    <row r="295" spans="1:17">
      <c r="A295">
        <v>20</v>
      </c>
      <c r="B295">
        <v>10</v>
      </c>
      <c r="C295" s="3" t="s">
        <v>59</v>
      </c>
      <c r="D295" s="4">
        <v>60.4</v>
      </c>
      <c r="E295" s="4">
        <v>60.4</v>
      </c>
      <c r="F295" s="4">
        <v>60.4</v>
      </c>
      <c r="G295" s="4">
        <v>60.4</v>
      </c>
      <c r="H295" s="4">
        <v>60.4</v>
      </c>
      <c r="I295" s="4">
        <v>60.4</v>
      </c>
      <c r="J295" s="4">
        <v>59.4</v>
      </c>
      <c r="K295" s="4">
        <v>57.4</v>
      </c>
      <c r="L295" s="4">
        <v>56.4</v>
      </c>
      <c r="M295" s="4">
        <v>58.4</v>
      </c>
      <c r="N295" s="4">
        <v>58.4</v>
      </c>
      <c r="O295" s="4">
        <v>57.4</v>
      </c>
      <c r="P295">
        <v>182165</v>
      </c>
      <c r="Q295" s="3" t="s">
        <v>99</v>
      </c>
    </row>
    <row r="296" spans="1:17">
      <c r="A296">
        <v>20</v>
      </c>
      <c r="B296">
        <v>10</v>
      </c>
      <c r="C296" s="3" t="s">
        <v>59</v>
      </c>
      <c r="D296" s="4">
        <v>46</v>
      </c>
      <c r="E296" s="4">
        <v>45</v>
      </c>
      <c r="F296" s="4">
        <v>45</v>
      </c>
      <c r="G296" s="4">
        <v>45</v>
      </c>
      <c r="H296" s="4">
        <v>44</v>
      </c>
      <c r="I296" s="4">
        <v>46</v>
      </c>
      <c r="J296" s="4">
        <v>45</v>
      </c>
      <c r="K296" s="4">
        <v>45</v>
      </c>
      <c r="L296" s="4">
        <v>44</v>
      </c>
      <c r="M296" s="4">
        <v>43</v>
      </c>
      <c r="N296" s="4">
        <v>43</v>
      </c>
      <c r="O296" s="4">
        <v>44</v>
      </c>
      <c r="P296">
        <v>182166</v>
      </c>
      <c r="Q296" s="3" t="s">
        <v>99</v>
      </c>
    </row>
    <row r="297" spans="1:17">
      <c r="A297">
        <v>20</v>
      </c>
      <c r="B297">
        <v>10</v>
      </c>
      <c r="C297" s="3" t="s">
        <v>59</v>
      </c>
      <c r="D297" s="4">
        <v>25</v>
      </c>
      <c r="E297" s="4">
        <v>25</v>
      </c>
      <c r="F297" s="4">
        <v>25</v>
      </c>
      <c r="G297" s="4">
        <v>25</v>
      </c>
      <c r="H297" s="4">
        <v>25</v>
      </c>
      <c r="I297" s="4">
        <v>25</v>
      </c>
      <c r="J297" s="4">
        <v>25</v>
      </c>
      <c r="K297" s="4">
        <v>25</v>
      </c>
      <c r="L297" s="4">
        <v>25</v>
      </c>
      <c r="M297" s="4">
        <v>25</v>
      </c>
      <c r="N297" s="4">
        <v>25</v>
      </c>
      <c r="O297" s="4">
        <v>25</v>
      </c>
      <c r="P297">
        <v>182167</v>
      </c>
      <c r="Q297" s="3" t="s">
        <v>99</v>
      </c>
    </row>
    <row r="298" spans="1:17">
      <c r="A298">
        <v>20</v>
      </c>
      <c r="B298">
        <v>10</v>
      </c>
      <c r="C298" s="3" t="s">
        <v>59</v>
      </c>
      <c r="D298" s="4">
        <v>136</v>
      </c>
      <c r="E298" s="4">
        <v>136</v>
      </c>
      <c r="F298" s="4">
        <v>134</v>
      </c>
      <c r="G298" s="4">
        <v>134</v>
      </c>
      <c r="H298" s="4">
        <v>135</v>
      </c>
      <c r="I298" s="4">
        <v>135</v>
      </c>
      <c r="J298" s="4">
        <v>135</v>
      </c>
      <c r="K298" s="4">
        <v>134</v>
      </c>
      <c r="L298" s="4">
        <v>133</v>
      </c>
      <c r="M298" s="4">
        <v>133</v>
      </c>
      <c r="N298" s="4">
        <v>133</v>
      </c>
      <c r="O298" s="4">
        <v>134</v>
      </c>
      <c r="P298">
        <v>182168</v>
      </c>
      <c r="Q298" s="3" t="s">
        <v>99</v>
      </c>
    </row>
    <row r="299" spans="1:17">
      <c r="A299">
        <v>20</v>
      </c>
      <c r="B299">
        <v>10</v>
      </c>
      <c r="C299" s="3" t="s">
        <v>59</v>
      </c>
      <c r="D299" s="4">
        <v>103</v>
      </c>
      <c r="E299" s="4">
        <v>102</v>
      </c>
      <c r="F299" s="4">
        <v>104</v>
      </c>
      <c r="G299" s="4">
        <v>105</v>
      </c>
      <c r="H299" s="4">
        <v>105</v>
      </c>
      <c r="I299" s="4">
        <v>105</v>
      </c>
      <c r="J299" s="4">
        <v>106</v>
      </c>
      <c r="K299" s="4">
        <v>106</v>
      </c>
      <c r="L299" s="4">
        <v>106</v>
      </c>
      <c r="M299" s="4">
        <v>106</v>
      </c>
      <c r="N299" s="4">
        <v>106</v>
      </c>
      <c r="O299" s="4">
        <v>105</v>
      </c>
      <c r="P299">
        <v>182170</v>
      </c>
      <c r="Q299" s="3" t="s">
        <v>99</v>
      </c>
    </row>
    <row r="300" spans="1:17">
      <c r="A300">
        <v>20</v>
      </c>
      <c r="B300">
        <v>10</v>
      </c>
      <c r="C300" s="3" t="s">
        <v>59</v>
      </c>
      <c r="D300" s="4">
        <v>222.5</v>
      </c>
      <c r="E300" s="4">
        <v>222.5</v>
      </c>
      <c r="F300" s="4">
        <v>222.5</v>
      </c>
      <c r="G300" s="4">
        <v>220.5</v>
      </c>
      <c r="H300" s="4">
        <v>220.5</v>
      </c>
      <c r="I300" s="4">
        <v>223.5</v>
      </c>
      <c r="J300" s="4">
        <v>223.5</v>
      </c>
      <c r="K300" s="4">
        <v>223.5</v>
      </c>
      <c r="L300" s="4">
        <v>223.5</v>
      </c>
      <c r="M300" s="4">
        <v>222.5</v>
      </c>
      <c r="N300" s="4">
        <v>222.5</v>
      </c>
      <c r="O300" s="4">
        <v>220.5</v>
      </c>
      <c r="P300">
        <v>182171</v>
      </c>
      <c r="Q300" s="3" t="s">
        <v>99</v>
      </c>
    </row>
    <row r="301" spans="1:17">
      <c r="A301">
        <v>20</v>
      </c>
      <c r="B301">
        <v>10</v>
      </c>
      <c r="C301" s="3" t="s">
        <v>59</v>
      </c>
      <c r="D301" s="4">
        <v>454.5</v>
      </c>
      <c r="E301" s="4">
        <v>452.5</v>
      </c>
      <c r="F301" s="4">
        <v>453.7</v>
      </c>
      <c r="G301" s="4">
        <v>455.7</v>
      </c>
      <c r="H301" s="4">
        <v>458.9</v>
      </c>
      <c r="I301" s="4">
        <v>458.9</v>
      </c>
      <c r="J301" s="4">
        <v>459.9</v>
      </c>
      <c r="K301" s="4">
        <v>459.9</v>
      </c>
      <c r="L301" s="4">
        <v>461.9</v>
      </c>
      <c r="M301" s="4">
        <v>458.4</v>
      </c>
      <c r="N301" s="4">
        <v>457.1</v>
      </c>
      <c r="O301" s="4">
        <v>458.1</v>
      </c>
      <c r="P301">
        <v>182172</v>
      </c>
      <c r="Q301" s="3" t="s">
        <v>99</v>
      </c>
    </row>
    <row r="302" spans="1:17">
      <c r="A302">
        <v>20</v>
      </c>
      <c r="B302">
        <v>10</v>
      </c>
      <c r="C302" s="3" t="s">
        <v>59</v>
      </c>
      <c r="D302" s="4">
        <v>199</v>
      </c>
      <c r="E302" s="4">
        <v>200</v>
      </c>
      <c r="F302" s="4">
        <v>200</v>
      </c>
      <c r="G302" s="4">
        <v>201</v>
      </c>
      <c r="H302" s="4">
        <v>201</v>
      </c>
      <c r="I302" s="4">
        <v>201</v>
      </c>
      <c r="J302" s="4">
        <v>201</v>
      </c>
      <c r="K302" s="4">
        <v>200</v>
      </c>
      <c r="L302" s="4">
        <v>199</v>
      </c>
      <c r="M302" s="4">
        <v>200</v>
      </c>
      <c r="N302" s="4">
        <v>199</v>
      </c>
      <c r="O302" s="4">
        <v>199</v>
      </c>
      <c r="P302">
        <v>182175</v>
      </c>
      <c r="Q302" s="3" t="s">
        <v>99</v>
      </c>
    </row>
    <row r="303" spans="1:17">
      <c r="A303">
        <v>20</v>
      </c>
      <c r="B303">
        <v>10</v>
      </c>
      <c r="C303" s="3" t="s">
        <v>59</v>
      </c>
      <c r="D303" s="4">
        <v>270.5</v>
      </c>
      <c r="E303" s="4">
        <v>270.5</v>
      </c>
      <c r="F303" s="4">
        <v>270.5</v>
      </c>
      <c r="G303" s="4">
        <v>270.5</v>
      </c>
      <c r="H303" s="4">
        <v>270.5</v>
      </c>
      <c r="I303" s="4">
        <v>270.5</v>
      </c>
      <c r="J303" s="4">
        <v>270.5</v>
      </c>
      <c r="K303" s="4">
        <v>270.5</v>
      </c>
      <c r="L303" s="4">
        <v>270.5</v>
      </c>
      <c r="M303" s="4">
        <v>271.5</v>
      </c>
      <c r="N303" s="4">
        <v>271.5</v>
      </c>
      <c r="O303" s="4">
        <v>271.5</v>
      </c>
      <c r="P303">
        <v>182179</v>
      </c>
      <c r="Q303" s="3" t="s">
        <v>99</v>
      </c>
    </row>
    <row r="304" spans="1:17">
      <c r="A304">
        <v>20</v>
      </c>
      <c r="B304">
        <v>10</v>
      </c>
      <c r="C304" s="3" t="s">
        <v>38</v>
      </c>
      <c r="D304" s="4">
        <v>117</v>
      </c>
      <c r="E304" s="4">
        <v>115</v>
      </c>
      <c r="F304" s="4">
        <v>115</v>
      </c>
      <c r="G304" s="4">
        <v>117</v>
      </c>
      <c r="H304" s="4">
        <v>115</v>
      </c>
      <c r="I304" s="4">
        <v>119</v>
      </c>
      <c r="J304" s="4">
        <v>119</v>
      </c>
      <c r="K304" s="4">
        <v>119</v>
      </c>
      <c r="L304" s="4">
        <v>119</v>
      </c>
      <c r="M304" s="4">
        <v>118</v>
      </c>
      <c r="N304" s="4">
        <v>118</v>
      </c>
      <c r="O304" s="4">
        <v>118</v>
      </c>
      <c r="P304">
        <v>132100</v>
      </c>
      <c r="Q304" s="3" t="s">
        <v>99</v>
      </c>
    </row>
    <row r="305" spans="1:17">
      <c r="A305">
        <v>20</v>
      </c>
      <c r="B305">
        <v>10</v>
      </c>
      <c r="C305" s="3" t="s">
        <v>59</v>
      </c>
      <c r="D305" s="4">
        <v>91</v>
      </c>
      <c r="E305" s="4">
        <v>91</v>
      </c>
      <c r="F305" s="4">
        <v>90</v>
      </c>
      <c r="G305" s="4">
        <v>90</v>
      </c>
      <c r="H305" s="4">
        <v>89</v>
      </c>
      <c r="I305" s="4">
        <v>90</v>
      </c>
      <c r="J305" s="4">
        <v>91</v>
      </c>
      <c r="K305" s="4">
        <v>90</v>
      </c>
      <c r="L305" s="4">
        <v>89</v>
      </c>
      <c r="M305" s="4">
        <v>89</v>
      </c>
      <c r="N305" s="4">
        <v>89</v>
      </c>
      <c r="O305" s="4">
        <v>90</v>
      </c>
      <c r="P305">
        <v>182180</v>
      </c>
      <c r="Q305" s="3" t="s">
        <v>99</v>
      </c>
    </row>
    <row r="306" spans="1:17">
      <c r="A306">
        <v>20</v>
      </c>
      <c r="B306">
        <v>10</v>
      </c>
      <c r="C306" s="3" t="s">
        <v>47</v>
      </c>
      <c r="D306" s="4">
        <v>319</v>
      </c>
      <c r="E306" s="4">
        <v>318</v>
      </c>
      <c r="F306" s="4">
        <v>318</v>
      </c>
      <c r="G306" s="4">
        <v>318</v>
      </c>
      <c r="H306" s="4">
        <v>319</v>
      </c>
      <c r="I306" s="4">
        <v>318</v>
      </c>
      <c r="J306" s="4">
        <v>318</v>
      </c>
      <c r="K306" s="4">
        <v>317</v>
      </c>
      <c r="L306" s="4">
        <v>316</v>
      </c>
      <c r="M306" s="4">
        <v>317</v>
      </c>
      <c r="N306" s="4">
        <v>315</v>
      </c>
      <c r="O306" s="4">
        <v>317</v>
      </c>
      <c r="P306">
        <v>133101</v>
      </c>
      <c r="Q306" s="3" t="s">
        <v>99</v>
      </c>
    </row>
    <row r="307" spans="1:17">
      <c r="A307">
        <v>20</v>
      </c>
      <c r="B307">
        <v>10</v>
      </c>
      <c r="C307" s="3" t="s">
        <v>59</v>
      </c>
      <c r="D307" s="4">
        <v>54</v>
      </c>
      <c r="E307" s="4">
        <v>54</v>
      </c>
      <c r="F307" s="4">
        <v>52</v>
      </c>
      <c r="G307" s="4">
        <v>55</v>
      </c>
      <c r="H307" s="4">
        <v>55</v>
      </c>
      <c r="I307" s="4">
        <v>54</v>
      </c>
      <c r="J307" s="4">
        <v>51</v>
      </c>
      <c r="K307" s="4">
        <v>52</v>
      </c>
      <c r="L307" s="4">
        <v>52</v>
      </c>
      <c r="M307" s="4">
        <v>54</v>
      </c>
      <c r="N307" s="4">
        <v>54</v>
      </c>
      <c r="O307" s="4">
        <v>55</v>
      </c>
      <c r="P307">
        <v>182181</v>
      </c>
      <c r="Q307" s="3" t="s">
        <v>99</v>
      </c>
    </row>
    <row r="308" spans="1:17">
      <c r="A308">
        <v>20</v>
      </c>
      <c r="B308">
        <v>10</v>
      </c>
      <c r="C308" s="3" t="s">
        <v>73</v>
      </c>
      <c r="D308" s="4">
        <v>36.200000000000003</v>
      </c>
      <c r="E308" s="4">
        <v>41</v>
      </c>
      <c r="F308" s="4">
        <v>41.8</v>
      </c>
      <c r="G308" s="4">
        <v>38.6</v>
      </c>
      <c r="H308" s="4">
        <v>40.200000000000003</v>
      </c>
      <c r="I308" s="4">
        <v>38.6</v>
      </c>
      <c r="J308" s="4">
        <v>38.6</v>
      </c>
      <c r="K308" s="4">
        <v>39.4</v>
      </c>
      <c r="L308" s="4">
        <v>38.6</v>
      </c>
      <c r="M308" s="4">
        <v>37</v>
      </c>
      <c r="N308" s="4">
        <v>37.799999999999997</v>
      </c>
      <c r="O308" s="4">
        <v>37.799999999999997</v>
      </c>
      <c r="P308">
        <v>356122</v>
      </c>
      <c r="Q308" s="3" t="s">
        <v>99</v>
      </c>
    </row>
    <row r="309" spans="1:17">
      <c r="A309">
        <v>20</v>
      </c>
      <c r="B309">
        <v>10</v>
      </c>
      <c r="C309" s="3" t="s">
        <v>59</v>
      </c>
      <c r="D309" s="4">
        <v>123</v>
      </c>
      <c r="E309" s="4">
        <v>127</v>
      </c>
      <c r="F309" s="4">
        <v>126.8</v>
      </c>
      <c r="G309" s="4">
        <v>124.8</v>
      </c>
      <c r="H309" s="4">
        <v>122.8</v>
      </c>
      <c r="I309" s="4">
        <v>123.8</v>
      </c>
      <c r="J309" s="4">
        <v>124.8</v>
      </c>
      <c r="K309" s="4">
        <v>124.8</v>
      </c>
      <c r="L309" s="4">
        <v>124</v>
      </c>
      <c r="M309" s="4">
        <v>127.8</v>
      </c>
      <c r="N309" s="4">
        <v>128.80000000000001</v>
      </c>
      <c r="O309" s="4">
        <v>130.80000000000001</v>
      </c>
      <c r="P309">
        <v>182182</v>
      </c>
      <c r="Q309" s="3" t="s">
        <v>99</v>
      </c>
    </row>
    <row r="310" spans="1:17">
      <c r="A310">
        <v>20</v>
      </c>
      <c r="B310">
        <v>10</v>
      </c>
      <c r="C310" s="3" t="s">
        <v>85</v>
      </c>
      <c r="D310" s="4">
        <v>133</v>
      </c>
      <c r="E310" s="4">
        <v>131</v>
      </c>
      <c r="F310" s="4">
        <v>133</v>
      </c>
      <c r="G310" s="4">
        <v>133</v>
      </c>
      <c r="H310" s="4">
        <v>134</v>
      </c>
      <c r="I310" s="4">
        <v>134</v>
      </c>
      <c r="J310" s="4">
        <v>133</v>
      </c>
      <c r="K310" s="4">
        <v>134</v>
      </c>
      <c r="L310" s="4">
        <v>134</v>
      </c>
      <c r="M310" s="4">
        <v>133</v>
      </c>
      <c r="N310" s="4">
        <v>134</v>
      </c>
      <c r="O310" s="4">
        <v>134</v>
      </c>
      <c r="P310">
        <v>400134</v>
      </c>
      <c r="Q310" s="3" t="s">
        <v>99</v>
      </c>
    </row>
    <row r="311" spans="1:17">
      <c r="A311">
        <v>20</v>
      </c>
      <c r="B311">
        <v>10</v>
      </c>
      <c r="C311" s="3" t="s">
        <v>59</v>
      </c>
      <c r="D311" s="4">
        <v>113</v>
      </c>
      <c r="E311" s="4">
        <v>115</v>
      </c>
      <c r="F311" s="4">
        <v>115</v>
      </c>
      <c r="G311" s="4">
        <v>113</v>
      </c>
      <c r="H311" s="4">
        <v>112</v>
      </c>
      <c r="I311" s="4">
        <v>113</v>
      </c>
      <c r="J311" s="4">
        <v>112</v>
      </c>
      <c r="K311" s="4">
        <v>113</v>
      </c>
      <c r="L311" s="4">
        <v>111</v>
      </c>
      <c r="M311" s="4">
        <v>112</v>
      </c>
      <c r="N311" s="4">
        <v>111</v>
      </c>
      <c r="O311" s="4">
        <v>114</v>
      </c>
      <c r="P311">
        <v>182183</v>
      </c>
      <c r="Q311" s="3" t="s">
        <v>99</v>
      </c>
    </row>
    <row r="312" spans="1:17">
      <c r="A312">
        <v>20</v>
      </c>
      <c r="B312">
        <v>10</v>
      </c>
      <c r="C312" s="3" t="s">
        <v>73</v>
      </c>
      <c r="D312" s="4">
        <v>159</v>
      </c>
      <c r="E312" s="4">
        <v>159</v>
      </c>
      <c r="F312" s="4">
        <v>159</v>
      </c>
      <c r="G312" s="4">
        <v>159</v>
      </c>
      <c r="H312" s="4">
        <v>157</v>
      </c>
      <c r="I312" s="4">
        <v>159</v>
      </c>
      <c r="J312" s="4">
        <v>159</v>
      </c>
      <c r="K312" s="4">
        <v>159</v>
      </c>
      <c r="L312" s="4">
        <v>157</v>
      </c>
      <c r="M312" s="4">
        <v>157</v>
      </c>
      <c r="N312" s="4">
        <v>159</v>
      </c>
      <c r="O312" s="4">
        <v>159</v>
      </c>
      <c r="P312">
        <v>356125</v>
      </c>
      <c r="Q312" s="3" t="s">
        <v>99</v>
      </c>
    </row>
    <row r="313" spans="1:17">
      <c r="A313">
        <v>20</v>
      </c>
      <c r="B313">
        <v>10</v>
      </c>
      <c r="C313" s="3" t="s">
        <v>82</v>
      </c>
      <c r="D313" s="4">
        <v>4479.1000000000004</v>
      </c>
      <c r="E313" s="4">
        <v>4480.7</v>
      </c>
      <c r="F313" s="4">
        <v>5436.2</v>
      </c>
      <c r="G313" s="4">
        <v>5442.5</v>
      </c>
      <c r="H313" s="4">
        <v>5451.4</v>
      </c>
      <c r="I313" s="4">
        <v>5456.8</v>
      </c>
      <c r="J313" s="4">
        <v>5460.4</v>
      </c>
      <c r="K313" s="4">
        <v>5466.8</v>
      </c>
      <c r="L313" s="4">
        <v>5483.3</v>
      </c>
      <c r="M313" s="4">
        <v>5478.4</v>
      </c>
      <c r="N313" s="4">
        <v>5480.4</v>
      </c>
      <c r="O313" s="4">
        <v>5481</v>
      </c>
      <c r="P313">
        <v>357102</v>
      </c>
      <c r="Q313" s="3" t="s">
        <v>99</v>
      </c>
    </row>
    <row r="314" spans="1:17">
      <c r="A314">
        <v>20</v>
      </c>
      <c r="B314">
        <v>10</v>
      </c>
      <c r="C314" s="3" t="s">
        <v>59</v>
      </c>
      <c r="D314" s="4">
        <v>207</v>
      </c>
      <c r="E314" s="4">
        <v>206</v>
      </c>
      <c r="F314" s="4">
        <v>208</v>
      </c>
      <c r="G314" s="4">
        <v>205</v>
      </c>
      <c r="H314" s="4">
        <v>210</v>
      </c>
      <c r="I314" s="4">
        <v>208</v>
      </c>
      <c r="J314" s="4">
        <v>208</v>
      </c>
      <c r="K314" s="4">
        <v>206</v>
      </c>
      <c r="L314" s="4">
        <v>203</v>
      </c>
      <c r="M314" s="4">
        <v>204</v>
      </c>
      <c r="N314" s="4">
        <v>201</v>
      </c>
      <c r="O314" s="4">
        <v>208</v>
      </c>
      <c r="P314">
        <v>182184</v>
      </c>
      <c r="Q314" s="3" t="s">
        <v>99</v>
      </c>
    </row>
    <row r="315" spans="1:17">
      <c r="A315">
        <v>20</v>
      </c>
      <c r="B315">
        <v>10</v>
      </c>
      <c r="C315" s="3" t="s">
        <v>59</v>
      </c>
      <c r="D315" s="4">
        <v>115</v>
      </c>
      <c r="E315" s="4">
        <v>115</v>
      </c>
      <c r="F315" s="4">
        <v>115</v>
      </c>
      <c r="G315" s="4">
        <v>115</v>
      </c>
      <c r="H315" s="4">
        <v>114</v>
      </c>
      <c r="I315" s="4">
        <v>114</v>
      </c>
      <c r="J315" s="4">
        <v>114</v>
      </c>
      <c r="K315" s="4">
        <v>115</v>
      </c>
      <c r="L315" s="4">
        <v>114</v>
      </c>
      <c r="M315" s="4">
        <v>114</v>
      </c>
      <c r="N315" s="4">
        <v>115</v>
      </c>
      <c r="O315" s="4">
        <v>115</v>
      </c>
      <c r="P315">
        <v>182185</v>
      </c>
      <c r="Q315" s="3" t="s">
        <v>99</v>
      </c>
    </row>
    <row r="316" spans="1:17">
      <c r="A316">
        <v>20</v>
      </c>
      <c r="B316">
        <v>10</v>
      </c>
      <c r="C316" s="3" t="s">
        <v>85</v>
      </c>
      <c r="D316" s="4">
        <v>1095.8</v>
      </c>
      <c r="E316" s="4">
        <v>1096.8</v>
      </c>
      <c r="F316" s="4">
        <v>1094.8</v>
      </c>
      <c r="G316" s="4">
        <v>1098.8</v>
      </c>
      <c r="H316" s="4">
        <v>1102.8</v>
      </c>
      <c r="I316" s="4">
        <v>1101.8</v>
      </c>
      <c r="J316" s="4">
        <v>1101.8</v>
      </c>
      <c r="K316" s="4">
        <v>1103.8</v>
      </c>
      <c r="L316" s="4">
        <v>1102.8</v>
      </c>
      <c r="M316" s="4">
        <v>1103.8</v>
      </c>
      <c r="N316" s="4">
        <v>1103.8</v>
      </c>
      <c r="O316" s="4">
        <v>1104.8</v>
      </c>
      <c r="P316">
        <v>400141</v>
      </c>
      <c r="Q316" s="3" t="s">
        <v>99</v>
      </c>
    </row>
    <row r="317" spans="1:17">
      <c r="A317">
        <v>20</v>
      </c>
      <c r="B317">
        <v>10</v>
      </c>
      <c r="C317" s="3" t="s">
        <v>59</v>
      </c>
      <c r="D317" s="4">
        <v>168</v>
      </c>
      <c r="E317" s="4">
        <v>168</v>
      </c>
      <c r="F317" s="4">
        <v>169</v>
      </c>
      <c r="G317" s="4">
        <v>165</v>
      </c>
      <c r="H317" s="4">
        <v>164</v>
      </c>
      <c r="I317" s="4">
        <v>167</v>
      </c>
      <c r="J317" s="4">
        <v>170</v>
      </c>
      <c r="K317" s="4">
        <v>171</v>
      </c>
      <c r="L317" s="4">
        <v>170</v>
      </c>
      <c r="M317" s="4">
        <v>171</v>
      </c>
      <c r="N317" s="4">
        <v>172</v>
      </c>
      <c r="O317" s="4">
        <v>172</v>
      </c>
      <c r="P317">
        <v>182186</v>
      </c>
      <c r="Q317" s="3" t="s">
        <v>99</v>
      </c>
    </row>
    <row r="318" spans="1:17">
      <c r="A318">
        <v>20</v>
      </c>
      <c r="B318">
        <v>10</v>
      </c>
      <c r="C318" s="3" t="s">
        <v>59</v>
      </c>
      <c r="D318" s="4">
        <v>1247</v>
      </c>
      <c r="E318" s="4">
        <v>1244</v>
      </c>
      <c r="F318" s="4">
        <v>1245</v>
      </c>
      <c r="G318" s="4">
        <v>1245</v>
      </c>
      <c r="H318" s="4">
        <v>1248</v>
      </c>
      <c r="I318" s="4">
        <v>1248</v>
      </c>
      <c r="J318" s="4">
        <v>1241</v>
      </c>
      <c r="K318" s="4">
        <v>1245</v>
      </c>
      <c r="L318" s="4">
        <v>1248</v>
      </c>
      <c r="M318" s="4">
        <v>1247</v>
      </c>
      <c r="N318" s="4">
        <v>1250</v>
      </c>
      <c r="O318" s="4">
        <v>1260</v>
      </c>
      <c r="P318">
        <v>182189</v>
      </c>
      <c r="Q318" s="3" t="s">
        <v>99</v>
      </c>
    </row>
    <row r="319" spans="1:17">
      <c r="A319">
        <v>20</v>
      </c>
      <c r="B319">
        <v>10</v>
      </c>
      <c r="C319" s="3" t="s">
        <v>49</v>
      </c>
      <c r="D319" s="4">
        <v>3055.2</v>
      </c>
      <c r="E319" s="4">
        <v>3059.2</v>
      </c>
      <c r="F319" s="4">
        <v>3063.2</v>
      </c>
      <c r="G319" s="4">
        <v>3067.6</v>
      </c>
      <c r="H319" s="4">
        <v>3072.6</v>
      </c>
      <c r="I319" s="4">
        <v>3074.4</v>
      </c>
      <c r="J319" s="4">
        <v>3078.4</v>
      </c>
      <c r="K319" s="4">
        <v>3080.2</v>
      </c>
      <c r="L319" s="4">
        <v>3086</v>
      </c>
      <c r="M319" s="4">
        <v>3085</v>
      </c>
      <c r="N319" s="4">
        <v>3074.3</v>
      </c>
      <c r="O319" s="4">
        <v>3069.3</v>
      </c>
      <c r="P319">
        <v>150101</v>
      </c>
      <c r="Q319" s="3" t="s">
        <v>99</v>
      </c>
    </row>
    <row r="320" spans="1:17">
      <c r="A320">
        <v>20</v>
      </c>
      <c r="B320">
        <v>10</v>
      </c>
      <c r="C320" s="3" t="s">
        <v>50</v>
      </c>
      <c r="D320" s="4">
        <v>189.7</v>
      </c>
      <c r="E320" s="4">
        <v>188.9</v>
      </c>
      <c r="F320" s="4">
        <v>190.5</v>
      </c>
      <c r="G320" s="4">
        <v>193.9</v>
      </c>
      <c r="H320" s="4">
        <v>192.9</v>
      </c>
      <c r="I320" s="4">
        <v>192.1</v>
      </c>
      <c r="J320" s="4">
        <v>191.9</v>
      </c>
      <c r="K320" s="4">
        <v>190.9</v>
      </c>
      <c r="L320" s="4">
        <v>190.9</v>
      </c>
      <c r="M320" s="4">
        <v>189.9</v>
      </c>
      <c r="N320" s="4">
        <v>190.1</v>
      </c>
      <c r="O320" s="4">
        <v>188.5</v>
      </c>
      <c r="P320">
        <v>151101</v>
      </c>
      <c r="Q320" s="3" t="s">
        <v>99</v>
      </c>
    </row>
    <row r="321" spans="1:17">
      <c r="A321">
        <v>20</v>
      </c>
      <c r="B321">
        <v>10</v>
      </c>
      <c r="C321" s="3" t="s">
        <v>59</v>
      </c>
      <c r="D321" s="4">
        <v>164.4</v>
      </c>
      <c r="E321" s="4">
        <v>164.4</v>
      </c>
      <c r="F321" s="4">
        <v>96.4</v>
      </c>
      <c r="G321" s="4">
        <v>2</v>
      </c>
      <c r="H321" s="4"/>
      <c r="I321" s="4"/>
      <c r="J321" s="4"/>
      <c r="K321" s="4"/>
      <c r="L321" s="4"/>
      <c r="M321" s="4"/>
      <c r="N321" s="4"/>
      <c r="O321" s="4"/>
      <c r="P321">
        <v>182192</v>
      </c>
      <c r="Q321" s="3" t="s">
        <v>99</v>
      </c>
    </row>
    <row r="322" spans="1:17">
      <c r="A322">
        <v>20</v>
      </c>
      <c r="B322">
        <v>10</v>
      </c>
      <c r="C322" s="3" t="s">
        <v>82</v>
      </c>
      <c r="D322" s="4">
        <v>906.8</v>
      </c>
      <c r="E322" s="4">
        <v>905.8</v>
      </c>
      <c r="F322" s="4">
        <v>912.3</v>
      </c>
      <c r="G322" s="4">
        <v>917.3</v>
      </c>
      <c r="H322" s="4">
        <v>925.3</v>
      </c>
      <c r="I322" s="4">
        <v>924.3</v>
      </c>
      <c r="J322" s="4">
        <v>924.3</v>
      </c>
      <c r="K322" s="4">
        <v>942.3</v>
      </c>
      <c r="L322" s="4">
        <v>985.3</v>
      </c>
      <c r="M322" s="4">
        <v>993.8</v>
      </c>
      <c r="N322" s="4">
        <v>997.3</v>
      </c>
      <c r="O322" s="4">
        <v>1009.3</v>
      </c>
      <c r="P322">
        <v>357105</v>
      </c>
      <c r="Q322" s="3" t="s">
        <v>99</v>
      </c>
    </row>
    <row r="323" spans="1:17">
      <c r="A323">
        <v>20</v>
      </c>
      <c r="B323">
        <v>10</v>
      </c>
      <c r="C323" s="3" t="s">
        <v>59</v>
      </c>
      <c r="D323" s="4">
        <v>133.6</v>
      </c>
      <c r="E323" s="4">
        <v>134.80000000000001</v>
      </c>
      <c r="F323" s="4">
        <v>135.6</v>
      </c>
      <c r="G323" s="4">
        <v>136.6</v>
      </c>
      <c r="H323" s="4">
        <v>137.6</v>
      </c>
      <c r="I323" s="4">
        <v>136.6</v>
      </c>
      <c r="J323" s="4">
        <v>137.6</v>
      </c>
      <c r="K323" s="4">
        <v>138.6</v>
      </c>
      <c r="L323" s="4">
        <v>137.6</v>
      </c>
      <c r="M323" s="4">
        <v>136.6</v>
      </c>
      <c r="N323" s="4">
        <v>136.6</v>
      </c>
      <c r="O323" s="4">
        <v>134.80000000000001</v>
      </c>
      <c r="P323">
        <v>182196</v>
      </c>
      <c r="Q323" s="3" t="s">
        <v>99</v>
      </c>
    </row>
    <row r="324" spans="1:17">
      <c r="A324">
        <v>20</v>
      </c>
      <c r="B324">
        <v>10</v>
      </c>
      <c r="C324" s="3" t="s">
        <v>60</v>
      </c>
      <c r="D324" s="4">
        <v>262.8</v>
      </c>
      <c r="E324" s="4">
        <v>259.8</v>
      </c>
      <c r="F324" s="4">
        <v>263.8</v>
      </c>
      <c r="G324" s="4">
        <v>266.8</v>
      </c>
      <c r="H324" s="4">
        <v>265.8</v>
      </c>
      <c r="I324" s="4">
        <v>263.8</v>
      </c>
      <c r="J324" s="4">
        <v>264.8</v>
      </c>
      <c r="K324" s="4">
        <v>249.8</v>
      </c>
      <c r="L324" s="4">
        <v>248.8</v>
      </c>
      <c r="M324" s="4">
        <v>250.8</v>
      </c>
      <c r="N324" s="4">
        <v>247.8</v>
      </c>
      <c r="O324" s="4">
        <v>249.8</v>
      </c>
      <c r="P324">
        <v>300101</v>
      </c>
      <c r="Q324" s="3" t="s">
        <v>99</v>
      </c>
    </row>
    <row r="325" spans="1:17">
      <c r="A325">
        <v>20</v>
      </c>
      <c r="B325">
        <v>10</v>
      </c>
      <c r="C325" s="3" t="s">
        <v>59</v>
      </c>
      <c r="D325" s="4">
        <v>152</v>
      </c>
      <c r="E325" s="4">
        <v>152</v>
      </c>
      <c r="F325" s="4">
        <v>152</v>
      </c>
      <c r="G325" s="4">
        <v>153</v>
      </c>
      <c r="H325" s="4">
        <v>153</v>
      </c>
      <c r="I325" s="4">
        <v>154</v>
      </c>
      <c r="J325" s="4">
        <v>155</v>
      </c>
      <c r="K325" s="4">
        <v>155</v>
      </c>
      <c r="L325" s="4">
        <v>155</v>
      </c>
      <c r="M325" s="4">
        <v>155</v>
      </c>
      <c r="N325" s="4">
        <v>156</v>
      </c>
      <c r="O325" s="4">
        <v>156</v>
      </c>
      <c r="P325">
        <v>182199</v>
      </c>
      <c r="Q325" s="3" t="s">
        <v>99</v>
      </c>
    </row>
    <row r="326" spans="1:17">
      <c r="A326">
        <v>20</v>
      </c>
      <c r="B326">
        <v>10</v>
      </c>
      <c r="C326" s="3" t="s">
        <v>85</v>
      </c>
      <c r="D326" s="4">
        <v>3148.8</v>
      </c>
      <c r="E326" s="4">
        <v>3147</v>
      </c>
      <c r="F326" s="4">
        <v>3141.8</v>
      </c>
      <c r="G326" s="4">
        <v>3156.6</v>
      </c>
      <c r="H326" s="4">
        <v>3297.2</v>
      </c>
      <c r="I326" s="4">
        <v>3303</v>
      </c>
      <c r="J326" s="4">
        <v>3293</v>
      </c>
      <c r="K326" s="4">
        <v>3339</v>
      </c>
      <c r="L326" s="4">
        <v>3335</v>
      </c>
      <c r="M326" s="4">
        <v>3326</v>
      </c>
      <c r="N326" s="4">
        <v>3335</v>
      </c>
      <c r="O326" s="4">
        <v>3338</v>
      </c>
      <c r="P326">
        <v>400143</v>
      </c>
      <c r="Q326" s="3" t="s">
        <v>99</v>
      </c>
    </row>
    <row r="327" spans="1:17">
      <c r="A327">
        <v>20</v>
      </c>
      <c r="B327">
        <v>10</v>
      </c>
      <c r="C327" s="3" t="s">
        <v>59</v>
      </c>
      <c r="D327" s="4">
        <v>61</v>
      </c>
      <c r="E327" s="4">
        <v>60</v>
      </c>
      <c r="F327" s="4">
        <v>60</v>
      </c>
      <c r="G327" s="4">
        <v>60</v>
      </c>
      <c r="H327" s="4">
        <v>60</v>
      </c>
      <c r="I327" s="4">
        <v>59</v>
      </c>
      <c r="J327" s="4">
        <v>61</v>
      </c>
      <c r="K327" s="4">
        <v>61</v>
      </c>
      <c r="L327" s="4">
        <v>61</v>
      </c>
      <c r="M327" s="4">
        <v>61</v>
      </c>
      <c r="N327" s="4">
        <v>61</v>
      </c>
      <c r="O327" s="4">
        <v>61</v>
      </c>
      <c r="P327">
        <v>182200</v>
      </c>
      <c r="Q327" s="3" t="s">
        <v>99</v>
      </c>
    </row>
    <row r="328" spans="1:17">
      <c r="A328">
        <v>20</v>
      </c>
      <c r="B328">
        <v>10</v>
      </c>
      <c r="C328" s="3" t="s">
        <v>59</v>
      </c>
      <c r="D328" s="4">
        <v>38</v>
      </c>
      <c r="E328" s="4">
        <v>38</v>
      </c>
      <c r="F328" s="4">
        <v>38</v>
      </c>
      <c r="G328" s="4">
        <v>39</v>
      </c>
      <c r="H328" s="4">
        <v>39</v>
      </c>
      <c r="I328" s="4">
        <v>39</v>
      </c>
      <c r="J328" s="4">
        <v>39</v>
      </c>
      <c r="K328" s="4">
        <v>39</v>
      </c>
      <c r="L328" s="4">
        <v>39</v>
      </c>
      <c r="M328" s="4">
        <v>39</v>
      </c>
      <c r="N328" s="4">
        <v>39</v>
      </c>
      <c r="O328" s="4">
        <v>40</v>
      </c>
      <c r="P328">
        <v>182203</v>
      </c>
      <c r="Q328" s="3" t="s">
        <v>99</v>
      </c>
    </row>
    <row r="329" spans="1:17">
      <c r="A329">
        <v>20</v>
      </c>
      <c r="B329">
        <v>10</v>
      </c>
      <c r="C329" s="3" t="s">
        <v>59</v>
      </c>
      <c r="D329" s="4">
        <v>251</v>
      </c>
      <c r="E329" s="4">
        <v>251</v>
      </c>
      <c r="F329" s="4">
        <v>253</v>
      </c>
      <c r="G329" s="4">
        <v>254</v>
      </c>
      <c r="H329" s="4">
        <v>255</v>
      </c>
      <c r="I329" s="4">
        <v>254</v>
      </c>
      <c r="J329" s="4">
        <v>263</v>
      </c>
      <c r="K329" s="4">
        <v>260</v>
      </c>
      <c r="L329" s="4">
        <v>259</v>
      </c>
      <c r="M329" s="4">
        <v>260</v>
      </c>
      <c r="N329" s="4">
        <v>260</v>
      </c>
      <c r="O329" s="4">
        <v>261</v>
      </c>
      <c r="P329">
        <v>182204</v>
      </c>
      <c r="Q329" s="3" t="s">
        <v>99</v>
      </c>
    </row>
    <row r="330" spans="1:17">
      <c r="A330">
        <v>20</v>
      </c>
      <c r="B330">
        <v>10</v>
      </c>
      <c r="C330" s="3" t="s">
        <v>85</v>
      </c>
      <c r="D330" s="4">
        <v>218</v>
      </c>
      <c r="E330" s="4">
        <v>219</v>
      </c>
      <c r="F330" s="4">
        <v>219</v>
      </c>
      <c r="G330" s="4">
        <v>219</v>
      </c>
      <c r="H330" s="4">
        <v>222</v>
      </c>
      <c r="I330" s="4">
        <v>222</v>
      </c>
      <c r="J330" s="4">
        <v>223</v>
      </c>
      <c r="K330" s="4">
        <v>222</v>
      </c>
      <c r="L330" s="4">
        <v>222</v>
      </c>
      <c r="M330" s="4">
        <v>224</v>
      </c>
      <c r="N330" s="4">
        <v>222</v>
      </c>
      <c r="O330" s="4">
        <v>224</v>
      </c>
      <c r="P330">
        <v>400145</v>
      </c>
      <c r="Q330" s="3" t="s">
        <v>99</v>
      </c>
    </row>
    <row r="331" spans="1:17">
      <c r="A331">
        <v>20</v>
      </c>
      <c r="B331">
        <v>10</v>
      </c>
      <c r="C331" s="3" t="s">
        <v>59</v>
      </c>
      <c r="D331" s="4">
        <v>224</v>
      </c>
      <c r="E331" s="4">
        <v>225</v>
      </c>
      <c r="F331" s="4">
        <v>227</v>
      </c>
      <c r="G331" s="4">
        <v>227</v>
      </c>
      <c r="H331" s="4">
        <v>225</v>
      </c>
      <c r="I331" s="4">
        <v>227</v>
      </c>
      <c r="J331" s="4">
        <v>226</v>
      </c>
      <c r="K331" s="4">
        <v>223</v>
      </c>
      <c r="L331" s="4">
        <v>224</v>
      </c>
      <c r="M331" s="4">
        <v>225</v>
      </c>
      <c r="N331" s="4">
        <v>225</v>
      </c>
      <c r="O331" s="4">
        <v>225</v>
      </c>
      <c r="P331">
        <v>182205</v>
      </c>
      <c r="Q331" s="3" t="s">
        <v>99</v>
      </c>
    </row>
    <row r="332" spans="1:17">
      <c r="A332">
        <v>20</v>
      </c>
      <c r="B332">
        <v>10</v>
      </c>
      <c r="C332" s="3" t="s">
        <v>59</v>
      </c>
      <c r="D332" s="4">
        <v>44</v>
      </c>
      <c r="E332" s="4">
        <v>44</v>
      </c>
      <c r="F332" s="4">
        <v>44</v>
      </c>
      <c r="G332" s="4">
        <v>45</v>
      </c>
      <c r="H332" s="4">
        <v>45</v>
      </c>
      <c r="I332" s="4">
        <v>45</v>
      </c>
      <c r="J332" s="4">
        <v>45</v>
      </c>
      <c r="K332" s="4">
        <v>44</v>
      </c>
      <c r="L332" s="4">
        <v>45</v>
      </c>
      <c r="M332" s="4">
        <v>45</v>
      </c>
      <c r="N332" s="4">
        <v>45</v>
      </c>
      <c r="O332" s="4">
        <v>45</v>
      </c>
      <c r="P332">
        <v>182206</v>
      </c>
      <c r="Q332" s="3" t="s">
        <v>99</v>
      </c>
    </row>
    <row r="333" spans="1:17">
      <c r="A333">
        <v>20</v>
      </c>
      <c r="B333">
        <v>10</v>
      </c>
      <c r="C333" s="3" t="s">
        <v>59</v>
      </c>
      <c r="D333" s="4">
        <v>34</v>
      </c>
      <c r="E333" s="4">
        <v>34</v>
      </c>
      <c r="F333" s="4">
        <v>34</v>
      </c>
      <c r="G333" s="4">
        <v>35</v>
      </c>
      <c r="H333" s="4">
        <v>34</v>
      </c>
      <c r="I333" s="4">
        <v>34</v>
      </c>
      <c r="J333" s="4">
        <v>34</v>
      </c>
      <c r="K333" s="4">
        <v>34</v>
      </c>
      <c r="L333" s="4">
        <v>34</v>
      </c>
      <c r="M333" s="4">
        <v>34</v>
      </c>
      <c r="N333" s="4">
        <v>34</v>
      </c>
      <c r="O333" s="4">
        <v>34</v>
      </c>
      <c r="P333">
        <v>182207</v>
      </c>
      <c r="Q333" s="3" t="s">
        <v>99</v>
      </c>
    </row>
    <row r="334" spans="1:17">
      <c r="A334">
        <v>20</v>
      </c>
      <c r="B334">
        <v>10</v>
      </c>
      <c r="C334" s="3" t="s">
        <v>59</v>
      </c>
      <c r="D334" s="4">
        <v>79</v>
      </c>
      <c r="E334" s="4">
        <v>79</v>
      </c>
      <c r="F334" s="4">
        <v>79</v>
      </c>
      <c r="G334" s="4">
        <v>80</v>
      </c>
      <c r="H334" s="4">
        <v>79</v>
      </c>
      <c r="I334" s="4">
        <v>79</v>
      </c>
      <c r="J334" s="4">
        <v>80</v>
      </c>
      <c r="K334" s="4">
        <v>80</v>
      </c>
      <c r="L334" s="4">
        <v>80</v>
      </c>
      <c r="M334" s="4">
        <v>80</v>
      </c>
      <c r="N334" s="4">
        <v>80</v>
      </c>
      <c r="O334" s="4">
        <v>80</v>
      </c>
      <c r="P334">
        <v>182208</v>
      </c>
      <c r="Q334" s="3" t="s">
        <v>99</v>
      </c>
    </row>
    <row r="335" spans="1:17">
      <c r="A335">
        <v>20</v>
      </c>
      <c r="B335">
        <v>10</v>
      </c>
      <c r="C335" s="3" t="s">
        <v>27</v>
      </c>
      <c r="D335" s="4">
        <v>350</v>
      </c>
      <c r="E335" s="4">
        <v>350</v>
      </c>
      <c r="F335" s="4">
        <v>350</v>
      </c>
      <c r="G335" s="4">
        <v>347</v>
      </c>
      <c r="H335" s="4">
        <v>351</v>
      </c>
      <c r="I335" s="4">
        <v>350</v>
      </c>
      <c r="J335" s="4">
        <v>350</v>
      </c>
      <c r="K335" s="4">
        <v>350</v>
      </c>
      <c r="L335" s="4">
        <v>349</v>
      </c>
      <c r="M335" s="4">
        <v>347</v>
      </c>
      <c r="N335" s="4">
        <v>347</v>
      </c>
      <c r="O335" s="4">
        <v>347</v>
      </c>
      <c r="P335">
        <v>401108</v>
      </c>
      <c r="Q335" s="3" t="s">
        <v>99</v>
      </c>
    </row>
    <row r="336" spans="1:17">
      <c r="A336">
        <v>20</v>
      </c>
      <c r="B336">
        <v>10</v>
      </c>
      <c r="C336" s="3" t="s">
        <v>55</v>
      </c>
      <c r="D336" s="4">
        <v>1067.5999999999999</v>
      </c>
      <c r="E336" s="4">
        <v>1064.5999999999999</v>
      </c>
      <c r="F336" s="4">
        <v>1069.5999999999999</v>
      </c>
      <c r="G336" s="4">
        <v>1074.4000000000001</v>
      </c>
      <c r="H336" s="4">
        <v>1078.4000000000001</v>
      </c>
      <c r="I336" s="4">
        <v>1074.4000000000001</v>
      </c>
      <c r="J336" s="4">
        <v>1076.4000000000001</v>
      </c>
      <c r="K336" s="4">
        <v>1076.4000000000001</v>
      </c>
      <c r="L336" s="4">
        <v>1074.4000000000001</v>
      </c>
      <c r="M336" s="4">
        <v>1076.4000000000001</v>
      </c>
      <c r="N336" s="4">
        <v>1079.4000000000001</v>
      </c>
      <c r="O336" s="4">
        <v>1079.4000000000001</v>
      </c>
      <c r="P336">
        <v>288101</v>
      </c>
      <c r="Q336" s="3" t="s">
        <v>99</v>
      </c>
    </row>
    <row r="337" spans="1:17">
      <c r="A337">
        <v>20</v>
      </c>
      <c r="B337">
        <v>10</v>
      </c>
      <c r="C337" s="3" t="s">
        <v>27</v>
      </c>
      <c r="D337" s="4">
        <v>189</v>
      </c>
      <c r="E337" s="4">
        <v>189</v>
      </c>
      <c r="F337" s="4">
        <v>189</v>
      </c>
      <c r="G337" s="4">
        <v>189</v>
      </c>
      <c r="H337" s="4">
        <v>190</v>
      </c>
      <c r="I337" s="4">
        <v>192</v>
      </c>
      <c r="J337" s="4">
        <v>192</v>
      </c>
      <c r="K337" s="4">
        <v>192</v>
      </c>
      <c r="L337" s="4">
        <v>192</v>
      </c>
      <c r="M337" s="4">
        <v>192</v>
      </c>
      <c r="N337" s="4">
        <v>192</v>
      </c>
      <c r="O337" s="4">
        <v>192</v>
      </c>
      <c r="P337">
        <v>401109</v>
      </c>
      <c r="Q337" s="3" t="s">
        <v>99</v>
      </c>
    </row>
    <row r="338" spans="1:17">
      <c r="A338">
        <v>20</v>
      </c>
      <c r="B338">
        <v>10</v>
      </c>
      <c r="C338" s="3" t="s">
        <v>72</v>
      </c>
      <c r="D338" s="4">
        <v>757.2</v>
      </c>
      <c r="E338" s="4">
        <v>760.2</v>
      </c>
      <c r="F338" s="4">
        <v>752.7</v>
      </c>
      <c r="G338" s="4">
        <v>749.2</v>
      </c>
      <c r="H338" s="4">
        <v>750.4</v>
      </c>
      <c r="I338" s="4">
        <v>754.1</v>
      </c>
      <c r="J338" s="4">
        <v>754.6</v>
      </c>
      <c r="K338" s="4">
        <v>756.2</v>
      </c>
      <c r="L338" s="4">
        <v>756.7</v>
      </c>
      <c r="M338" s="4">
        <v>755.2</v>
      </c>
      <c r="N338" s="4">
        <v>746.2</v>
      </c>
      <c r="O338" s="4">
        <v>751</v>
      </c>
      <c r="P338">
        <v>345101</v>
      </c>
      <c r="Q338" s="3" t="s">
        <v>99</v>
      </c>
    </row>
    <row r="339" spans="1:17">
      <c r="A339">
        <v>20</v>
      </c>
      <c r="B339">
        <v>10</v>
      </c>
      <c r="C339" s="3" t="s">
        <v>72</v>
      </c>
      <c r="D339" s="4">
        <v>6620.3</v>
      </c>
      <c r="E339" s="4">
        <v>6630.7</v>
      </c>
      <c r="F339" s="4">
        <v>6605.5</v>
      </c>
      <c r="G339" s="4">
        <v>6601.7</v>
      </c>
      <c r="H339" s="4">
        <v>6625.9</v>
      </c>
      <c r="I339" s="4">
        <v>6624.9</v>
      </c>
      <c r="J339" s="4">
        <v>6633.5</v>
      </c>
      <c r="K339" s="4">
        <v>6643.1</v>
      </c>
      <c r="L339" s="4">
        <v>6592</v>
      </c>
      <c r="M339" s="4">
        <v>6605.1</v>
      </c>
      <c r="N339" s="4">
        <v>6602.3</v>
      </c>
      <c r="O339" s="4">
        <v>6624.9</v>
      </c>
      <c r="P339">
        <v>345102</v>
      </c>
      <c r="Q339" s="3" t="s">
        <v>99</v>
      </c>
    </row>
    <row r="340" spans="1:17">
      <c r="A340">
        <v>20</v>
      </c>
      <c r="B340">
        <v>10</v>
      </c>
      <c r="C340" s="3" t="s">
        <v>83</v>
      </c>
      <c r="D340" s="4">
        <v>4838.6000000000004</v>
      </c>
      <c r="E340" s="4">
        <v>4835.6000000000004</v>
      </c>
      <c r="F340" s="4">
        <v>4831.6000000000004</v>
      </c>
      <c r="G340" s="4">
        <v>4827</v>
      </c>
      <c r="H340" s="4">
        <v>4819.3999999999996</v>
      </c>
      <c r="I340" s="4">
        <v>4811.3999999999996</v>
      </c>
      <c r="J340" s="4">
        <v>4816.2</v>
      </c>
      <c r="K340" s="4">
        <v>4816.2</v>
      </c>
      <c r="L340" s="4">
        <v>4825</v>
      </c>
      <c r="M340" s="4">
        <v>4831.8</v>
      </c>
      <c r="N340" s="4">
        <v>4836.3999999999996</v>
      </c>
      <c r="O340" s="4">
        <v>4838.2</v>
      </c>
      <c r="P340">
        <v>385100</v>
      </c>
      <c r="Q340" s="3" t="s">
        <v>99</v>
      </c>
    </row>
    <row r="341" spans="1:17">
      <c r="A341">
        <v>20</v>
      </c>
      <c r="B341">
        <v>10</v>
      </c>
      <c r="C341" s="3" t="s">
        <v>45</v>
      </c>
      <c r="D341" s="4">
        <v>163.19999999999999</v>
      </c>
      <c r="E341" s="4">
        <v>164.2</v>
      </c>
      <c r="F341" s="4">
        <v>162.5</v>
      </c>
      <c r="G341" s="4">
        <v>165.7</v>
      </c>
      <c r="H341" s="4">
        <v>165.7</v>
      </c>
      <c r="I341" s="4">
        <v>166.7</v>
      </c>
      <c r="J341" s="4">
        <v>166.7</v>
      </c>
      <c r="K341" s="4">
        <v>165.7</v>
      </c>
      <c r="L341" s="4">
        <v>171.7</v>
      </c>
      <c r="M341" s="4">
        <v>173.2</v>
      </c>
      <c r="N341" s="4">
        <v>171.7</v>
      </c>
      <c r="O341" s="4">
        <v>172.7</v>
      </c>
      <c r="P341">
        <v>451101</v>
      </c>
      <c r="Q341" s="3" t="s">
        <v>99</v>
      </c>
    </row>
    <row r="342" spans="1:17">
      <c r="A342">
        <v>20</v>
      </c>
      <c r="B342">
        <v>10</v>
      </c>
      <c r="C342" s="3" t="s">
        <v>85</v>
      </c>
      <c r="D342" s="4">
        <v>17</v>
      </c>
      <c r="E342" s="4">
        <v>17</v>
      </c>
      <c r="F342" s="4">
        <v>17</v>
      </c>
      <c r="G342" s="4">
        <v>17</v>
      </c>
      <c r="H342" s="4">
        <v>17</v>
      </c>
      <c r="I342" s="4">
        <v>17</v>
      </c>
      <c r="J342" s="4">
        <v>17</v>
      </c>
      <c r="K342" s="4">
        <v>17</v>
      </c>
      <c r="L342" s="4">
        <v>17</v>
      </c>
      <c r="M342" s="4">
        <v>17</v>
      </c>
      <c r="N342" s="4">
        <v>17</v>
      </c>
      <c r="O342" s="4">
        <v>17</v>
      </c>
      <c r="P342">
        <v>400114</v>
      </c>
      <c r="Q342" s="3" t="s">
        <v>99</v>
      </c>
    </row>
    <row r="343" spans="1:17">
      <c r="A343">
        <v>20</v>
      </c>
      <c r="B343">
        <v>10</v>
      </c>
      <c r="C343" s="3" t="s">
        <v>68</v>
      </c>
      <c r="D343" s="4">
        <v>169</v>
      </c>
      <c r="E343" s="4">
        <v>169</v>
      </c>
      <c r="F343" s="4">
        <v>169</v>
      </c>
      <c r="G343" s="4">
        <v>169</v>
      </c>
      <c r="H343" s="4">
        <v>169</v>
      </c>
      <c r="I343" s="4">
        <v>169</v>
      </c>
      <c r="J343" s="4">
        <v>169</v>
      </c>
      <c r="K343" s="4">
        <v>169</v>
      </c>
      <c r="L343" s="4">
        <v>169</v>
      </c>
      <c r="M343" s="4">
        <v>169</v>
      </c>
      <c r="N343" s="4">
        <v>169</v>
      </c>
      <c r="O343" s="4">
        <v>169</v>
      </c>
      <c r="P343">
        <v>332100</v>
      </c>
      <c r="Q343" s="3" t="s">
        <v>99</v>
      </c>
    </row>
    <row r="344" spans="1:17">
      <c r="A344">
        <v>20</v>
      </c>
      <c r="B344">
        <v>10</v>
      </c>
      <c r="C344" s="3" t="s">
        <v>85</v>
      </c>
      <c r="D344" s="4">
        <v>115</v>
      </c>
      <c r="E344" s="4">
        <v>115</v>
      </c>
      <c r="F344" s="4">
        <v>115</v>
      </c>
      <c r="G344" s="4">
        <v>115</v>
      </c>
      <c r="H344" s="4">
        <v>115</v>
      </c>
      <c r="I344" s="4">
        <v>116</v>
      </c>
      <c r="J344" s="4">
        <v>115</v>
      </c>
      <c r="K344" s="4">
        <v>116</v>
      </c>
      <c r="L344" s="4">
        <v>117</v>
      </c>
      <c r="M344" s="4">
        <v>117</v>
      </c>
      <c r="N344" s="4">
        <v>116</v>
      </c>
      <c r="O344" s="4">
        <v>116</v>
      </c>
      <c r="P344">
        <v>400115</v>
      </c>
      <c r="Q344" s="3" t="s">
        <v>99</v>
      </c>
    </row>
    <row r="345" spans="1:17">
      <c r="A345">
        <v>20</v>
      </c>
      <c r="B345">
        <v>10</v>
      </c>
      <c r="C345" s="3" t="s">
        <v>69</v>
      </c>
      <c r="D345" s="4">
        <v>2694</v>
      </c>
      <c r="E345" s="4">
        <v>2697</v>
      </c>
      <c r="F345" s="4">
        <v>2694.5</v>
      </c>
      <c r="G345" s="4">
        <v>2697.5</v>
      </c>
      <c r="H345" s="4">
        <v>2696.5</v>
      </c>
      <c r="I345" s="4">
        <v>2710.5</v>
      </c>
      <c r="J345" s="4">
        <v>2707.5</v>
      </c>
      <c r="K345" s="4">
        <v>2714.5</v>
      </c>
      <c r="L345" s="4">
        <v>2717.5</v>
      </c>
      <c r="M345" s="4">
        <v>2726.5</v>
      </c>
      <c r="N345" s="4">
        <v>2724</v>
      </c>
      <c r="O345" s="4">
        <v>2736</v>
      </c>
      <c r="P345">
        <v>333101</v>
      </c>
      <c r="Q345" s="3" t="s">
        <v>99</v>
      </c>
    </row>
    <row r="346" spans="1:17">
      <c r="A346">
        <v>20</v>
      </c>
      <c r="B346">
        <v>10</v>
      </c>
      <c r="C346" s="3" t="s">
        <v>85</v>
      </c>
      <c r="D346" s="4">
        <v>148</v>
      </c>
      <c r="E346" s="4">
        <v>147</v>
      </c>
      <c r="F346" s="4">
        <v>147</v>
      </c>
      <c r="G346" s="4">
        <v>148</v>
      </c>
      <c r="H346" s="4">
        <v>150</v>
      </c>
      <c r="I346" s="4">
        <v>153</v>
      </c>
      <c r="J346" s="4">
        <v>153</v>
      </c>
      <c r="K346" s="4">
        <v>154</v>
      </c>
      <c r="L346" s="4">
        <v>153</v>
      </c>
      <c r="M346" s="4">
        <v>152</v>
      </c>
      <c r="N346" s="4">
        <v>153</v>
      </c>
      <c r="O346" s="4">
        <v>152</v>
      </c>
      <c r="P346">
        <v>400106</v>
      </c>
      <c r="Q346" s="3" t="s">
        <v>99</v>
      </c>
    </row>
    <row r="347" spans="1:17">
      <c r="A347">
        <v>20</v>
      </c>
      <c r="B347">
        <v>10</v>
      </c>
      <c r="C347" s="3" t="s">
        <v>51</v>
      </c>
      <c r="D347" s="4">
        <v>3766.2</v>
      </c>
      <c r="E347" s="4">
        <v>3761.3</v>
      </c>
      <c r="F347" s="4">
        <v>3775</v>
      </c>
      <c r="G347" s="4">
        <v>3780.7</v>
      </c>
      <c r="H347" s="4">
        <v>3790.7</v>
      </c>
      <c r="I347" s="4">
        <v>3783.7</v>
      </c>
      <c r="J347" s="4">
        <v>3770.9</v>
      </c>
      <c r="K347" s="4">
        <v>3786.7</v>
      </c>
      <c r="L347" s="4">
        <v>3912.3</v>
      </c>
      <c r="M347" s="4">
        <v>3930.5</v>
      </c>
      <c r="N347" s="4">
        <v>3898.3</v>
      </c>
      <c r="O347" s="4">
        <v>3904.7</v>
      </c>
      <c r="P347">
        <v>453101</v>
      </c>
      <c r="Q347" s="3" t="s">
        <v>99</v>
      </c>
    </row>
    <row r="348" spans="1:17">
      <c r="A348">
        <v>20</v>
      </c>
      <c r="B348">
        <v>10</v>
      </c>
      <c r="C348" s="3" t="s">
        <v>62</v>
      </c>
      <c r="D348" s="4">
        <v>2254</v>
      </c>
      <c r="E348" s="4">
        <v>2249</v>
      </c>
      <c r="F348" s="4">
        <v>2236</v>
      </c>
      <c r="G348" s="4">
        <v>2235</v>
      </c>
      <c r="H348" s="4">
        <v>2232</v>
      </c>
      <c r="I348" s="4">
        <v>2288</v>
      </c>
      <c r="J348" s="4">
        <v>2293</v>
      </c>
      <c r="K348" s="4">
        <v>2301</v>
      </c>
      <c r="L348" s="4">
        <v>2305</v>
      </c>
      <c r="M348" s="4">
        <v>2304</v>
      </c>
      <c r="N348" s="4">
        <v>2317</v>
      </c>
      <c r="O348" s="4">
        <v>2315</v>
      </c>
      <c r="P348">
        <v>316100</v>
      </c>
      <c r="Q348" s="3" t="s">
        <v>99</v>
      </c>
    </row>
    <row r="349" spans="1:17">
      <c r="A349">
        <v>20</v>
      </c>
      <c r="B349">
        <v>10</v>
      </c>
      <c r="C349" s="3" t="s">
        <v>85</v>
      </c>
      <c r="D349" s="4">
        <v>303.60000000000002</v>
      </c>
      <c r="E349" s="4">
        <v>304.60000000000002</v>
      </c>
      <c r="F349" s="4">
        <v>303.60000000000002</v>
      </c>
      <c r="G349" s="4">
        <v>301.60000000000002</v>
      </c>
      <c r="H349" s="4">
        <v>303.60000000000002</v>
      </c>
      <c r="I349" s="4">
        <v>302.60000000000002</v>
      </c>
      <c r="J349" s="4">
        <v>301.60000000000002</v>
      </c>
      <c r="K349" s="4">
        <v>302.60000000000002</v>
      </c>
      <c r="L349" s="4">
        <v>303.60000000000002</v>
      </c>
      <c r="M349" s="4">
        <v>304.60000000000002</v>
      </c>
      <c r="N349" s="4">
        <v>303.60000000000002</v>
      </c>
      <c r="O349" s="4">
        <v>299.60000000000002</v>
      </c>
      <c r="P349">
        <v>400109</v>
      </c>
      <c r="Q349" s="3" t="s">
        <v>99</v>
      </c>
    </row>
    <row r="350" spans="1:17">
      <c r="A350">
        <v>20</v>
      </c>
      <c r="B350">
        <v>10</v>
      </c>
      <c r="C350" s="3" t="s">
        <v>85</v>
      </c>
      <c r="D350" s="4">
        <v>85</v>
      </c>
      <c r="E350" s="4">
        <v>84</v>
      </c>
      <c r="F350" s="4">
        <v>84</v>
      </c>
      <c r="G350" s="4">
        <v>85</v>
      </c>
      <c r="H350" s="4">
        <v>84</v>
      </c>
      <c r="I350" s="4">
        <v>84</v>
      </c>
      <c r="J350" s="4">
        <v>83</v>
      </c>
      <c r="K350" s="4">
        <v>83</v>
      </c>
      <c r="L350" s="4">
        <v>83</v>
      </c>
      <c r="M350" s="4">
        <v>84</v>
      </c>
      <c r="N350" s="4">
        <v>86</v>
      </c>
      <c r="O350" s="4">
        <v>86</v>
      </c>
      <c r="P350">
        <v>400111</v>
      </c>
      <c r="Q350" s="3" t="s">
        <v>99</v>
      </c>
    </row>
    <row r="351" spans="1:17">
      <c r="A351">
        <v>20</v>
      </c>
      <c r="B351">
        <v>10</v>
      </c>
      <c r="C351" s="3" t="s">
        <v>85</v>
      </c>
      <c r="D351" s="4">
        <v>129</v>
      </c>
      <c r="E351" s="4">
        <v>129</v>
      </c>
      <c r="F351" s="4">
        <v>129</v>
      </c>
      <c r="G351" s="4">
        <v>129</v>
      </c>
      <c r="H351" s="4">
        <v>129</v>
      </c>
      <c r="I351" s="4">
        <v>129</v>
      </c>
      <c r="J351" s="4">
        <v>129</v>
      </c>
      <c r="K351" s="4">
        <v>128</v>
      </c>
      <c r="L351" s="4">
        <v>128</v>
      </c>
      <c r="M351" s="4">
        <v>128</v>
      </c>
      <c r="N351" s="4">
        <v>128</v>
      </c>
      <c r="O351" s="4">
        <v>128</v>
      </c>
      <c r="P351">
        <v>400113</v>
      </c>
      <c r="Q351" s="3" t="s">
        <v>99</v>
      </c>
    </row>
    <row r="352" spans="1:17">
      <c r="A352">
        <v>20</v>
      </c>
      <c r="B352">
        <v>10</v>
      </c>
      <c r="C352" s="3" t="s">
        <v>51</v>
      </c>
      <c r="D352" s="4">
        <v>589.5</v>
      </c>
      <c r="E352" s="4">
        <v>588.5</v>
      </c>
      <c r="F352" s="4">
        <v>583.5</v>
      </c>
      <c r="G352" s="4">
        <v>593.5</v>
      </c>
      <c r="H352" s="4">
        <v>591</v>
      </c>
      <c r="I352" s="4">
        <v>590.5</v>
      </c>
      <c r="J352" s="4">
        <v>588.5</v>
      </c>
      <c r="K352" s="4">
        <v>590.5</v>
      </c>
      <c r="L352" s="4">
        <v>595.5</v>
      </c>
      <c r="M352" s="4">
        <v>595.5</v>
      </c>
      <c r="N352" s="4">
        <v>590.5</v>
      </c>
      <c r="O352" s="4">
        <v>590.5</v>
      </c>
      <c r="P352">
        <v>453104</v>
      </c>
      <c r="Q352" s="3" t="s">
        <v>99</v>
      </c>
    </row>
    <row r="353" spans="1:17">
      <c r="A353">
        <v>20</v>
      </c>
      <c r="B353">
        <v>10</v>
      </c>
      <c r="C353" s="3" t="s">
        <v>63</v>
      </c>
      <c r="D353" s="4">
        <v>1677</v>
      </c>
      <c r="E353" s="4">
        <v>1671</v>
      </c>
      <c r="F353" s="4">
        <v>1673</v>
      </c>
      <c r="G353" s="4">
        <v>1679</v>
      </c>
      <c r="H353" s="4">
        <v>1690</v>
      </c>
      <c r="I353" s="4">
        <v>1695</v>
      </c>
      <c r="J353" s="4">
        <v>1694</v>
      </c>
      <c r="K353" s="4">
        <v>1695</v>
      </c>
      <c r="L353" s="4">
        <v>1692</v>
      </c>
      <c r="M353" s="4">
        <v>1688</v>
      </c>
      <c r="N353" s="4">
        <v>1674</v>
      </c>
      <c r="O353" s="4">
        <v>1672</v>
      </c>
      <c r="P353">
        <v>317101</v>
      </c>
      <c r="Q353" s="3" t="s">
        <v>99</v>
      </c>
    </row>
    <row r="354" spans="1:17">
      <c r="A354">
        <v>20</v>
      </c>
      <c r="B354">
        <v>10</v>
      </c>
      <c r="C354" s="3" t="s">
        <v>27</v>
      </c>
      <c r="D354" s="4">
        <v>67</v>
      </c>
      <c r="E354" s="4">
        <v>67</v>
      </c>
      <c r="F354" s="4">
        <v>67</v>
      </c>
      <c r="G354" s="4">
        <v>67</v>
      </c>
      <c r="H354" s="4">
        <v>67</v>
      </c>
      <c r="I354" s="4">
        <v>67</v>
      </c>
      <c r="J354" s="4">
        <v>67</v>
      </c>
      <c r="K354" s="4">
        <v>67</v>
      </c>
      <c r="L354" s="4">
        <v>67</v>
      </c>
      <c r="M354" s="4">
        <v>67</v>
      </c>
      <c r="N354" s="4">
        <v>67</v>
      </c>
      <c r="O354" s="4">
        <v>67</v>
      </c>
      <c r="P354">
        <v>401110</v>
      </c>
      <c r="Q354" s="3" t="s">
        <v>99</v>
      </c>
    </row>
    <row r="355" spans="1:17">
      <c r="A355">
        <v>20</v>
      </c>
      <c r="B355">
        <v>10</v>
      </c>
      <c r="C355" s="3" t="s">
        <v>27</v>
      </c>
      <c r="D355" s="4">
        <v>73</v>
      </c>
      <c r="E355" s="4">
        <v>73</v>
      </c>
      <c r="F355" s="4">
        <v>73</v>
      </c>
      <c r="G355" s="4">
        <v>73</v>
      </c>
      <c r="H355" s="4">
        <v>73</v>
      </c>
      <c r="I355" s="4">
        <v>73</v>
      </c>
      <c r="J355" s="4">
        <v>72</v>
      </c>
      <c r="K355" s="4">
        <v>72</v>
      </c>
      <c r="L355" s="4">
        <v>71</v>
      </c>
      <c r="M355" s="4">
        <v>72</v>
      </c>
      <c r="N355" s="4">
        <v>73</v>
      </c>
      <c r="O355" s="4">
        <v>73</v>
      </c>
      <c r="P355">
        <v>401111</v>
      </c>
      <c r="Q355" s="3" t="s">
        <v>99</v>
      </c>
    </row>
    <row r="356" spans="1:17">
      <c r="A356">
        <v>20</v>
      </c>
      <c r="B356">
        <v>10</v>
      </c>
      <c r="C356" s="3" t="s">
        <v>27</v>
      </c>
      <c r="D356" s="4">
        <v>114.5</v>
      </c>
      <c r="E356" s="4">
        <v>114.5</v>
      </c>
      <c r="F356" s="4">
        <v>112.5</v>
      </c>
      <c r="G356" s="4">
        <v>113.5</v>
      </c>
      <c r="H356" s="4">
        <v>114.5</v>
      </c>
      <c r="I356" s="4">
        <v>113.5</v>
      </c>
      <c r="J356" s="4">
        <v>113.5</v>
      </c>
      <c r="K356" s="4">
        <v>112.5</v>
      </c>
      <c r="L356" s="4">
        <v>112.5</v>
      </c>
      <c r="M356" s="4">
        <v>112.5</v>
      </c>
      <c r="N356" s="4">
        <v>112.5</v>
      </c>
      <c r="O356" s="4">
        <v>112.5</v>
      </c>
      <c r="P356">
        <v>401112</v>
      </c>
      <c r="Q356" s="3" t="s">
        <v>99</v>
      </c>
    </row>
    <row r="357" spans="1:17">
      <c r="A357">
        <v>20</v>
      </c>
      <c r="B357">
        <v>10</v>
      </c>
      <c r="C357" s="3" t="s">
        <v>30</v>
      </c>
      <c r="D357" s="4">
        <v>749.5</v>
      </c>
      <c r="E357" s="4">
        <v>746.5</v>
      </c>
      <c r="F357" s="4">
        <v>747.5</v>
      </c>
      <c r="G357" s="4">
        <v>749.5</v>
      </c>
      <c r="H357" s="4">
        <v>749.5</v>
      </c>
      <c r="I357" s="4">
        <v>748.5</v>
      </c>
      <c r="J357" s="4">
        <v>744.5</v>
      </c>
      <c r="K357" s="4">
        <v>746.5</v>
      </c>
      <c r="L357" s="4">
        <v>749.3</v>
      </c>
      <c r="M357" s="4">
        <v>752.3</v>
      </c>
      <c r="N357" s="4">
        <v>752.3</v>
      </c>
      <c r="O357" s="4">
        <v>753.3</v>
      </c>
      <c r="P357">
        <v>254101</v>
      </c>
      <c r="Q357" s="3" t="s">
        <v>99</v>
      </c>
    </row>
    <row r="358" spans="1:17">
      <c r="A358">
        <v>20</v>
      </c>
      <c r="B358">
        <v>10</v>
      </c>
      <c r="C358" s="3" t="s">
        <v>84</v>
      </c>
      <c r="D358" s="4">
        <v>51</v>
      </c>
      <c r="E358" s="4">
        <v>51</v>
      </c>
      <c r="F358" s="4">
        <v>51</v>
      </c>
      <c r="G358" s="4">
        <v>51</v>
      </c>
      <c r="H358" s="4">
        <v>51</v>
      </c>
      <c r="I358" s="4">
        <v>51</v>
      </c>
      <c r="J358" s="4">
        <v>51</v>
      </c>
      <c r="K358" s="4">
        <v>52</v>
      </c>
      <c r="L358" s="4">
        <v>52</v>
      </c>
      <c r="M358" s="4">
        <v>52</v>
      </c>
      <c r="N358" s="4">
        <v>52</v>
      </c>
      <c r="O358" s="4">
        <v>52</v>
      </c>
      <c r="P358">
        <v>386101</v>
      </c>
      <c r="Q358" s="3" t="s">
        <v>99</v>
      </c>
    </row>
    <row r="359" spans="1:17">
      <c r="A359">
        <v>20</v>
      </c>
      <c r="B359">
        <v>10</v>
      </c>
      <c r="C359" s="3" t="s">
        <v>84</v>
      </c>
      <c r="D359" s="4">
        <v>24</v>
      </c>
      <c r="E359" s="4">
        <v>24</v>
      </c>
      <c r="F359" s="4">
        <v>24</v>
      </c>
      <c r="G359" s="4">
        <v>24</v>
      </c>
      <c r="H359" s="4">
        <v>24</v>
      </c>
      <c r="I359" s="4">
        <v>24</v>
      </c>
      <c r="J359" s="4">
        <v>24</v>
      </c>
      <c r="K359" s="4">
        <v>24</v>
      </c>
      <c r="L359" s="4">
        <v>24</v>
      </c>
      <c r="M359" s="4">
        <v>24</v>
      </c>
      <c r="N359" s="4">
        <v>24</v>
      </c>
      <c r="O359" s="4">
        <v>24</v>
      </c>
      <c r="P359">
        <v>386102</v>
      </c>
      <c r="Q359" s="3" t="s">
        <v>99</v>
      </c>
    </row>
    <row r="360" spans="1:17">
      <c r="A360">
        <v>20</v>
      </c>
      <c r="B360">
        <v>10</v>
      </c>
      <c r="C360" s="3" t="s">
        <v>85</v>
      </c>
      <c r="D360" s="4">
        <v>184.8</v>
      </c>
      <c r="E360" s="4">
        <v>184.8</v>
      </c>
      <c r="F360" s="4">
        <v>183.8</v>
      </c>
      <c r="G360" s="4">
        <v>182.8</v>
      </c>
      <c r="H360" s="4">
        <v>183.8</v>
      </c>
      <c r="I360" s="4">
        <v>185.8</v>
      </c>
      <c r="J360" s="4">
        <v>185.8</v>
      </c>
      <c r="K360" s="4">
        <v>186.8</v>
      </c>
      <c r="L360" s="4">
        <v>186.8</v>
      </c>
      <c r="M360" s="4">
        <v>184.8</v>
      </c>
      <c r="N360" s="4">
        <v>185.8</v>
      </c>
      <c r="O360" s="4">
        <v>184.8</v>
      </c>
      <c r="P360">
        <v>400120</v>
      </c>
      <c r="Q360" s="3" t="s">
        <v>99</v>
      </c>
    </row>
    <row r="361" spans="1:17">
      <c r="A361">
        <v>20</v>
      </c>
      <c r="B361">
        <v>10</v>
      </c>
      <c r="C361" s="3" t="s">
        <v>85</v>
      </c>
      <c r="D361" s="4">
        <v>48</v>
      </c>
      <c r="E361" s="4">
        <v>48</v>
      </c>
      <c r="F361" s="4">
        <v>48</v>
      </c>
      <c r="G361" s="4">
        <v>48</v>
      </c>
      <c r="H361" s="4">
        <v>48</v>
      </c>
      <c r="I361" s="4">
        <v>48</v>
      </c>
      <c r="J361" s="4">
        <v>49</v>
      </c>
      <c r="K361" s="4">
        <v>49</v>
      </c>
      <c r="L361" s="4">
        <v>49</v>
      </c>
      <c r="M361" s="4">
        <v>49</v>
      </c>
      <c r="N361" s="4">
        <v>49</v>
      </c>
      <c r="O361" s="4">
        <v>49</v>
      </c>
      <c r="P361">
        <v>400121</v>
      </c>
      <c r="Q361" s="3" t="s">
        <v>99</v>
      </c>
    </row>
    <row r="362" spans="1:17">
      <c r="A362">
        <v>20</v>
      </c>
      <c r="B362">
        <v>10</v>
      </c>
      <c r="C362" s="3" t="s">
        <v>85</v>
      </c>
      <c r="D362" s="4">
        <v>96.5</v>
      </c>
      <c r="E362" s="4">
        <v>95.5</v>
      </c>
      <c r="F362" s="4">
        <v>95.5</v>
      </c>
      <c r="G362" s="4">
        <v>95.5</v>
      </c>
      <c r="H362" s="4">
        <v>95.5</v>
      </c>
      <c r="I362" s="4">
        <v>95.5</v>
      </c>
      <c r="J362" s="4">
        <v>94.5</v>
      </c>
      <c r="K362" s="4">
        <v>95.5</v>
      </c>
      <c r="L362" s="4">
        <v>95.5</v>
      </c>
      <c r="M362" s="4">
        <v>95.5</v>
      </c>
      <c r="N362" s="4">
        <v>95.5</v>
      </c>
      <c r="O362" s="4">
        <v>95.5</v>
      </c>
      <c r="P362">
        <v>400122</v>
      </c>
      <c r="Q362" s="3" t="s">
        <v>99</v>
      </c>
    </row>
    <row r="363" spans="1:17">
      <c r="A363">
        <v>20</v>
      </c>
      <c r="B363">
        <v>10</v>
      </c>
      <c r="C363" s="3" t="s">
        <v>27</v>
      </c>
      <c r="D363" s="4">
        <v>22</v>
      </c>
      <c r="E363" s="4">
        <v>22</v>
      </c>
      <c r="F363" s="4">
        <v>22</v>
      </c>
      <c r="G363" s="4">
        <v>22</v>
      </c>
      <c r="H363" s="4">
        <v>22</v>
      </c>
      <c r="I363" s="4">
        <v>22</v>
      </c>
      <c r="J363" s="4">
        <v>22</v>
      </c>
      <c r="K363" s="4">
        <v>22</v>
      </c>
      <c r="L363" s="4">
        <v>22</v>
      </c>
      <c r="M363" s="4">
        <v>22</v>
      </c>
      <c r="N363" s="4">
        <v>22</v>
      </c>
      <c r="O363" s="4">
        <v>22</v>
      </c>
      <c r="P363">
        <v>401113</v>
      </c>
      <c r="Q363" s="3" t="s">
        <v>99</v>
      </c>
    </row>
    <row r="364" spans="1:17">
      <c r="A364">
        <v>20</v>
      </c>
      <c r="B364">
        <v>10</v>
      </c>
      <c r="C364" s="3" t="s">
        <v>27</v>
      </c>
      <c r="D364" s="4">
        <v>24</v>
      </c>
      <c r="E364" s="4">
        <v>24</v>
      </c>
      <c r="F364" s="4">
        <v>24</v>
      </c>
      <c r="G364" s="4">
        <v>24</v>
      </c>
      <c r="H364" s="4">
        <v>24</v>
      </c>
      <c r="I364" s="4">
        <v>24</v>
      </c>
      <c r="J364" s="4">
        <v>24</v>
      </c>
      <c r="K364" s="4">
        <v>24</v>
      </c>
      <c r="L364" s="4">
        <v>24</v>
      </c>
      <c r="M364" s="4">
        <v>24</v>
      </c>
      <c r="N364" s="4">
        <v>24</v>
      </c>
      <c r="O364" s="4">
        <v>24</v>
      </c>
      <c r="P364">
        <v>401114</v>
      </c>
      <c r="Q364" s="3" t="s">
        <v>99</v>
      </c>
    </row>
    <row r="365" spans="1:17">
      <c r="A365">
        <v>20</v>
      </c>
      <c r="B365">
        <v>10</v>
      </c>
      <c r="C365" s="3" t="s">
        <v>27</v>
      </c>
      <c r="D365" s="4">
        <v>137</v>
      </c>
      <c r="E365" s="4">
        <v>138</v>
      </c>
      <c r="F365" s="4">
        <v>137</v>
      </c>
      <c r="G365" s="4">
        <v>138</v>
      </c>
      <c r="H365" s="4">
        <v>138</v>
      </c>
      <c r="I365" s="4">
        <v>138</v>
      </c>
      <c r="J365" s="4">
        <v>138</v>
      </c>
      <c r="K365" s="4">
        <v>139</v>
      </c>
      <c r="L365" s="4">
        <v>139</v>
      </c>
      <c r="M365" s="4">
        <v>140</v>
      </c>
      <c r="N365" s="4">
        <v>140</v>
      </c>
      <c r="O365" s="4">
        <v>140</v>
      </c>
      <c r="P365">
        <v>401115</v>
      </c>
      <c r="Q365" s="3" t="s">
        <v>99</v>
      </c>
    </row>
    <row r="366" spans="1:17">
      <c r="A366">
        <v>20</v>
      </c>
      <c r="B366">
        <v>10</v>
      </c>
      <c r="C366" s="3" t="s">
        <v>27</v>
      </c>
      <c r="D366" s="4">
        <v>191.6</v>
      </c>
      <c r="E366" s="4">
        <v>193.6</v>
      </c>
      <c r="F366" s="4">
        <v>191.6</v>
      </c>
      <c r="G366" s="4">
        <v>189.6</v>
      </c>
      <c r="H366" s="4">
        <v>189.6</v>
      </c>
      <c r="I366" s="4">
        <v>190.6</v>
      </c>
      <c r="J366" s="4">
        <v>191.6</v>
      </c>
      <c r="K366" s="4">
        <v>191.6</v>
      </c>
      <c r="L366" s="4">
        <v>191.6</v>
      </c>
      <c r="M366" s="4">
        <v>193.6</v>
      </c>
      <c r="N366" s="4">
        <v>193.6</v>
      </c>
      <c r="O366" s="4">
        <v>191.6</v>
      </c>
      <c r="P366">
        <v>401116</v>
      </c>
      <c r="Q366" s="3" t="s">
        <v>99</v>
      </c>
    </row>
    <row r="367" spans="1:17">
      <c r="A367">
        <v>20</v>
      </c>
      <c r="B367">
        <v>10</v>
      </c>
      <c r="C367" s="3" t="s">
        <v>27</v>
      </c>
      <c r="D367" s="4">
        <v>46</v>
      </c>
      <c r="E367" s="4">
        <v>46</v>
      </c>
      <c r="F367" s="4">
        <v>46</v>
      </c>
      <c r="G367" s="4">
        <v>46</v>
      </c>
      <c r="H367" s="4">
        <v>46</v>
      </c>
      <c r="I367" s="4">
        <v>46</v>
      </c>
      <c r="J367" s="4">
        <v>46</v>
      </c>
      <c r="K367" s="4">
        <v>46</v>
      </c>
      <c r="L367" s="4">
        <v>46</v>
      </c>
      <c r="M367" s="4">
        <v>46</v>
      </c>
      <c r="N367" s="4">
        <v>46</v>
      </c>
      <c r="O367" s="4">
        <v>46</v>
      </c>
      <c r="P367">
        <v>401117</v>
      </c>
      <c r="Q367" s="3" t="s">
        <v>99</v>
      </c>
    </row>
    <row r="368" spans="1:17">
      <c r="A368">
        <v>20</v>
      </c>
      <c r="B368">
        <v>10</v>
      </c>
      <c r="C368" s="3" t="s">
        <v>73</v>
      </c>
      <c r="D368" s="4">
        <v>505.5</v>
      </c>
      <c r="E368" s="4">
        <v>508.5</v>
      </c>
      <c r="F368" s="4">
        <v>502.5</v>
      </c>
      <c r="G368" s="4">
        <v>507.5</v>
      </c>
      <c r="H368" s="4">
        <v>509.5</v>
      </c>
      <c r="I368" s="4">
        <v>508.5</v>
      </c>
      <c r="J368" s="4">
        <v>507.5</v>
      </c>
      <c r="K368" s="4">
        <v>506.5</v>
      </c>
      <c r="L368" s="4">
        <v>507.5</v>
      </c>
      <c r="M368" s="4">
        <v>505.5</v>
      </c>
      <c r="N368" s="4">
        <v>503.5</v>
      </c>
      <c r="O368" s="4">
        <v>506.5</v>
      </c>
      <c r="P368">
        <v>356102</v>
      </c>
      <c r="Q368" s="3" t="s">
        <v>99</v>
      </c>
    </row>
    <row r="369" spans="1:17">
      <c r="A369">
        <v>20</v>
      </c>
      <c r="B369">
        <v>10</v>
      </c>
      <c r="C369" s="3" t="s">
        <v>84</v>
      </c>
      <c r="D369" s="4">
        <v>187</v>
      </c>
      <c r="E369" s="4">
        <v>184</v>
      </c>
      <c r="F369" s="4">
        <v>186</v>
      </c>
      <c r="G369" s="4">
        <v>190</v>
      </c>
      <c r="H369" s="4">
        <v>189</v>
      </c>
      <c r="I369" s="4">
        <v>189</v>
      </c>
      <c r="J369" s="4">
        <v>189</v>
      </c>
      <c r="K369" s="4">
        <v>188</v>
      </c>
      <c r="L369" s="4">
        <v>190</v>
      </c>
      <c r="M369" s="4">
        <v>189</v>
      </c>
      <c r="N369" s="4">
        <v>189</v>
      </c>
      <c r="O369" s="4">
        <v>188</v>
      </c>
      <c r="P369">
        <v>386105</v>
      </c>
      <c r="Q369" s="3" t="s">
        <v>99</v>
      </c>
    </row>
    <row r="370" spans="1:17">
      <c r="A370">
        <v>20</v>
      </c>
      <c r="B370">
        <v>10</v>
      </c>
      <c r="C370" s="3" t="s">
        <v>85</v>
      </c>
      <c r="D370" s="4">
        <v>66</v>
      </c>
      <c r="E370" s="4">
        <v>66</v>
      </c>
      <c r="F370" s="4">
        <v>66</v>
      </c>
      <c r="G370" s="4">
        <v>66</v>
      </c>
      <c r="H370" s="4">
        <v>66</v>
      </c>
      <c r="I370" s="4">
        <v>66</v>
      </c>
      <c r="J370" s="4">
        <v>66</v>
      </c>
      <c r="K370" s="4">
        <v>66</v>
      </c>
      <c r="L370" s="4">
        <v>66</v>
      </c>
      <c r="M370" s="4">
        <v>66</v>
      </c>
      <c r="N370" s="4">
        <v>66</v>
      </c>
      <c r="O370" s="4">
        <v>65</v>
      </c>
      <c r="P370">
        <v>400124</v>
      </c>
      <c r="Q370" s="3" t="s">
        <v>99</v>
      </c>
    </row>
    <row r="371" spans="1:17">
      <c r="A371">
        <v>20</v>
      </c>
      <c r="B371">
        <v>10</v>
      </c>
      <c r="C371" s="3" t="s">
        <v>85</v>
      </c>
      <c r="D371" s="4">
        <v>3693.1</v>
      </c>
      <c r="E371" s="4">
        <v>3695.1</v>
      </c>
      <c r="F371" s="4">
        <v>3704.1</v>
      </c>
      <c r="G371" s="4">
        <v>3721.1</v>
      </c>
      <c r="H371" s="4">
        <v>3793.1</v>
      </c>
      <c r="I371" s="4">
        <v>3743.6</v>
      </c>
      <c r="J371" s="4">
        <v>3818.6</v>
      </c>
      <c r="K371" s="4">
        <v>3852.6</v>
      </c>
      <c r="L371" s="4">
        <v>3883.1</v>
      </c>
      <c r="M371" s="4">
        <v>3910.6</v>
      </c>
      <c r="N371" s="4">
        <v>3926.1</v>
      </c>
      <c r="O371" s="4">
        <v>3917.1</v>
      </c>
      <c r="P371">
        <v>400127</v>
      </c>
      <c r="Q371" s="3" t="s">
        <v>99</v>
      </c>
    </row>
    <row r="372" spans="1:17">
      <c r="A372">
        <v>20</v>
      </c>
      <c r="B372">
        <v>10</v>
      </c>
      <c r="C372" s="3" t="s">
        <v>27</v>
      </c>
      <c r="D372" s="4">
        <v>80</v>
      </c>
      <c r="E372" s="4">
        <v>81</v>
      </c>
      <c r="F372" s="4">
        <v>81</v>
      </c>
      <c r="G372" s="4">
        <v>81</v>
      </c>
      <c r="H372" s="4">
        <v>80</v>
      </c>
      <c r="I372" s="4">
        <v>80</v>
      </c>
      <c r="J372" s="4">
        <v>79</v>
      </c>
      <c r="K372" s="4">
        <v>80</v>
      </c>
      <c r="L372" s="4">
        <v>80</v>
      </c>
      <c r="M372" s="4">
        <v>80</v>
      </c>
      <c r="N372" s="4">
        <v>81</v>
      </c>
      <c r="O372" s="4">
        <v>81</v>
      </c>
      <c r="P372">
        <v>401118</v>
      </c>
      <c r="Q372" s="3" t="s">
        <v>99</v>
      </c>
    </row>
    <row r="373" spans="1:17">
      <c r="A373">
        <v>20</v>
      </c>
      <c r="B373">
        <v>10</v>
      </c>
      <c r="C373" s="3" t="s">
        <v>27</v>
      </c>
      <c r="D373" s="4">
        <v>10</v>
      </c>
      <c r="E373" s="4">
        <v>10</v>
      </c>
      <c r="F373" s="4">
        <v>10</v>
      </c>
      <c r="G373" s="4">
        <v>10</v>
      </c>
      <c r="H373" s="4">
        <v>10</v>
      </c>
      <c r="I373" s="4">
        <v>10</v>
      </c>
      <c r="J373" s="4">
        <v>10</v>
      </c>
      <c r="K373" s="4">
        <v>10</v>
      </c>
      <c r="L373" s="4">
        <v>10</v>
      </c>
      <c r="M373" s="4">
        <v>10</v>
      </c>
      <c r="N373" s="4">
        <v>10</v>
      </c>
      <c r="O373" s="4">
        <v>10</v>
      </c>
      <c r="P373">
        <v>401119</v>
      </c>
      <c r="Q373" s="3" t="s">
        <v>99</v>
      </c>
    </row>
    <row r="374" spans="1:17">
      <c r="A374">
        <v>20</v>
      </c>
      <c r="B374">
        <v>10</v>
      </c>
      <c r="C374" s="3" t="s">
        <v>27</v>
      </c>
      <c r="D374" s="4">
        <v>36</v>
      </c>
      <c r="E374" s="4">
        <v>36</v>
      </c>
      <c r="F374" s="4">
        <v>36</v>
      </c>
      <c r="G374" s="4">
        <v>36</v>
      </c>
      <c r="H374" s="4">
        <v>37</v>
      </c>
      <c r="I374" s="4">
        <v>37</v>
      </c>
      <c r="J374" s="4">
        <v>37</v>
      </c>
      <c r="K374" s="4">
        <v>37</v>
      </c>
      <c r="L374" s="4">
        <v>37</v>
      </c>
      <c r="M374" s="4">
        <v>37</v>
      </c>
      <c r="N374" s="4">
        <v>37</v>
      </c>
      <c r="O374" s="4">
        <v>37</v>
      </c>
      <c r="P374">
        <v>401120</v>
      </c>
      <c r="Q374" s="3" t="s">
        <v>99</v>
      </c>
    </row>
    <row r="375" spans="1:17">
      <c r="A375">
        <v>20</v>
      </c>
      <c r="B375">
        <v>10</v>
      </c>
      <c r="C375" s="3" t="s">
        <v>27</v>
      </c>
      <c r="D375" s="4">
        <v>56</v>
      </c>
      <c r="E375" s="4">
        <v>56</v>
      </c>
      <c r="F375" s="4">
        <v>56</v>
      </c>
      <c r="G375" s="4">
        <v>55</v>
      </c>
      <c r="H375" s="4">
        <v>56</v>
      </c>
      <c r="I375" s="4">
        <v>56</v>
      </c>
      <c r="J375" s="4">
        <v>56</v>
      </c>
      <c r="K375" s="4">
        <v>57</v>
      </c>
      <c r="L375" s="4">
        <v>57</v>
      </c>
      <c r="M375" s="4">
        <v>57</v>
      </c>
      <c r="N375" s="4">
        <v>57</v>
      </c>
      <c r="O375" s="4">
        <v>56</v>
      </c>
      <c r="P375">
        <v>401121</v>
      </c>
      <c r="Q375" s="3" t="s">
        <v>99</v>
      </c>
    </row>
    <row r="376" spans="1:17">
      <c r="A376">
        <v>20</v>
      </c>
      <c r="B376">
        <v>10</v>
      </c>
      <c r="C376" s="3" t="s">
        <v>27</v>
      </c>
      <c r="D376" s="4">
        <v>154</v>
      </c>
      <c r="E376" s="4">
        <v>153</v>
      </c>
      <c r="F376" s="4">
        <v>153</v>
      </c>
      <c r="G376" s="4">
        <v>155</v>
      </c>
      <c r="H376" s="4">
        <v>155</v>
      </c>
      <c r="I376" s="4">
        <v>154</v>
      </c>
      <c r="J376" s="4">
        <v>153</v>
      </c>
      <c r="K376" s="4">
        <v>154</v>
      </c>
      <c r="L376" s="4">
        <v>154</v>
      </c>
      <c r="M376" s="4">
        <v>153</v>
      </c>
      <c r="N376" s="4">
        <v>153</v>
      </c>
      <c r="O376" s="4">
        <v>152</v>
      </c>
      <c r="P376">
        <v>401122</v>
      </c>
      <c r="Q376" s="3" t="s">
        <v>99</v>
      </c>
    </row>
    <row r="377" spans="1:17">
      <c r="A377">
        <v>20</v>
      </c>
      <c r="B377">
        <v>10</v>
      </c>
      <c r="C377" s="3" t="s">
        <v>73</v>
      </c>
      <c r="D377" s="4">
        <v>2022.3</v>
      </c>
      <c r="E377" s="4">
        <v>2031.1</v>
      </c>
      <c r="F377" s="4">
        <v>2035.1</v>
      </c>
      <c r="G377" s="4">
        <v>2038.3</v>
      </c>
      <c r="H377" s="4">
        <v>2042.9</v>
      </c>
      <c r="I377" s="4">
        <v>2042.9</v>
      </c>
      <c r="J377" s="4">
        <v>2046.9</v>
      </c>
      <c r="K377" s="4">
        <v>2050.1</v>
      </c>
      <c r="L377" s="4">
        <v>2039.3</v>
      </c>
      <c r="M377" s="4">
        <v>2036.3</v>
      </c>
      <c r="N377" s="4">
        <v>2035.3</v>
      </c>
      <c r="O377" s="4">
        <v>2039.3</v>
      </c>
      <c r="P377">
        <v>356105</v>
      </c>
      <c r="Q377" s="3" t="s">
        <v>99</v>
      </c>
    </row>
    <row r="378" spans="1:17">
      <c r="A378">
        <v>20</v>
      </c>
      <c r="B378">
        <v>10</v>
      </c>
      <c r="C378" s="3" t="s">
        <v>73</v>
      </c>
      <c r="D378" s="4">
        <v>658.9</v>
      </c>
      <c r="E378" s="4">
        <v>660.1</v>
      </c>
      <c r="F378" s="4">
        <v>660.1</v>
      </c>
      <c r="G378" s="4">
        <v>664.3</v>
      </c>
      <c r="H378" s="4">
        <v>664.3</v>
      </c>
      <c r="I378" s="4">
        <v>662.5</v>
      </c>
      <c r="J378" s="4">
        <v>661.1</v>
      </c>
      <c r="K378" s="4">
        <v>662.1</v>
      </c>
      <c r="L378" s="4">
        <v>658.5</v>
      </c>
      <c r="M378" s="4">
        <v>658.7</v>
      </c>
      <c r="N378" s="4">
        <v>657.9</v>
      </c>
      <c r="O378" s="4">
        <v>659.1</v>
      </c>
      <c r="P378">
        <v>356108</v>
      </c>
      <c r="Q378" s="3" t="s">
        <v>99</v>
      </c>
    </row>
    <row r="379" spans="1:17">
      <c r="A379">
        <v>20</v>
      </c>
      <c r="B379">
        <v>10</v>
      </c>
      <c r="C379" s="3" t="s">
        <v>84</v>
      </c>
      <c r="D379" s="4">
        <v>22</v>
      </c>
      <c r="E379" s="4">
        <v>22</v>
      </c>
      <c r="F379" s="4">
        <v>21</v>
      </c>
      <c r="G379" s="4">
        <v>21</v>
      </c>
      <c r="H379" s="4">
        <v>20</v>
      </c>
      <c r="I379" s="4">
        <v>21</v>
      </c>
      <c r="J379" s="4">
        <v>21</v>
      </c>
      <c r="K379" s="4">
        <v>21</v>
      </c>
      <c r="L379" s="4">
        <v>21</v>
      </c>
      <c r="M379" s="4">
        <v>20</v>
      </c>
      <c r="N379" s="4">
        <v>20</v>
      </c>
      <c r="O379" s="4">
        <v>20</v>
      </c>
      <c r="P379">
        <v>386106</v>
      </c>
      <c r="Q379" s="3" t="s">
        <v>99</v>
      </c>
    </row>
    <row r="380" spans="1:17">
      <c r="A380">
        <v>20</v>
      </c>
      <c r="B380">
        <v>10</v>
      </c>
      <c r="C380" s="3" t="s">
        <v>84</v>
      </c>
      <c r="D380" s="4">
        <v>99</v>
      </c>
      <c r="E380" s="4">
        <v>100</v>
      </c>
      <c r="F380" s="4">
        <v>101</v>
      </c>
      <c r="G380" s="4">
        <v>101</v>
      </c>
      <c r="H380" s="4">
        <v>101</v>
      </c>
      <c r="I380" s="4">
        <v>102</v>
      </c>
      <c r="J380" s="4">
        <v>102</v>
      </c>
      <c r="K380" s="4">
        <v>102</v>
      </c>
      <c r="L380" s="4">
        <v>101</v>
      </c>
      <c r="M380" s="4">
        <v>99</v>
      </c>
      <c r="N380" s="4">
        <v>98</v>
      </c>
      <c r="O380" s="4">
        <v>99</v>
      </c>
      <c r="P380">
        <v>386107</v>
      </c>
      <c r="Q380" s="3" t="s">
        <v>99</v>
      </c>
    </row>
    <row r="381" spans="1:17">
      <c r="A381">
        <v>20</v>
      </c>
      <c r="B381">
        <v>10</v>
      </c>
      <c r="C381" s="3" t="s">
        <v>84</v>
      </c>
      <c r="D381" s="4">
        <v>14</v>
      </c>
      <c r="E381" s="4">
        <v>14</v>
      </c>
      <c r="F381" s="4">
        <v>14</v>
      </c>
      <c r="G381" s="4">
        <v>13</v>
      </c>
      <c r="H381" s="4">
        <v>13</v>
      </c>
      <c r="I381" s="4">
        <v>13</v>
      </c>
      <c r="J381" s="4">
        <v>13</v>
      </c>
      <c r="K381" s="4">
        <v>13</v>
      </c>
      <c r="L381" s="4">
        <v>14</v>
      </c>
      <c r="M381" s="4">
        <v>14</v>
      </c>
      <c r="N381" s="4">
        <v>14</v>
      </c>
      <c r="O381" s="4">
        <v>14</v>
      </c>
      <c r="P381">
        <v>386108</v>
      </c>
      <c r="Q381" s="3" t="s">
        <v>99</v>
      </c>
    </row>
    <row r="382" spans="1:17">
      <c r="A382">
        <v>20</v>
      </c>
      <c r="B382">
        <v>10</v>
      </c>
      <c r="C382" s="3" t="s">
        <v>84</v>
      </c>
      <c r="D382" s="4">
        <v>134</v>
      </c>
      <c r="E382" s="4">
        <v>136</v>
      </c>
      <c r="F382" s="4">
        <v>134</v>
      </c>
      <c r="G382" s="4">
        <v>135</v>
      </c>
      <c r="H382" s="4">
        <v>136</v>
      </c>
      <c r="I382" s="4">
        <v>134</v>
      </c>
      <c r="J382" s="4">
        <v>134</v>
      </c>
      <c r="K382" s="4">
        <v>134</v>
      </c>
      <c r="L382" s="4">
        <v>136</v>
      </c>
      <c r="M382" s="4">
        <v>136</v>
      </c>
      <c r="N382" s="4">
        <v>136</v>
      </c>
      <c r="O382" s="4">
        <v>136</v>
      </c>
      <c r="P382">
        <v>386109</v>
      </c>
      <c r="Q382" s="3" t="s">
        <v>99</v>
      </c>
    </row>
    <row r="383" spans="1:17">
      <c r="A383">
        <v>20</v>
      </c>
      <c r="B383">
        <v>10</v>
      </c>
      <c r="C383" s="3" t="s">
        <v>85</v>
      </c>
      <c r="D383" s="4">
        <v>2257.3000000000002</v>
      </c>
      <c r="E383" s="4">
        <v>2256.3000000000002</v>
      </c>
      <c r="F383" s="4">
        <v>2260.3000000000002</v>
      </c>
      <c r="G383" s="4">
        <v>2263.3000000000002</v>
      </c>
      <c r="H383" s="4">
        <v>2284.3000000000002</v>
      </c>
      <c r="I383" s="4">
        <v>2284.3000000000002</v>
      </c>
      <c r="J383" s="4">
        <v>2282.3000000000002</v>
      </c>
      <c r="K383" s="4">
        <v>2289.3000000000002</v>
      </c>
      <c r="L383" s="4">
        <v>2286.3000000000002</v>
      </c>
      <c r="M383" s="4">
        <v>2287.3000000000002</v>
      </c>
      <c r="N383" s="4">
        <v>2282.3000000000002</v>
      </c>
      <c r="O383" s="4">
        <v>2285.3000000000002</v>
      </c>
      <c r="P383">
        <v>400130</v>
      </c>
      <c r="Q383" s="3" t="s">
        <v>99</v>
      </c>
    </row>
    <row r="384" spans="1:17">
      <c r="A384">
        <v>20</v>
      </c>
      <c r="B384">
        <v>10</v>
      </c>
      <c r="C384" s="3" t="s">
        <v>87</v>
      </c>
      <c r="D384" s="4">
        <v>283</v>
      </c>
      <c r="E384" s="4">
        <v>285</v>
      </c>
      <c r="F384" s="4">
        <v>287</v>
      </c>
      <c r="G384" s="4">
        <v>289</v>
      </c>
      <c r="H384" s="4">
        <v>289</v>
      </c>
      <c r="I384" s="4">
        <v>289</v>
      </c>
      <c r="J384" s="4">
        <v>291</v>
      </c>
      <c r="K384" s="4">
        <v>289</v>
      </c>
      <c r="L384" s="4">
        <v>292</v>
      </c>
      <c r="M384" s="4">
        <v>291</v>
      </c>
      <c r="N384" s="4">
        <v>288</v>
      </c>
      <c r="O384" s="4">
        <v>288</v>
      </c>
      <c r="P384">
        <v>124100</v>
      </c>
      <c r="Q384" s="3" t="s">
        <v>99</v>
      </c>
    </row>
    <row r="385" spans="1:17">
      <c r="A385">
        <v>20</v>
      </c>
      <c r="B385">
        <v>10</v>
      </c>
      <c r="C385" s="3" t="s">
        <v>88</v>
      </c>
      <c r="D385" s="4">
        <v>195</v>
      </c>
      <c r="E385" s="4">
        <v>194</v>
      </c>
      <c r="F385" s="4">
        <v>195</v>
      </c>
      <c r="G385" s="4">
        <v>194</v>
      </c>
      <c r="H385" s="4">
        <v>193</v>
      </c>
      <c r="I385" s="4">
        <v>193</v>
      </c>
      <c r="J385" s="4">
        <v>193</v>
      </c>
      <c r="K385" s="4">
        <v>195</v>
      </c>
      <c r="L385" s="4">
        <v>195</v>
      </c>
      <c r="M385" s="4">
        <v>195</v>
      </c>
      <c r="N385" s="4">
        <v>195</v>
      </c>
      <c r="O385" s="4">
        <v>195</v>
      </c>
      <c r="P385">
        <v>125100</v>
      </c>
      <c r="Q385" s="3" t="s">
        <v>99</v>
      </c>
    </row>
    <row r="386" spans="1:17">
      <c r="A386">
        <v>20</v>
      </c>
      <c r="B386">
        <v>10</v>
      </c>
      <c r="C386" s="3" t="s">
        <v>89</v>
      </c>
      <c r="D386" s="4">
        <v>71</v>
      </c>
      <c r="E386" s="4">
        <v>70</v>
      </c>
      <c r="F386" s="4">
        <v>70</v>
      </c>
      <c r="G386" s="4">
        <v>69</v>
      </c>
      <c r="H386" s="4">
        <v>69</v>
      </c>
      <c r="I386" s="4">
        <v>69</v>
      </c>
      <c r="J386" s="4">
        <v>69</v>
      </c>
      <c r="K386" s="4">
        <v>69</v>
      </c>
      <c r="L386" s="4">
        <v>68</v>
      </c>
      <c r="M386" s="4">
        <v>68</v>
      </c>
      <c r="N386" s="4">
        <v>68</v>
      </c>
      <c r="O386" s="4">
        <v>68</v>
      </c>
      <c r="P386">
        <v>126100</v>
      </c>
      <c r="Q386" s="3" t="s">
        <v>99</v>
      </c>
    </row>
    <row r="387" spans="1:17">
      <c r="A387">
        <v>20</v>
      </c>
      <c r="B387">
        <v>10</v>
      </c>
      <c r="C387" s="3" t="s">
        <v>25</v>
      </c>
      <c r="D387" s="4">
        <v>217</v>
      </c>
      <c r="E387" s="4">
        <v>217</v>
      </c>
      <c r="F387" s="4">
        <v>219</v>
      </c>
      <c r="G387" s="4">
        <v>218</v>
      </c>
      <c r="H387" s="4">
        <v>219</v>
      </c>
      <c r="I387" s="4">
        <v>219</v>
      </c>
      <c r="J387" s="4">
        <v>220</v>
      </c>
      <c r="K387" s="4">
        <v>220</v>
      </c>
      <c r="L387" s="4">
        <v>220</v>
      </c>
      <c r="M387" s="4">
        <v>220</v>
      </c>
      <c r="N387" s="4">
        <v>220</v>
      </c>
      <c r="O387" s="4">
        <v>220</v>
      </c>
      <c r="P387">
        <v>127100</v>
      </c>
      <c r="Q387" s="3" t="s">
        <v>99</v>
      </c>
    </row>
    <row r="388" spans="1:17">
      <c r="A388">
        <v>20</v>
      </c>
      <c r="B388">
        <v>10</v>
      </c>
      <c r="C388" s="3" t="s">
        <v>73</v>
      </c>
      <c r="D388" s="4">
        <v>663.5</v>
      </c>
      <c r="E388" s="4">
        <v>670.5</v>
      </c>
      <c r="F388" s="4">
        <v>667.5</v>
      </c>
      <c r="G388" s="4">
        <v>667.5</v>
      </c>
      <c r="H388" s="4">
        <v>665.5</v>
      </c>
      <c r="I388" s="4">
        <v>668.5</v>
      </c>
      <c r="J388" s="4">
        <v>670.5</v>
      </c>
      <c r="K388" s="4">
        <v>669.5</v>
      </c>
      <c r="L388" s="4">
        <v>667.5</v>
      </c>
      <c r="M388" s="4">
        <v>663.5</v>
      </c>
      <c r="N388" s="4">
        <v>659.5</v>
      </c>
      <c r="O388" s="4">
        <v>657.5</v>
      </c>
      <c r="P388">
        <v>356111</v>
      </c>
      <c r="Q388" s="3" t="s">
        <v>99</v>
      </c>
    </row>
    <row r="389" spans="1:17">
      <c r="A389">
        <v>20</v>
      </c>
      <c r="B389">
        <v>10</v>
      </c>
      <c r="C389" s="3" t="s">
        <v>73</v>
      </c>
      <c r="D389" s="4">
        <v>385.5</v>
      </c>
      <c r="E389" s="4">
        <v>385.5</v>
      </c>
      <c r="F389" s="4">
        <v>385.5</v>
      </c>
      <c r="G389" s="4">
        <v>385.5</v>
      </c>
      <c r="H389" s="4">
        <v>385.5</v>
      </c>
      <c r="I389" s="4">
        <v>385.5</v>
      </c>
      <c r="J389" s="4">
        <v>385.5</v>
      </c>
      <c r="K389" s="4">
        <v>387.5</v>
      </c>
      <c r="L389" s="4">
        <v>388.5</v>
      </c>
      <c r="M389" s="4">
        <v>390.5</v>
      </c>
      <c r="N389" s="4">
        <v>391.5</v>
      </c>
      <c r="O389" s="4">
        <v>390.5</v>
      </c>
      <c r="P389">
        <v>356114</v>
      </c>
      <c r="Q389" s="3" t="s">
        <v>99</v>
      </c>
    </row>
    <row r="390" spans="1:17">
      <c r="A390">
        <v>20</v>
      </c>
      <c r="B390">
        <v>10</v>
      </c>
      <c r="C390" s="3" t="s">
        <v>84</v>
      </c>
      <c r="D390" s="4">
        <v>46</v>
      </c>
      <c r="E390" s="4">
        <v>46</v>
      </c>
      <c r="F390" s="4">
        <v>46</v>
      </c>
      <c r="G390" s="4">
        <v>47</v>
      </c>
      <c r="H390" s="4">
        <v>46</v>
      </c>
      <c r="I390" s="4">
        <v>46</v>
      </c>
      <c r="J390" s="4">
        <v>46</v>
      </c>
      <c r="K390" s="4">
        <v>47</v>
      </c>
      <c r="L390" s="4">
        <v>47</v>
      </c>
      <c r="M390" s="4">
        <v>46</v>
      </c>
      <c r="N390" s="4">
        <v>47</v>
      </c>
      <c r="O390" s="4">
        <v>47</v>
      </c>
      <c r="P390">
        <v>386110</v>
      </c>
      <c r="Q390" s="3" t="s">
        <v>99</v>
      </c>
    </row>
    <row r="391" spans="1:17">
      <c r="A391">
        <v>20</v>
      </c>
      <c r="B391">
        <v>10</v>
      </c>
      <c r="C391" s="3" t="s">
        <v>84</v>
      </c>
      <c r="D391" s="4">
        <v>151</v>
      </c>
      <c r="E391" s="4">
        <v>151</v>
      </c>
      <c r="F391" s="4">
        <v>151</v>
      </c>
      <c r="G391" s="4">
        <v>151</v>
      </c>
      <c r="H391" s="4">
        <v>151</v>
      </c>
      <c r="I391" s="4">
        <v>150</v>
      </c>
      <c r="J391" s="4">
        <v>150</v>
      </c>
      <c r="K391" s="4">
        <v>151</v>
      </c>
      <c r="L391" s="4">
        <v>151</v>
      </c>
      <c r="M391" s="4">
        <v>150</v>
      </c>
      <c r="N391" s="4">
        <v>151</v>
      </c>
      <c r="O391" s="4">
        <v>151</v>
      </c>
      <c r="P391">
        <v>386111</v>
      </c>
      <c r="Q391" s="3" t="s">
        <v>99</v>
      </c>
    </row>
    <row r="392" spans="1:17">
      <c r="A392">
        <v>20</v>
      </c>
      <c r="B392">
        <v>10</v>
      </c>
      <c r="C392" s="3" t="s">
        <v>84</v>
      </c>
      <c r="D392" s="4">
        <v>60</v>
      </c>
      <c r="E392" s="4">
        <v>61</v>
      </c>
      <c r="F392" s="4">
        <v>61</v>
      </c>
      <c r="G392" s="4">
        <v>61</v>
      </c>
      <c r="H392" s="4">
        <v>61</v>
      </c>
      <c r="I392" s="4">
        <v>61</v>
      </c>
      <c r="J392" s="4">
        <v>61</v>
      </c>
      <c r="K392" s="4">
        <v>61</v>
      </c>
      <c r="L392" s="4">
        <v>61</v>
      </c>
      <c r="M392" s="4">
        <v>61</v>
      </c>
      <c r="N392" s="4">
        <v>61</v>
      </c>
      <c r="O392" s="4">
        <v>62</v>
      </c>
      <c r="P392">
        <v>386112</v>
      </c>
      <c r="Q392" s="3" t="s">
        <v>99</v>
      </c>
    </row>
    <row r="393" spans="1:17">
      <c r="A393">
        <v>20</v>
      </c>
      <c r="B393">
        <v>10</v>
      </c>
      <c r="C393" s="3" t="s">
        <v>84</v>
      </c>
      <c r="D393" s="4">
        <v>162</v>
      </c>
      <c r="E393" s="4">
        <v>162</v>
      </c>
      <c r="F393" s="4">
        <v>161</v>
      </c>
      <c r="G393" s="4">
        <v>162</v>
      </c>
      <c r="H393" s="4">
        <v>163</v>
      </c>
      <c r="I393" s="4">
        <v>164</v>
      </c>
      <c r="J393" s="4">
        <v>164</v>
      </c>
      <c r="K393" s="4">
        <v>164</v>
      </c>
      <c r="L393" s="4">
        <v>164</v>
      </c>
      <c r="M393" s="4">
        <v>163</v>
      </c>
      <c r="N393" s="4">
        <v>163</v>
      </c>
      <c r="O393" s="4">
        <v>163</v>
      </c>
      <c r="P393">
        <v>386113</v>
      </c>
      <c r="Q393" s="3" t="s">
        <v>99</v>
      </c>
    </row>
    <row r="394" spans="1:17">
      <c r="A394">
        <v>20</v>
      </c>
      <c r="B394">
        <v>10</v>
      </c>
      <c r="C394" s="3" t="s">
        <v>84</v>
      </c>
      <c r="D394" s="4">
        <v>21</v>
      </c>
      <c r="E394" s="4">
        <v>21</v>
      </c>
      <c r="F394" s="4">
        <v>21</v>
      </c>
      <c r="G394" s="4">
        <v>21</v>
      </c>
      <c r="H394" s="4">
        <v>21</v>
      </c>
      <c r="I394" s="4">
        <v>21</v>
      </c>
      <c r="J394" s="4">
        <v>21</v>
      </c>
      <c r="K394" s="4">
        <v>21</v>
      </c>
      <c r="L394" s="4">
        <v>21</v>
      </c>
      <c r="M394" s="4">
        <v>21</v>
      </c>
      <c r="N394" s="4">
        <v>21</v>
      </c>
      <c r="O394" s="4">
        <v>21</v>
      </c>
      <c r="P394">
        <v>386114</v>
      </c>
      <c r="Q394" s="3" t="s">
        <v>99</v>
      </c>
    </row>
    <row r="395" spans="1:17">
      <c r="A395">
        <v>20</v>
      </c>
      <c r="B395">
        <v>10</v>
      </c>
      <c r="C395" s="3" t="s">
        <v>34</v>
      </c>
      <c r="D395" s="4">
        <v>2323.5</v>
      </c>
      <c r="E395" s="4">
        <v>2323.5</v>
      </c>
      <c r="F395" s="4">
        <v>2335.5</v>
      </c>
      <c r="G395" s="4">
        <v>2333.5</v>
      </c>
      <c r="H395" s="4">
        <v>2336.5</v>
      </c>
      <c r="I395" s="4">
        <v>2335.5</v>
      </c>
      <c r="J395" s="4">
        <v>2343.5</v>
      </c>
      <c r="K395" s="4">
        <v>2343.5</v>
      </c>
      <c r="L395" s="4">
        <v>2344.5</v>
      </c>
      <c r="M395" s="4">
        <v>2342.5</v>
      </c>
      <c r="N395" s="4">
        <v>2335.5</v>
      </c>
      <c r="O395" s="4">
        <v>2336.5</v>
      </c>
      <c r="P395">
        <v>128100</v>
      </c>
      <c r="Q395" s="3" t="s">
        <v>99</v>
      </c>
    </row>
    <row r="396" spans="1:17">
      <c r="A396">
        <v>20</v>
      </c>
      <c r="B396">
        <v>10</v>
      </c>
      <c r="C396" s="3" t="s">
        <v>35</v>
      </c>
      <c r="D396" s="4">
        <v>245</v>
      </c>
      <c r="E396" s="4">
        <v>245</v>
      </c>
      <c r="F396" s="4">
        <v>245</v>
      </c>
      <c r="G396" s="4">
        <v>245</v>
      </c>
      <c r="H396" s="4">
        <v>244</v>
      </c>
      <c r="I396" s="4">
        <v>244</v>
      </c>
      <c r="J396" s="4">
        <v>244</v>
      </c>
      <c r="K396" s="4">
        <v>243</v>
      </c>
      <c r="L396" s="4">
        <v>243</v>
      </c>
      <c r="M396" s="4">
        <v>242</v>
      </c>
      <c r="N396" s="4">
        <v>241</v>
      </c>
      <c r="O396" s="4">
        <v>243</v>
      </c>
      <c r="P396">
        <v>129100</v>
      </c>
      <c r="Q396" s="3" t="s">
        <v>99</v>
      </c>
    </row>
    <row r="397" spans="1:17">
      <c r="A397">
        <v>20</v>
      </c>
      <c r="B397">
        <v>10</v>
      </c>
      <c r="C397" s="3" t="s">
        <v>37</v>
      </c>
      <c r="D397" s="4">
        <v>481.9</v>
      </c>
      <c r="E397" s="4">
        <v>481.9</v>
      </c>
      <c r="F397" s="4">
        <v>486.9</v>
      </c>
      <c r="G397" s="4">
        <v>487.9</v>
      </c>
      <c r="H397" s="4">
        <v>490.1</v>
      </c>
      <c r="I397" s="4">
        <v>491.1</v>
      </c>
      <c r="J397" s="4">
        <v>505.7</v>
      </c>
      <c r="K397" s="4">
        <v>503.7</v>
      </c>
      <c r="L397" s="4">
        <v>492.7</v>
      </c>
      <c r="M397" s="4">
        <v>494.7</v>
      </c>
      <c r="N397" s="4">
        <v>490.9</v>
      </c>
      <c r="O397" s="4">
        <v>490.9</v>
      </c>
      <c r="P397">
        <v>131100</v>
      </c>
      <c r="Q397" s="3" t="s">
        <v>99</v>
      </c>
    </row>
    <row r="398" spans="1:17">
      <c r="A398">
        <v>20</v>
      </c>
      <c r="B398">
        <v>10</v>
      </c>
      <c r="C398" s="3" t="s">
        <v>73</v>
      </c>
      <c r="D398" s="4">
        <v>550.20000000000005</v>
      </c>
      <c r="E398" s="4">
        <v>543</v>
      </c>
      <c r="F398" s="4">
        <v>546.6</v>
      </c>
      <c r="G398" s="4">
        <v>546</v>
      </c>
      <c r="H398" s="4">
        <v>546.20000000000005</v>
      </c>
      <c r="I398" s="4">
        <v>545.4</v>
      </c>
      <c r="J398" s="4">
        <v>548.20000000000005</v>
      </c>
      <c r="K398" s="4">
        <v>549</v>
      </c>
      <c r="L398" s="4">
        <v>549.79999999999995</v>
      </c>
      <c r="M398" s="4">
        <v>550.6</v>
      </c>
      <c r="N398" s="4">
        <v>553.6</v>
      </c>
      <c r="O398" s="4">
        <v>553.6</v>
      </c>
      <c r="P398">
        <v>356117</v>
      </c>
      <c r="Q398" s="3" t="s">
        <v>99</v>
      </c>
    </row>
    <row r="399" spans="1:17">
      <c r="A399">
        <v>20</v>
      </c>
      <c r="B399">
        <v>10</v>
      </c>
      <c r="C399" s="3" t="s">
        <v>84</v>
      </c>
      <c r="D399" s="4">
        <v>57</v>
      </c>
      <c r="E399" s="4">
        <v>57</v>
      </c>
      <c r="F399" s="4">
        <v>57</v>
      </c>
      <c r="G399" s="4">
        <v>57</v>
      </c>
      <c r="H399" s="4">
        <v>57</v>
      </c>
      <c r="I399" s="4">
        <v>57</v>
      </c>
      <c r="J399" s="4">
        <v>57</v>
      </c>
      <c r="K399" s="4">
        <v>57</v>
      </c>
      <c r="L399" s="4">
        <v>57</v>
      </c>
      <c r="M399" s="4">
        <v>57</v>
      </c>
      <c r="N399" s="4">
        <v>57</v>
      </c>
      <c r="O399" s="4">
        <v>57</v>
      </c>
      <c r="P399">
        <v>386115</v>
      </c>
      <c r="Q399" s="3" t="s">
        <v>99</v>
      </c>
    </row>
    <row r="400" spans="1:17">
      <c r="A400">
        <v>20</v>
      </c>
      <c r="B400">
        <v>10</v>
      </c>
      <c r="C400" s="3" t="s">
        <v>84</v>
      </c>
      <c r="D400" s="4">
        <v>253</v>
      </c>
      <c r="E400" s="4">
        <v>251</v>
      </c>
      <c r="F400" s="4">
        <v>252</v>
      </c>
      <c r="G400" s="4">
        <v>254</v>
      </c>
      <c r="H400" s="4">
        <v>256</v>
      </c>
      <c r="I400" s="4">
        <v>257</v>
      </c>
      <c r="J400" s="4">
        <v>258</v>
      </c>
      <c r="K400" s="4">
        <v>257</v>
      </c>
      <c r="L400" s="4">
        <v>258</v>
      </c>
      <c r="M400" s="4">
        <v>259</v>
      </c>
      <c r="N400" s="4">
        <v>259</v>
      </c>
      <c r="O400" s="4">
        <v>259</v>
      </c>
      <c r="P400">
        <v>386116</v>
      </c>
      <c r="Q400" s="3" t="s">
        <v>99</v>
      </c>
    </row>
    <row r="401" spans="1:17">
      <c r="A401">
        <v>20</v>
      </c>
      <c r="B401">
        <v>10</v>
      </c>
      <c r="C401" s="3" t="s">
        <v>84</v>
      </c>
      <c r="D401" s="4">
        <v>30</v>
      </c>
      <c r="E401" s="4">
        <v>30</v>
      </c>
      <c r="F401" s="4">
        <v>28</v>
      </c>
      <c r="G401" s="4">
        <v>31</v>
      </c>
      <c r="H401" s="4">
        <v>31</v>
      </c>
      <c r="I401" s="4">
        <v>32</v>
      </c>
      <c r="J401" s="4">
        <v>32</v>
      </c>
      <c r="K401" s="4">
        <v>32</v>
      </c>
      <c r="L401" s="4">
        <v>32</v>
      </c>
      <c r="M401" s="4">
        <v>32</v>
      </c>
      <c r="N401" s="4">
        <v>32</v>
      </c>
      <c r="O401" s="4">
        <v>32</v>
      </c>
      <c r="P401">
        <v>386117</v>
      </c>
      <c r="Q401" s="3" t="s">
        <v>99</v>
      </c>
    </row>
    <row r="402" spans="1:17">
      <c r="A402">
        <v>20</v>
      </c>
      <c r="B402">
        <v>10</v>
      </c>
      <c r="C402" s="3" t="s">
        <v>84</v>
      </c>
      <c r="D402" s="4">
        <v>157</v>
      </c>
      <c r="E402" s="4">
        <v>160</v>
      </c>
      <c r="F402" s="4">
        <v>157</v>
      </c>
      <c r="G402" s="4">
        <v>160</v>
      </c>
      <c r="H402" s="4">
        <v>161</v>
      </c>
      <c r="I402" s="4">
        <v>163</v>
      </c>
      <c r="J402" s="4">
        <v>161</v>
      </c>
      <c r="K402" s="4">
        <v>166</v>
      </c>
      <c r="L402" s="4">
        <v>165</v>
      </c>
      <c r="M402" s="4">
        <v>167</v>
      </c>
      <c r="N402" s="4">
        <v>168</v>
      </c>
      <c r="O402" s="4">
        <v>166</v>
      </c>
      <c r="P402">
        <v>386118</v>
      </c>
      <c r="Q402" s="3" t="s">
        <v>99</v>
      </c>
    </row>
    <row r="403" spans="1:17">
      <c r="A403">
        <v>20</v>
      </c>
      <c r="B403">
        <v>10</v>
      </c>
      <c r="C403" s="3" t="s">
        <v>47</v>
      </c>
      <c r="D403" s="4">
        <v>322</v>
      </c>
      <c r="E403" s="4">
        <v>322</v>
      </c>
      <c r="F403" s="4">
        <v>322</v>
      </c>
      <c r="G403" s="4">
        <v>322</v>
      </c>
      <c r="H403" s="4">
        <v>322</v>
      </c>
      <c r="I403" s="4">
        <v>320</v>
      </c>
      <c r="J403" s="4">
        <v>320</v>
      </c>
      <c r="K403" s="4">
        <v>320</v>
      </c>
      <c r="L403" s="4">
        <v>319</v>
      </c>
      <c r="M403" s="4">
        <v>319</v>
      </c>
      <c r="N403" s="4">
        <v>318</v>
      </c>
      <c r="O403" s="4">
        <v>320</v>
      </c>
      <c r="P403">
        <v>133100</v>
      </c>
      <c r="Q403" s="3" t="s">
        <v>99</v>
      </c>
    </row>
    <row r="404" spans="1:17">
      <c r="A404">
        <v>20</v>
      </c>
      <c r="B404">
        <v>10</v>
      </c>
      <c r="C404" s="3" t="s">
        <v>73</v>
      </c>
      <c r="D404" s="4">
        <v>49.5</v>
      </c>
      <c r="E404" s="4">
        <v>49.5</v>
      </c>
      <c r="F404" s="4">
        <v>49.5</v>
      </c>
      <c r="G404" s="4">
        <v>49.5</v>
      </c>
      <c r="H404" s="4">
        <v>49.5</v>
      </c>
      <c r="I404" s="4">
        <v>49.5</v>
      </c>
      <c r="J404" s="4">
        <v>49.5</v>
      </c>
      <c r="K404" s="4">
        <v>54.5</v>
      </c>
      <c r="L404" s="4">
        <v>54.5</v>
      </c>
      <c r="M404" s="4">
        <v>53.5</v>
      </c>
      <c r="N404" s="4">
        <v>53.5</v>
      </c>
      <c r="O404" s="4">
        <v>53.5</v>
      </c>
      <c r="P404">
        <v>356120</v>
      </c>
      <c r="Q404" s="3" t="s">
        <v>99</v>
      </c>
    </row>
    <row r="405" spans="1:17">
      <c r="A405">
        <v>20</v>
      </c>
      <c r="B405">
        <v>10</v>
      </c>
      <c r="C405" s="3" t="s">
        <v>73</v>
      </c>
      <c r="D405" s="4">
        <v>42.2</v>
      </c>
      <c r="E405" s="4">
        <v>47</v>
      </c>
      <c r="F405" s="4">
        <v>47.8</v>
      </c>
      <c r="G405" s="4">
        <v>44.6</v>
      </c>
      <c r="H405" s="4">
        <v>46.2</v>
      </c>
      <c r="I405" s="4">
        <v>44.6</v>
      </c>
      <c r="J405" s="4">
        <v>44.6</v>
      </c>
      <c r="K405" s="4">
        <v>45.4</v>
      </c>
      <c r="L405" s="4">
        <v>44.6</v>
      </c>
      <c r="M405" s="4">
        <v>43</v>
      </c>
      <c r="N405" s="4">
        <v>43.8</v>
      </c>
      <c r="O405" s="4">
        <v>43.8</v>
      </c>
      <c r="P405">
        <v>356121</v>
      </c>
      <c r="Q405" s="3" t="s">
        <v>99</v>
      </c>
    </row>
    <row r="406" spans="1:17">
      <c r="A406">
        <v>20</v>
      </c>
      <c r="B406">
        <v>10</v>
      </c>
      <c r="C406" s="3" t="s">
        <v>73</v>
      </c>
      <c r="D406" s="4">
        <v>162</v>
      </c>
      <c r="E406" s="4">
        <v>162</v>
      </c>
      <c r="F406" s="4">
        <v>162</v>
      </c>
      <c r="G406" s="4">
        <v>162</v>
      </c>
      <c r="H406" s="4">
        <v>160</v>
      </c>
      <c r="I406" s="4">
        <v>162</v>
      </c>
      <c r="J406" s="4">
        <v>162</v>
      </c>
      <c r="K406" s="4">
        <v>162</v>
      </c>
      <c r="L406" s="4">
        <v>160</v>
      </c>
      <c r="M406" s="4">
        <v>160</v>
      </c>
      <c r="N406" s="4">
        <v>162</v>
      </c>
      <c r="O406" s="4">
        <v>162</v>
      </c>
      <c r="P406">
        <v>356124</v>
      </c>
      <c r="Q406" s="3" t="s">
        <v>99</v>
      </c>
    </row>
    <row r="407" spans="1:17">
      <c r="A407">
        <v>20</v>
      </c>
      <c r="B407">
        <v>10</v>
      </c>
      <c r="C407" s="3" t="s">
        <v>84</v>
      </c>
      <c r="D407" s="4">
        <v>41</v>
      </c>
      <c r="E407" s="4">
        <v>41</v>
      </c>
      <c r="F407" s="4">
        <v>41</v>
      </c>
      <c r="G407" s="4">
        <v>41</v>
      </c>
      <c r="H407" s="4">
        <v>42</v>
      </c>
      <c r="I407" s="4">
        <v>42</v>
      </c>
      <c r="J407" s="4">
        <v>42</v>
      </c>
      <c r="K407" s="4">
        <v>43</v>
      </c>
      <c r="L407" s="4">
        <v>42</v>
      </c>
      <c r="M407" s="4">
        <v>42</v>
      </c>
      <c r="N407" s="4">
        <v>42</v>
      </c>
      <c r="O407" s="4">
        <v>42</v>
      </c>
      <c r="P407">
        <v>386121</v>
      </c>
      <c r="Q407" s="3" t="s">
        <v>99</v>
      </c>
    </row>
    <row r="408" spans="1:17">
      <c r="A408">
        <v>20</v>
      </c>
      <c r="B408">
        <v>10</v>
      </c>
      <c r="C408" s="3" t="s">
        <v>84</v>
      </c>
      <c r="D408" s="4">
        <v>36</v>
      </c>
      <c r="E408" s="4">
        <v>36</v>
      </c>
      <c r="F408" s="4">
        <v>36</v>
      </c>
      <c r="G408" s="4">
        <v>35</v>
      </c>
      <c r="H408" s="4">
        <v>35</v>
      </c>
      <c r="I408" s="4">
        <v>35</v>
      </c>
      <c r="J408" s="4">
        <v>33</v>
      </c>
      <c r="K408" s="4">
        <v>33</v>
      </c>
      <c r="L408" s="4">
        <v>33</v>
      </c>
      <c r="M408" s="4">
        <v>33</v>
      </c>
      <c r="N408" s="4">
        <v>33</v>
      </c>
      <c r="O408" s="4">
        <v>33</v>
      </c>
      <c r="P408">
        <v>386122</v>
      </c>
      <c r="Q408" s="3" t="s">
        <v>99</v>
      </c>
    </row>
    <row r="409" spans="1:17">
      <c r="A409">
        <v>20</v>
      </c>
      <c r="B409">
        <v>10</v>
      </c>
      <c r="C409" s="3" t="s">
        <v>84</v>
      </c>
      <c r="D409" s="4">
        <v>119</v>
      </c>
      <c r="E409" s="4">
        <v>120</v>
      </c>
      <c r="F409" s="4">
        <v>119</v>
      </c>
      <c r="G409" s="4">
        <v>123</v>
      </c>
      <c r="H409" s="4">
        <v>122</v>
      </c>
      <c r="I409" s="4">
        <v>121</v>
      </c>
      <c r="J409" s="4">
        <v>122</v>
      </c>
      <c r="K409" s="4">
        <v>122</v>
      </c>
      <c r="L409" s="4">
        <v>121</v>
      </c>
      <c r="M409" s="4">
        <v>123</v>
      </c>
      <c r="N409" s="4">
        <v>123</v>
      </c>
      <c r="O409" s="4">
        <v>123</v>
      </c>
      <c r="P409">
        <v>386123</v>
      </c>
      <c r="Q409" s="3" t="s">
        <v>99</v>
      </c>
    </row>
    <row r="410" spans="1:17">
      <c r="A410">
        <v>20</v>
      </c>
      <c r="B410">
        <v>10</v>
      </c>
      <c r="C410" s="3" t="s">
        <v>85</v>
      </c>
      <c r="D410" s="4">
        <v>134</v>
      </c>
      <c r="E410" s="4">
        <v>131</v>
      </c>
      <c r="F410" s="4">
        <v>134</v>
      </c>
      <c r="G410" s="4">
        <v>134</v>
      </c>
      <c r="H410" s="4">
        <v>134</v>
      </c>
      <c r="I410" s="4">
        <v>134</v>
      </c>
      <c r="J410" s="4">
        <v>131</v>
      </c>
      <c r="K410" s="4">
        <v>135</v>
      </c>
      <c r="L410" s="4">
        <v>135</v>
      </c>
      <c r="M410" s="4">
        <v>134</v>
      </c>
      <c r="N410" s="4">
        <v>134</v>
      </c>
      <c r="O410" s="4">
        <v>134</v>
      </c>
      <c r="P410">
        <v>400133</v>
      </c>
      <c r="Q410" s="3" t="s">
        <v>99</v>
      </c>
    </row>
    <row r="411" spans="1:17">
      <c r="A411">
        <v>20</v>
      </c>
      <c r="B411">
        <v>10</v>
      </c>
      <c r="C411" s="3" t="s">
        <v>85</v>
      </c>
      <c r="D411" s="4">
        <v>191.8</v>
      </c>
      <c r="E411" s="4">
        <v>190.8</v>
      </c>
      <c r="F411" s="4">
        <v>191.8</v>
      </c>
      <c r="G411" s="4">
        <v>191.8</v>
      </c>
      <c r="H411" s="4">
        <v>192.8</v>
      </c>
      <c r="I411" s="4">
        <v>192.8</v>
      </c>
      <c r="J411" s="4">
        <v>192.8</v>
      </c>
      <c r="K411" s="4">
        <v>192.8</v>
      </c>
      <c r="L411" s="4">
        <v>191.8</v>
      </c>
      <c r="M411" s="4">
        <v>191.8</v>
      </c>
      <c r="N411" s="4">
        <v>191.8</v>
      </c>
      <c r="O411" s="4">
        <v>195</v>
      </c>
      <c r="P411">
        <v>400136</v>
      </c>
      <c r="Q411" s="3" t="s">
        <v>99</v>
      </c>
    </row>
    <row r="412" spans="1:17">
      <c r="A412">
        <v>20</v>
      </c>
      <c r="B412">
        <v>10</v>
      </c>
      <c r="C412" s="3" t="s">
        <v>48</v>
      </c>
      <c r="D412" s="4">
        <v>359</v>
      </c>
      <c r="E412" s="4">
        <v>358</v>
      </c>
      <c r="F412" s="4">
        <v>359</v>
      </c>
      <c r="G412" s="4">
        <v>359</v>
      </c>
      <c r="H412" s="4">
        <v>360</v>
      </c>
      <c r="I412" s="4">
        <v>360</v>
      </c>
      <c r="J412" s="4">
        <v>360</v>
      </c>
      <c r="K412" s="4">
        <v>361</v>
      </c>
      <c r="L412" s="4">
        <v>360</v>
      </c>
      <c r="M412" s="4">
        <v>359</v>
      </c>
      <c r="N412" s="4">
        <v>358</v>
      </c>
      <c r="O412" s="4">
        <v>357</v>
      </c>
      <c r="P412">
        <v>134100</v>
      </c>
      <c r="Q412" s="3" t="s">
        <v>99</v>
      </c>
    </row>
    <row r="413" spans="1:17">
      <c r="A413">
        <v>20</v>
      </c>
      <c r="B413">
        <v>10</v>
      </c>
      <c r="C413" s="3" t="s">
        <v>73</v>
      </c>
      <c r="D413" s="4">
        <v>105</v>
      </c>
      <c r="E413" s="4">
        <v>105</v>
      </c>
      <c r="F413" s="4">
        <v>105</v>
      </c>
      <c r="G413" s="4">
        <v>106</v>
      </c>
      <c r="H413" s="4">
        <v>108</v>
      </c>
      <c r="I413" s="4">
        <v>108</v>
      </c>
      <c r="J413" s="4">
        <v>107</v>
      </c>
      <c r="K413" s="4">
        <v>107</v>
      </c>
      <c r="L413" s="4">
        <v>108</v>
      </c>
      <c r="M413" s="4">
        <v>108</v>
      </c>
      <c r="N413" s="4">
        <v>108</v>
      </c>
      <c r="O413" s="4">
        <v>108</v>
      </c>
      <c r="P413">
        <v>356127</v>
      </c>
      <c r="Q413" s="3" t="s">
        <v>99</v>
      </c>
    </row>
    <row r="414" spans="1:17">
      <c r="A414">
        <v>20</v>
      </c>
      <c r="B414">
        <v>10</v>
      </c>
      <c r="C414" s="3" t="s">
        <v>84</v>
      </c>
      <c r="D414" s="4">
        <v>16</v>
      </c>
      <c r="E414" s="4">
        <v>16</v>
      </c>
      <c r="F414" s="4">
        <v>16</v>
      </c>
      <c r="G414" s="4">
        <v>16</v>
      </c>
      <c r="H414" s="4">
        <v>17</v>
      </c>
      <c r="I414" s="4">
        <v>19</v>
      </c>
      <c r="J414" s="4">
        <v>19</v>
      </c>
      <c r="K414" s="4">
        <v>19</v>
      </c>
      <c r="L414" s="4">
        <v>19</v>
      </c>
      <c r="M414" s="4">
        <v>19</v>
      </c>
      <c r="N414" s="4">
        <v>19</v>
      </c>
      <c r="O414" s="4">
        <v>19</v>
      </c>
      <c r="P414">
        <v>386124</v>
      </c>
      <c r="Q414" s="3" t="s">
        <v>99</v>
      </c>
    </row>
    <row r="415" spans="1:17">
      <c r="A415">
        <v>20</v>
      </c>
      <c r="B415">
        <v>10</v>
      </c>
      <c r="C415" s="3" t="s">
        <v>84</v>
      </c>
      <c r="D415" s="4">
        <v>35</v>
      </c>
      <c r="E415" s="4">
        <v>35</v>
      </c>
      <c r="F415" s="4">
        <v>36</v>
      </c>
      <c r="G415" s="4">
        <v>35</v>
      </c>
      <c r="H415" s="4">
        <v>36</v>
      </c>
      <c r="I415" s="4">
        <v>35</v>
      </c>
      <c r="J415" s="4">
        <v>35</v>
      </c>
      <c r="K415" s="4">
        <v>35</v>
      </c>
      <c r="L415" s="4">
        <v>35</v>
      </c>
      <c r="M415" s="4">
        <v>35</v>
      </c>
      <c r="N415" s="4">
        <v>35</v>
      </c>
      <c r="O415" s="4">
        <v>35</v>
      </c>
      <c r="P415">
        <v>386125</v>
      </c>
      <c r="Q415" s="3" t="s">
        <v>99</v>
      </c>
    </row>
    <row r="416" spans="1:17">
      <c r="A416">
        <v>20</v>
      </c>
      <c r="B416">
        <v>10</v>
      </c>
      <c r="C416" s="3" t="s">
        <v>84</v>
      </c>
      <c r="D416" s="4">
        <v>6</v>
      </c>
      <c r="E416" s="4">
        <v>6</v>
      </c>
      <c r="F416" s="4">
        <v>7</v>
      </c>
      <c r="G416" s="4">
        <v>7</v>
      </c>
      <c r="H416" s="4">
        <v>7</v>
      </c>
      <c r="I416" s="4">
        <v>7</v>
      </c>
      <c r="J416" s="4">
        <v>7</v>
      </c>
      <c r="K416" s="4">
        <v>6</v>
      </c>
      <c r="L416" s="4">
        <v>5</v>
      </c>
      <c r="M416" s="4">
        <v>5</v>
      </c>
      <c r="N416" s="4">
        <v>5</v>
      </c>
      <c r="O416" s="4">
        <v>5</v>
      </c>
      <c r="P416">
        <v>386126</v>
      </c>
      <c r="Q416" s="3" t="s">
        <v>99</v>
      </c>
    </row>
    <row r="417" spans="1:17">
      <c r="A417">
        <v>20</v>
      </c>
      <c r="B417">
        <v>10</v>
      </c>
      <c r="C417" s="3" t="s">
        <v>84</v>
      </c>
      <c r="D417" s="4">
        <v>10</v>
      </c>
      <c r="E417" s="4">
        <v>10</v>
      </c>
      <c r="F417" s="4">
        <v>10</v>
      </c>
      <c r="G417" s="4">
        <v>10</v>
      </c>
      <c r="H417" s="4">
        <v>11</v>
      </c>
      <c r="I417" s="4">
        <v>11</v>
      </c>
      <c r="J417" s="4">
        <v>11</v>
      </c>
      <c r="K417" s="4">
        <v>11</v>
      </c>
      <c r="L417" s="4">
        <v>11</v>
      </c>
      <c r="M417" s="4">
        <v>11</v>
      </c>
      <c r="N417" s="4">
        <v>11</v>
      </c>
      <c r="O417" s="4">
        <v>11</v>
      </c>
      <c r="P417">
        <v>386127</v>
      </c>
      <c r="Q417" s="3" t="s">
        <v>99</v>
      </c>
    </row>
    <row r="418" spans="1:17">
      <c r="A418">
        <v>20</v>
      </c>
      <c r="B418">
        <v>10</v>
      </c>
      <c r="C418" s="3" t="s">
        <v>84</v>
      </c>
      <c r="D418" s="4">
        <v>32</v>
      </c>
      <c r="E418" s="4">
        <v>32</v>
      </c>
      <c r="F418" s="4">
        <v>33</v>
      </c>
      <c r="G418" s="4">
        <v>33</v>
      </c>
      <c r="H418" s="4">
        <v>35</v>
      </c>
      <c r="I418" s="4">
        <v>37</v>
      </c>
      <c r="J418" s="4">
        <v>37</v>
      </c>
      <c r="K418" s="4">
        <v>37</v>
      </c>
      <c r="L418" s="4">
        <v>37</v>
      </c>
      <c r="M418" s="4">
        <v>37</v>
      </c>
      <c r="N418" s="4">
        <v>37</v>
      </c>
      <c r="O418" s="4">
        <v>37</v>
      </c>
      <c r="P418">
        <v>386128</v>
      </c>
      <c r="Q418" s="3" t="s">
        <v>99</v>
      </c>
    </row>
    <row r="419" spans="1:17">
      <c r="A419">
        <v>20</v>
      </c>
      <c r="B419">
        <v>10</v>
      </c>
      <c r="C419" s="3" t="s">
        <v>85</v>
      </c>
      <c r="D419" s="4">
        <v>185</v>
      </c>
      <c r="E419" s="4">
        <v>185</v>
      </c>
      <c r="F419" s="4">
        <v>184</v>
      </c>
      <c r="G419" s="4">
        <v>184</v>
      </c>
      <c r="H419" s="4">
        <v>185</v>
      </c>
      <c r="I419" s="4">
        <v>185</v>
      </c>
      <c r="J419" s="4">
        <v>184</v>
      </c>
      <c r="K419" s="4">
        <v>184</v>
      </c>
      <c r="L419" s="4">
        <v>184</v>
      </c>
      <c r="M419" s="4">
        <v>185</v>
      </c>
      <c r="N419" s="4">
        <v>185</v>
      </c>
      <c r="O419" s="4">
        <v>184</v>
      </c>
      <c r="P419">
        <v>400137</v>
      </c>
      <c r="Q419" s="3" t="s">
        <v>99</v>
      </c>
    </row>
    <row r="420" spans="1:17">
      <c r="A420">
        <v>20</v>
      </c>
      <c r="B420">
        <v>10</v>
      </c>
      <c r="C420" s="3" t="s">
        <v>85</v>
      </c>
      <c r="D420" s="4">
        <v>163</v>
      </c>
      <c r="E420" s="4">
        <v>163</v>
      </c>
      <c r="F420" s="4">
        <v>163</v>
      </c>
      <c r="G420" s="4">
        <v>164</v>
      </c>
      <c r="H420" s="4">
        <v>164</v>
      </c>
      <c r="I420" s="4">
        <v>164</v>
      </c>
      <c r="J420" s="4">
        <v>164</v>
      </c>
      <c r="K420" s="4">
        <v>164</v>
      </c>
      <c r="L420" s="4">
        <v>164</v>
      </c>
      <c r="M420" s="4">
        <v>163</v>
      </c>
      <c r="N420" s="4">
        <v>164</v>
      </c>
      <c r="O420" s="4">
        <v>165</v>
      </c>
      <c r="P420">
        <v>400138</v>
      </c>
      <c r="Q420" s="3" t="s">
        <v>99</v>
      </c>
    </row>
    <row r="421" spans="1:17">
      <c r="A421">
        <v>20</v>
      </c>
      <c r="B421">
        <v>10</v>
      </c>
      <c r="C421" s="3" t="s">
        <v>85</v>
      </c>
      <c r="D421" s="4">
        <v>78.8</v>
      </c>
      <c r="E421" s="4">
        <v>78.8</v>
      </c>
      <c r="F421" s="4">
        <v>78.8</v>
      </c>
      <c r="G421" s="4">
        <v>78.8</v>
      </c>
      <c r="H421" s="4">
        <v>78.8</v>
      </c>
      <c r="I421" s="4">
        <v>78.8</v>
      </c>
      <c r="J421" s="4">
        <v>78.8</v>
      </c>
      <c r="K421" s="4">
        <v>78.8</v>
      </c>
      <c r="L421" s="4">
        <v>78.8</v>
      </c>
      <c r="M421" s="4">
        <v>78.8</v>
      </c>
      <c r="N421" s="4">
        <v>78.8</v>
      </c>
      <c r="O421" s="4">
        <v>78.8</v>
      </c>
      <c r="P421">
        <v>400139</v>
      </c>
      <c r="Q421" s="3" t="s">
        <v>99</v>
      </c>
    </row>
    <row r="422" spans="1:17">
      <c r="A422">
        <v>20</v>
      </c>
      <c r="B422">
        <v>10</v>
      </c>
      <c r="C422" s="3" t="s">
        <v>49</v>
      </c>
      <c r="D422" s="4">
        <v>3088.2</v>
      </c>
      <c r="E422" s="4">
        <v>3092.2</v>
      </c>
      <c r="F422" s="4">
        <v>3097.2</v>
      </c>
      <c r="G422" s="4">
        <v>3101.6</v>
      </c>
      <c r="H422" s="4">
        <v>3105.6</v>
      </c>
      <c r="I422" s="4">
        <v>3108.4</v>
      </c>
      <c r="J422" s="4">
        <v>3113.4</v>
      </c>
      <c r="K422" s="4">
        <v>3113.2</v>
      </c>
      <c r="L422" s="4">
        <v>3120</v>
      </c>
      <c r="M422" s="4">
        <v>3118</v>
      </c>
      <c r="N422" s="4">
        <v>3107.3</v>
      </c>
      <c r="O422" s="4">
        <v>3103.3</v>
      </c>
      <c r="P422">
        <v>150100</v>
      </c>
      <c r="Q422" s="3" t="s">
        <v>99</v>
      </c>
    </row>
    <row r="423" spans="1:17">
      <c r="A423">
        <v>20</v>
      </c>
      <c r="B423">
        <v>10</v>
      </c>
      <c r="C423" s="3" t="s">
        <v>82</v>
      </c>
      <c r="D423" s="4">
        <v>4810.3999999999996</v>
      </c>
      <c r="E423" s="4">
        <v>4816.8</v>
      </c>
      <c r="F423" s="4">
        <v>4822.3</v>
      </c>
      <c r="G423" s="4">
        <v>4845.7</v>
      </c>
      <c r="H423" s="4">
        <v>4860.6000000000004</v>
      </c>
      <c r="I423" s="4">
        <v>4865.7</v>
      </c>
      <c r="J423" s="4">
        <v>4883.3</v>
      </c>
      <c r="K423" s="4">
        <v>4898.5</v>
      </c>
      <c r="L423" s="4">
        <v>4907</v>
      </c>
      <c r="M423" s="4">
        <v>4909.1000000000004</v>
      </c>
      <c r="N423" s="4">
        <v>4924.1000000000004</v>
      </c>
      <c r="O423" s="4">
        <v>4923.7</v>
      </c>
      <c r="P423">
        <v>357101</v>
      </c>
      <c r="Q423" s="3" t="s">
        <v>99</v>
      </c>
    </row>
    <row r="424" spans="1:17">
      <c r="A424">
        <v>20</v>
      </c>
      <c r="B424">
        <v>10</v>
      </c>
      <c r="C424" s="3" t="s">
        <v>84</v>
      </c>
      <c r="D424" s="4">
        <v>16</v>
      </c>
      <c r="E424" s="4">
        <v>16</v>
      </c>
      <c r="F424" s="4">
        <v>16</v>
      </c>
      <c r="G424" s="4">
        <v>16</v>
      </c>
      <c r="H424" s="4">
        <v>17</v>
      </c>
      <c r="I424" s="4">
        <v>17</v>
      </c>
      <c r="J424" s="4">
        <v>17</v>
      </c>
      <c r="K424" s="4">
        <v>17</v>
      </c>
      <c r="L424" s="4">
        <v>16</v>
      </c>
      <c r="M424" s="4">
        <v>16</v>
      </c>
      <c r="N424" s="4">
        <v>16</v>
      </c>
      <c r="O424" s="4">
        <v>16</v>
      </c>
      <c r="P424">
        <v>386129</v>
      </c>
      <c r="Q424" s="3" t="s">
        <v>99</v>
      </c>
    </row>
    <row r="425" spans="1:17">
      <c r="A425">
        <v>20</v>
      </c>
      <c r="B425">
        <v>10</v>
      </c>
      <c r="C425" s="3" t="s">
        <v>85</v>
      </c>
      <c r="D425" s="4">
        <v>331.5</v>
      </c>
      <c r="E425" s="4">
        <v>331.5</v>
      </c>
      <c r="F425" s="4">
        <v>329.5</v>
      </c>
      <c r="G425" s="4">
        <v>330.5</v>
      </c>
      <c r="H425" s="4">
        <v>330.5</v>
      </c>
      <c r="I425" s="4">
        <v>329.5</v>
      </c>
      <c r="J425" s="4">
        <v>331.5</v>
      </c>
      <c r="K425" s="4">
        <v>333.5</v>
      </c>
      <c r="L425" s="4">
        <v>332.5</v>
      </c>
      <c r="M425" s="4">
        <v>332.5</v>
      </c>
      <c r="N425" s="4">
        <v>331.5</v>
      </c>
      <c r="O425" s="4">
        <v>332.5</v>
      </c>
      <c r="P425">
        <v>400140</v>
      </c>
      <c r="Q425" s="3" t="s">
        <v>99</v>
      </c>
    </row>
    <row r="426" spans="1:17">
      <c r="A426">
        <v>20</v>
      </c>
      <c r="B426">
        <v>10</v>
      </c>
      <c r="C426" s="3" t="s">
        <v>50</v>
      </c>
      <c r="D426" s="4">
        <v>183.1</v>
      </c>
      <c r="E426" s="4">
        <v>182.3</v>
      </c>
      <c r="F426" s="4">
        <v>183.1</v>
      </c>
      <c r="G426" s="4">
        <v>180.5</v>
      </c>
      <c r="H426" s="4">
        <v>181.5</v>
      </c>
      <c r="I426" s="4">
        <v>180.7</v>
      </c>
      <c r="J426" s="4">
        <v>178.7</v>
      </c>
      <c r="K426" s="4">
        <v>179.3</v>
      </c>
      <c r="L426" s="4">
        <v>187.3</v>
      </c>
      <c r="M426" s="4">
        <v>187.1</v>
      </c>
      <c r="N426" s="4">
        <v>185.1</v>
      </c>
      <c r="O426" s="4">
        <v>183.5</v>
      </c>
      <c r="P426">
        <v>151100</v>
      </c>
      <c r="Q426" s="3" t="s">
        <v>99</v>
      </c>
    </row>
    <row r="427" spans="1:17">
      <c r="A427">
        <v>20</v>
      </c>
      <c r="B427">
        <v>10</v>
      </c>
      <c r="C427" s="3" t="s">
        <v>82</v>
      </c>
      <c r="D427" s="4">
        <v>1066.3</v>
      </c>
      <c r="E427" s="4">
        <v>1058.3</v>
      </c>
      <c r="F427" s="4">
        <v>1082.8</v>
      </c>
      <c r="G427" s="4">
        <v>1085.8</v>
      </c>
      <c r="H427" s="4">
        <v>1093.8</v>
      </c>
      <c r="I427" s="4">
        <v>1095.8</v>
      </c>
      <c r="J427" s="4">
        <v>1095.8</v>
      </c>
      <c r="K427" s="4">
        <v>1114.3</v>
      </c>
      <c r="L427" s="4">
        <v>1157.8</v>
      </c>
      <c r="M427" s="4">
        <v>1178.3</v>
      </c>
      <c r="N427" s="4">
        <v>1186.8</v>
      </c>
      <c r="O427" s="4">
        <v>1197.8</v>
      </c>
      <c r="P427">
        <v>357104</v>
      </c>
      <c r="Q427" s="3" t="s">
        <v>99</v>
      </c>
    </row>
    <row r="428" spans="1:17">
      <c r="A428">
        <v>20</v>
      </c>
      <c r="B428">
        <v>10</v>
      </c>
      <c r="C428" s="3" t="s">
        <v>60</v>
      </c>
      <c r="D428" s="4">
        <v>755.8</v>
      </c>
      <c r="E428" s="4">
        <v>750.8</v>
      </c>
      <c r="F428" s="4">
        <v>751.8</v>
      </c>
      <c r="G428" s="4">
        <v>757.8</v>
      </c>
      <c r="H428" s="4">
        <v>769.8</v>
      </c>
      <c r="I428" s="4">
        <v>769.8</v>
      </c>
      <c r="J428" s="4">
        <v>770.8</v>
      </c>
      <c r="K428" s="4">
        <v>756.8</v>
      </c>
      <c r="L428" s="4">
        <v>760.8</v>
      </c>
      <c r="M428" s="4">
        <v>753.8</v>
      </c>
      <c r="N428" s="4">
        <v>750.8</v>
      </c>
      <c r="O428" s="4">
        <v>752.8</v>
      </c>
      <c r="P428">
        <v>300100</v>
      </c>
      <c r="Q428" s="3" t="s">
        <v>99</v>
      </c>
    </row>
    <row r="429" spans="1:17">
      <c r="A429">
        <v>20</v>
      </c>
      <c r="B429">
        <v>10</v>
      </c>
      <c r="C429" s="3" t="s">
        <v>85</v>
      </c>
      <c r="D429" s="4">
        <v>203</v>
      </c>
      <c r="E429" s="4">
        <v>204</v>
      </c>
      <c r="F429" s="4">
        <v>204</v>
      </c>
      <c r="G429" s="4">
        <v>204</v>
      </c>
      <c r="H429" s="4">
        <v>204</v>
      </c>
      <c r="I429" s="4">
        <v>204</v>
      </c>
      <c r="J429" s="4">
        <v>204</v>
      </c>
      <c r="K429" s="4">
        <v>204</v>
      </c>
      <c r="L429" s="4">
        <v>204</v>
      </c>
      <c r="M429" s="4">
        <v>207</v>
      </c>
      <c r="N429" s="4">
        <v>205</v>
      </c>
      <c r="O429" s="4">
        <v>206</v>
      </c>
      <c r="P429">
        <v>400144</v>
      </c>
      <c r="Q429" s="3" t="s">
        <v>99</v>
      </c>
    </row>
    <row r="430" spans="1:17">
      <c r="A430">
        <v>20</v>
      </c>
      <c r="B430">
        <v>10</v>
      </c>
      <c r="C430" s="3" t="s">
        <v>56</v>
      </c>
      <c r="D430" s="4">
        <v>1820.9</v>
      </c>
      <c r="E430" s="4">
        <v>1828.3</v>
      </c>
      <c r="F430" s="4">
        <v>1836.7</v>
      </c>
      <c r="G430" s="4">
        <v>1835.3</v>
      </c>
      <c r="H430" s="4">
        <v>1830.1</v>
      </c>
      <c r="I430" s="4">
        <v>1826.7</v>
      </c>
      <c r="J430" s="4">
        <v>1827.7</v>
      </c>
      <c r="K430" s="4">
        <v>1825.5</v>
      </c>
      <c r="L430" s="4">
        <v>1821</v>
      </c>
      <c r="M430" s="4">
        <v>1824.8</v>
      </c>
      <c r="N430" s="4">
        <v>1822.2</v>
      </c>
      <c r="O430" s="4">
        <v>1825</v>
      </c>
      <c r="P430">
        <v>152100</v>
      </c>
      <c r="Q430" s="3" t="s">
        <v>99</v>
      </c>
    </row>
    <row r="431" spans="1:17">
      <c r="A431">
        <v>20</v>
      </c>
      <c r="B431">
        <v>10</v>
      </c>
      <c r="C431" s="3" t="s">
        <v>52</v>
      </c>
      <c r="D431" s="4">
        <v>840</v>
      </c>
      <c r="E431" s="4">
        <v>840</v>
      </c>
      <c r="F431" s="4">
        <v>845</v>
      </c>
      <c r="G431" s="4">
        <v>845</v>
      </c>
      <c r="H431" s="4">
        <v>844</v>
      </c>
      <c r="I431" s="4">
        <v>845</v>
      </c>
      <c r="J431" s="4">
        <v>844</v>
      </c>
      <c r="K431" s="4">
        <v>845</v>
      </c>
      <c r="L431" s="4">
        <v>846</v>
      </c>
      <c r="M431" s="4">
        <v>846</v>
      </c>
      <c r="N431" s="4">
        <v>843</v>
      </c>
      <c r="O431" s="4">
        <v>843</v>
      </c>
      <c r="P431">
        <v>286100</v>
      </c>
      <c r="Q431" s="3" t="s">
        <v>99</v>
      </c>
    </row>
    <row r="432" spans="1:17">
      <c r="A432">
        <v>20</v>
      </c>
      <c r="B432">
        <v>10</v>
      </c>
      <c r="C432" s="3" t="s">
        <v>42</v>
      </c>
      <c r="D432" s="4">
        <v>3369.5</v>
      </c>
      <c r="E432" s="4">
        <v>3370.5</v>
      </c>
      <c r="F432" s="4">
        <v>3372</v>
      </c>
      <c r="G432" s="4">
        <v>3474</v>
      </c>
      <c r="H432" s="4">
        <v>3476.5</v>
      </c>
      <c r="I432" s="4">
        <v>3479.5</v>
      </c>
      <c r="J432" s="4">
        <v>3480.5</v>
      </c>
      <c r="K432" s="4">
        <v>3479.5</v>
      </c>
      <c r="L432" s="4">
        <v>3481.5</v>
      </c>
      <c r="M432" s="4">
        <v>3473.5</v>
      </c>
      <c r="N432" s="4">
        <v>3339.5</v>
      </c>
      <c r="O432" s="4">
        <v>3335.5</v>
      </c>
      <c r="P432">
        <v>450100</v>
      </c>
      <c r="Q432" s="3" t="s">
        <v>99</v>
      </c>
    </row>
    <row r="433" spans="1:17">
      <c r="A433">
        <v>20</v>
      </c>
      <c r="B433">
        <v>10</v>
      </c>
      <c r="C433" s="3" t="s">
        <v>52</v>
      </c>
      <c r="D433" s="4">
        <v>81</v>
      </c>
      <c r="E433" s="4">
        <v>81</v>
      </c>
      <c r="F433" s="4">
        <v>81</v>
      </c>
      <c r="G433" s="4">
        <v>81</v>
      </c>
      <c r="H433" s="4">
        <v>81</v>
      </c>
      <c r="I433" s="4">
        <v>81</v>
      </c>
      <c r="J433" s="4">
        <v>81</v>
      </c>
      <c r="K433" s="4">
        <v>81</v>
      </c>
      <c r="L433" s="4">
        <v>81</v>
      </c>
      <c r="M433" s="4">
        <v>81</v>
      </c>
      <c r="N433" s="4">
        <v>81</v>
      </c>
      <c r="O433" s="4">
        <v>81</v>
      </c>
      <c r="P433">
        <v>286101</v>
      </c>
      <c r="Q433" s="3" t="s">
        <v>99</v>
      </c>
    </row>
    <row r="434" spans="1:17">
      <c r="A434">
        <v>20</v>
      </c>
      <c r="B434">
        <v>10</v>
      </c>
      <c r="C434" s="3" t="s">
        <v>54</v>
      </c>
      <c r="D434" s="4">
        <v>1484</v>
      </c>
      <c r="E434" s="4">
        <v>1482</v>
      </c>
      <c r="F434" s="4">
        <v>1487</v>
      </c>
      <c r="G434" s="4">
        <v>1489</v>
      </c>
      <c r="H434" s="4">
        <v>1490</v>
      </c>
      <c r="I434" s="4">
        <v>1491</v>
      </c>
      <c r="J434" s="4">
        <v>1489</v>
      </c>
      <c r="K434" s="4">
        <v>1485</v>
      </c>
      <c r="L434" s="4">
        <v>1486</v>
      </c>
      <c r="M434" s="4">
        <v>1488</v>
      </c>
      <c r="N434" s="4">
        <v>1488</v>
      </c>
      <c r="O434" s="4">
        <v>1491</v>
      </c>
      <c r="P434">
        <v>287100</v>
      </c>
      <c r="Q434" s="3" t="s">
        <v>99</v>
      </c>
    </row>
    <row r="435" spans="1:17">
      <c r="A435">
        <v>20</v>
      </c>
      <c r="B435">
        <v>10</v>
      </c>
      <c r="C435" s="3" t="s">
        <v>55</v>
      </c>
      <c r="D435" s="4">
        <v>1110.3</v>
      </c>
      <c r="E435" s="4">
        <v>1108.3</v>
      </c>
      <c r="F435" s="4">
        <v>1111.3</v>
      </c>
      <c r="G435" s="4">
        <v>1115.0999999999999</v>
      </c>
      <c r="H435" s="4">
        <v>1120.0999999999999</v>
      </c>
      <c r="I435" s="4">
        <v>1116.0999999999999</v>
      </c>
      <c r="J435" s="4">
        <v>1117.0999999999999</v>
      </c>
      <c r="K435" s="4">
        <v>1117.0999999999999</v>
      </c>
      <c r="L435" s="4">
        <v>1116.0999999999999</v>
      </c>
      <c r="M435" s="4">
        <v>1118.0999999999999</v>
      </c>
      <c r="N435" s="4">
        <v>1121.0999999999999</v>
      </c>
      <c r="O435" s="4">
        <v>1121.0999999999999</v>
      </c>
      <c r="P435">
        <v>288100</v>
      </c>
      <c r="Q435" s="3" t="s">
        <v>99</v>
      </c>
    </row>
    <row r="436" spans="1:17">
      <c r="A436">
        <v>20</v>
      </c>
      <c r="B436">
        <v>10</v>
      </c>
      <c r="C436" s="3" t="s">
        <v>40</v>
      </c>
      <c r="D436" s="4">
        <v>8657.6</v>
      </c>
      <c r="E436" s="4">
        <v>8620.6</v>
      </c>
      <c r="F436" s="4">
        <v>8640.6</v>
      </c>
      <c r="G436" s="4">
        <v>8657.1</v>
      </c>
      <c r="H436" s="4">
        <v>8647.6</v>
      </c>
      <c r="I436" s="4">
        <v>8649.1</v>
      </c>
      <c r="J436" s="4">
        <v>8674.6</v>
      </c>
      <c r="K436" s="4">
        <v>8640.6</v>
      </c>
      <c r="L436" s="4">
        <v>8652.6</v>
      </c>
      <c r="M436" s="4">
        <v>8683.1</v>
      </c>
      <c r="N436" s="4">
        <v>8651.6</v>
      </c>
      <c r="O436" s="4">
        <v>8667.6</v>
      </c>
      <c r="P436">
        <v>425100</v>
      </c>
      <c r="Q436" s="3" t="s">
        <v>99</v>
      </c>
    </row>
    <row r="437" spans="1:17">
      <c r="A437">
        <v>20</v>
      </c>
      <c r="B437">
        <v>10</v>
      </c>
      <c r="C437" s="3" t="s">
        <v>45</v>
      </c>
      <c r="D437" s="4">
        <v>4222.5</v>
      </c>
      <c r="E437" s="4">
        <v>4216.5</v>
      </c>
      <c r="F437" s="4">
        <v>4223.8</v>
      </c>
      <c r="G437" s="4">
        <v>4276.5</v>
      </c>
      <c r="H437" s="4">
        <v>4405</v>
      </c>
      <c r="I437" s="4">
        <v>4418</v>
      </c>
      <c r="J437" s="4">
        <v>4434.5</v>
      </c>
      <c r="K437" s="4">
        <v>4454</v>
      </c>
      <c r="L437" s="4">
        <v>4487.5</v>
      </c>
      <c r="M437" s="4">
        <v>4460</v>
      </c>
      <c r="N437" s="4">
        <v>4451</v>
      </c>
      <c r="O437" s="4">
        <v>4347</v>
      </c>
      <c r="P437">
        <v>451100</v>
      </c>
      <c r="Q437" s="3" t="s">
        <v>99</v>
      </c>
    </row>
    <row r="438" spans="1:17">
      <c r="A438">
        <v>20</v>
      </c>
      <c r="B438">
        <v>10</v>
      </c>
      <c r="C438" s="3" t="s">
        <v>85</v>
      </c>
      <c r="D438" s="4">
        <v>100.8</v>
      </c>
      <c r="E438" s="4">
        <v>101.8</v>
      </c>
      <c r="F438" s="4">
        <v>100.8</v>
      </c>
      <c r="G438" s="4">
        <v>100.8</v>
      </c>
      <c r="H438" s="4">
        <v>100.8</v>
      </c>
      <c r="I438" s="4">
        <v>100.8</v>
      </c>
      <c r="J438" s="4">
        <v>100.8</v>
      </c>
      <c r="K438" s="4">
        <v>100.8</v>
      </c>
      <c r="L438" s="4">
        <v>100.8</v>
      </c>
      <c r="M438" s="4">
        <v>100.8</v>
      </c>
      <c r="N438" s="4">
        <v>100.8</v>
      </c>
      <c r="O438" s="4">
        <v>100.8</v>
      </c>
      <c r="P438">
        <v>400103</v>
      </c>
      <c r="Q438" s="3" t="s">
        <v>99</v>
      </c>
    </row>
    <row r="439" spans="1:17">
      <c r="A439">
        <v>20</v>
      </c>
      <c r="B439">
        <v>10</v>
      </c>
      <c r="C439" s="3" t="s">
        <v>69</v>
      </c>
      <c r="D439" s="4">
        <v>2681</v>
      </c>
      <c r="E439" s="4">
        <v>2684</v>
      </c>
      <c r="F439" s="4">
        <v>2691.5</v>
      </c>
      <c r="G439" s="4">
        <v>2705</v>
      </c>
      <c r="H439" s="4">
        <v>2702.5</v>
      </c>
      <c r="I439" s="4">
        <v>2716.5</v>
      </c>
      <c r="J439" s="4">
        <v>2714.5</v>
      </c>
      <c r="K439" s="4">
        <v>2721.5</v>
      </c>
      <c r="L439" s="4">
        <v>2736.5</v>
      </c>
      <c r="M439" s="4">
        <v>2733.5</v>
      </c>
      <c r="N439" s="4">
        <v>2738.5</v>
      </c>
      <c r="O439" s="4">
        <v>2750.5</v>
      </c>
      <c r="P439">
        <v>333100</v>
      </c>
      <c r="Q439" s="3" t="s">
        <v>99</v>
      </c>
    </row>
    <row r="440" spans="1:17">
      <c r="A440">
        <v>20</v>
      </c>
      <c r="B440">
        <v>10</v>
      </c>
      <c r="C440" s="3" t="s">
        <v>85</v>
      </c>
      <c r="D440" s="4">
        <v>62</v>
      </c>
      <c r="E440" s="4">
        <v>62</v>
      </c>
      <c r="F440" s="4">
        <v>62</v>
      </c>
      <c r="G440" s="4">
        <v>63</v>
      </c>
      <c r="H440" s="4">
        <v>63</v>
      </c>
      <c r="I440" s="4">
        <v>62</v>
      </c>
      <c r="J440" s="4">
        <v>64</v>
      </c>
      <c r="K440" s="4">
        <v>64</v>
      </c>
      <c r="L440" s="4">
        <v>64</v>
      </c>
      <c r="M440" s="4">
        <v>63</v>
      </c>
      <c r="N440" s="4">
        <v>64</v>
      </c>
      <c r="O440" s="4">
        <v>64</v>
      </c>
      <c r="P440">
        <v>400104</v>
      </c>
      <c r="Q440" s="3" t="s">
        <v>99</v>
      </c>
    </row>
    <row r="441" spans="1:17">
      <c r="A441">
        <v>20</v>
      </c>
      <c r="B441">
        <v>10</v>
      </c>
      <c r="C441" s="3" t="s">
        <v>85</v>
      </c>
      <c r="D441" s="4">
        <v>94</v>
      </c>
      <c r="E441" s="4">
        <v>95</v>
      </c>
      <c r="F441" s="4">
        <v>94</v>
      </c>
      <c r="G441" s="4">
        <v>94</v>
      </c>
      <c r="H441" s="4">
        <v>95</v>
      </c>
      <c r="I441" s="4">
        <v>97</v>
      </c>
      <c r="J441" s="4">
        <v>98</v>
      </c>
      <c r="K441" s="4">
        <v>99</v>
      </c>
      <c r="L441" s="4">
        <v>99</v>
      </c>
      <c r="M441" s="4">
        <v>98</v>
      </c>
      <c r="N441" s="4">
        <v>98</v>
      </c>
      <c r="O441" s="4">
        <v>97</v>
      </c>
      <c r="P441">
        <v>400105</v>
      </c>
      <c r="Q441" s="3" t="s">
        <v>99</v>
      </c>
    </row>
    <row r="442" spans="1:17">
      <c r="A442">
        <v>20</v>
      </c>
      <c r="B442">
        <v>10</v>
      </c>
      <c r="C442" s="3" t="s">
        <v>85</v>
      </c>
      <c r="D442" s="4">
        <v>21</v>
      </c>
      <c r="E442" s="4">
        <v>21</v>
      </c>
      <c r="F442" s="4">
        <v>21</v>
      </c>
      <c r="G442" s="4">
        <v>21</v>
      </c>
      <c r="H442" s="4">
        <v>21</v>
      </c>
      <c r="I442" s="4">
        <v>21</v>
      </c>
      <c r="J442" s="4">
        <v>21</v>
      </c>
      <c r="K442" s="4">
        <v>21</v>
      </c>
      <c r="L442" s="4">
        <v>21</v>
      </c>
      <c r="M442" s="4">
        <v>21</v>
      </c>
      <c r="N442" s="4">
        <v>21</v>
      </c>
      <c r="O442" s="4">
        <v>21</v>
      </c>
      <c r="P442">
        <v>400108</v>
      </c>
      <c r="Q442" s="3" t="s">
        <v>99</v>
      </c>
    </row>
    <row r="443" spans="1:17">
      <c r="A443">
        <v>20</v>
      </c>
      <c r="B443">
        <v>10</v>
      </c>
      <c r="C443" s="3" t="s">
        <v>27</v>
      </c>
      <c r="D443" s="4">
        <v>199.5</v>
      </c>
      <c r="E443" s="4">
        <v>200.5</v>
      </c>
      <c r="F443" s="4">
        <v>201.5</v>
      </c>
      <c r="G443" s="4">
        <v>200.5</v>
      </c>
      <c r="H443" s="4">
        <v>200.5</v>
      </c>
      <c r="I443" s="4">
        <v>199.5</v>
      </c>
      <c r="J443" s="4">
        <v>199.5</v>
      </c>
      <c r="K443" s="4">
        <v>198.5</v>
      </c>
      <c r="L443" s="4">
        <v>196.5</v>
      </c>
      <c r="M443" s="4">
        <v>199.5</v>
      </c>
      <c r="N443" s="4">
        <v>199.5</v>
      </c>
      <c r="O443" s="4">
        <v>199.5</v>
      </c>
      <c r="P443">
        <v>401104</v>
      </c>
      <c r="Q443" s="3" t="s">
        <v>99</v>
      </c>
    </row>
    <row r="444" spans="1:17">
      <c r="A444">
        <v>20</v>
      </c>
      <c r="B444">
        <v>10</v>
      </c>
      <c r="C444" s="3" t="s">
        <v>27</v>
      </c>
      <c r="D444" s="4">
        <v>313</v>
      </c>
      <c r="E444" s="4">
        <v>311</v>
      </c>
      <c r="F444" s="4">
        <v>310</v>
      </c>
      <c r="G444" s="4">
        <v>311</v>
      </c>
      <c r="H444" s="4">
        <v>308</v>
      </c>
      <c r="I444" s="4">
        <v>312</v>
      </c>
      <c r="J444" s="4">
        <v>313</v>
      </c>
      <c r="K444" s="4">
        <v>315</v>
      </c>
      <c r="L444" s="4">
        <v>315</v>
      </c>
      <c r="M444" s="4">
        <v>317</v>
      </c>
      <c r="N444" s="4">
        <v>318</v>
      </c>
      <c r="O444" s="4">
        <v>318</v>
      </c>
      <c r="P444">
        <v>401105</v>
      </c>
      <c r="Q444" s="3" t="s">
        <v>99</v>
      </c>
    </row>
    <row r="445" spans="1:17">
      <c r="A445">
        <v>20</v>
      </c>
      <c r="B445">
        <v>10</v>
      </c>
      <c r="C445" s="3" t="s">
        <v>46</v>
      </c>
      <c r="D445" s="4">
        <v>588</v>
      </c>
      <c r="E445" s="4">
        <v>588</v>
      </c>
      <c r="F445" s="4">
        <v>588</v>
      </c>
      <c r="G445" s="4">
        <v>590</v>
      </c>
      <c r="H445" s="4">
        <v>589</v>
      </c>
      <c r="I445" s="4">
        <v>588</v>
      </c>
      <c r="J445" s="4">
        <v>587</v>
      </c>
      <c r="K445" s="4">
        <v>588</v>
      </c>
      <c r="L445" s="4">
        <v>587</v>
      </c>
      <c r="M445" s="4">
        <v>586</v>
      </c>
      <c r="N445" s="4">
        <v>584</v>
      </c>
      <c r="O445" s="4">
        <v>584</v>
      </c>
      <c r="P445">
        <v>452100</v>
      </c>
      <c r="Q445" s="3" t="s">
        <v>99</v>
      </c>
    </row>
    <row r="446" spans="1:17">
      <c r="A446">
        <v>20</v>
      </c>
      <c r="B446">
        <v>10</v>
      </c>
      <c r="C446" s="3" t="s">
        <v>51</v>
      </c>
      <c r="D446" s="4">
        <v>6199.2</v>
      </c>
      <c r="E446" s="4">
        <v>6186.2</v>
      </c>
      <c r="F446" s="4">
        <v>6183.8</v>
      </c>
      <c r="G446" s="4">
        <v>6187.1</v>
      </c>
      <c r="H446" s="4">
        <v>6177.6</v>
      </c>
      <c r="I446" s="4">
        <v>6164.4</v>
      </c>
      <c r="J446" s="4">
        <v>6155.1</v>
      </c>
      <c r="K446" s="4">
        <v>6165.9</v>
      </c>
      <c r="L446" s="4">
        <v>6308.7</v>
      </c>
      <c r="M446" s="4">
        <v>6326.9</v>
      </c>
      <c r="N446" s="4">
        <v>6248.1</v>
      </c>
      <c r="O446" s="4">
        <v>6256.9</v>
      </c>
      <c r="P446">
        <v>453100</v>
      </c>
      <c r="Q446" s="3" t="s">
        <v>99</v>
      </c>
    </row>
    <row r="447" spans="1:17">
      <c r="A447">
        <v>20</v>
      </c>
      <c r="B447">
        <v>10</v>
      </c>
      <c r="C447" s="3" t="s">
        <v>51</v>
      </c>
      <c r="D447" s="4">
        <v>813</v>
      </c>
      <c r="E447" s="4">
        <v>812</v>
      </c>
      <c r="F447" s="4">
        <v>807</v>
      </c>
      <c r="G447" s="4">
        <v>817</v>
      </c>
      <c r="H447" s="4">
        <v>815.5</v>
      </c>
      <c r="I447" s="4">
        <v>814</v>
      </c>
      <c r="J447" s="4">
        <v>813</v>
      </c>
      <c r="K447" s="4">
        <v>814</v>
      </c>
      <c r="L447" s="4">
        <v>819</v>
      </c>
      <c r="M447" s="4">
        <v>823</v>
      </c>
      <c r="N447" s="4">
        <v>824</v>
      </c>
      <c r="O447" s="4">
        <v>824</v>
      </c>
      <c r="P447">
        <v>453103</v>
      </c>
      <c r="Q447" s="3" t="s">
        <v>99</v>
      </c>
    </row>
    <row r="448" spans="1:17">
      <c r="A448">
        <v>20</v>
      </c>
      <c r="B448">
        <v>10</v>
      </c>
      <c r="C448" s="3" t="s">
        <v>61</v>
      </c>
      <c r="D448" s="4">
        <v>771.5</v>
      </c>
      <c r="E448" s="4">
        <v>773.5</v>
      </c>
      <c r="F448" s="4">
        <v>775.5</v>
      </c>
      <c r="G448" s="4">
        <v>774.5</v>
      </c>
      <c r="H448" s="4">
        <v>777.5</v>
      </c>
      <c r="I448" s="4">
        <v>775.5</v>
      </c>
      <c r="J448" s="4">
        <v>775.5</v>
      </c>
      <c r="K448" s="4">
        <v>774.5</v>
      </c>
      <c r="L448" s="4">
        <v>773.5</v>
      </c>
      <c r="M448" s="4">
        <v>773.5</v>
      </c>
      <c r="N448" s="4">
        <v>776.5</v>
      </c>
      <c r="O448" s="4">
        <v>775.5</v>
      </c>
      <c r="P448">
        <v>315100</v>
      </c>
      <c r="Q448" s="3" t="s">
        <v>99</v>
      </c>
    </row>
    <row r="449" spans="1:17">
      <c r="A449">
        <v>20</v>
      </c>
      <c r="B449">
        <v>10</v>
      </c>
      <c r="C449" s="3" t="s">
        <v>85</v>
      </c>
      <c r="D449" s="4">
        <v>206</v>
      </c>
      <c r="E449" s="4">
        <v>205</v>
      </c>
      <c r="F449" s="4">
        <v>205</v>
      </c>
      <c r="G449" s="4">
        <v>205</v>
      </c>
      <c r="H449" s="4">
        <v>204</v>
      </c>
      <c r="I449" s="4">
        <v>203</v>
      </c>
      <c r="J449" s="4">
        <v>204</v>
      </c>
      <c r="K449" s="4">
        <v>203</v>
      </c>
      <c r="L449" s="4">
        <v>203</v>
      </c>
      <c r="M449" s="4">
        <v>204</v>
      </c>
      <c r="N449" s="4">
        <v>204</v>
      </c>
      <c r="O449" s="4">
        <v>205</v>
      </c>
      <c r="P449">
        <v>400110</v>
      </c>
      <c r="Q449" s="3" t="s">
        <v>99</v>
      </c>
    </row>
    <row r="450" spans="1:17">
      <c r="A450">
        <v>20</v>
      </c>
      <c r="B450">
        <v>10</v>
      </c>
      <c r="C450" s="3" t="s">
        <v>27</v>
      </c>
      <c r="D450" s="4">
        <v>2</v>
      </c>
      <c r="E450" s="4">
        <v>3</v>
      </c>
      <c r="F450" s="4">
        <v>4</v>
      </c>
      <c r="G450" s="4">
        <v>3</v>
      </c>
      <c r="H450" s="4">
        <v>3</v>
      </c>
      <c r="I450" s="4">
        <v>3</v>
      </c>
      <c r="J450" s="4">
        <v>3</v>
      </c>
      <c r="K450" s="4">
        <v>3</v>
      </c>
      <c r="L450" s="4">
        <v>3</v>
      </c>
      <c r="M450" s="4">
        <v>3</v>
      </c>
      <c r="N450" s="4">
        <v>3</v>
      </c>
      <c r="O450" s="4">
        <v>3</v>
      </c>
      <c r="P450">
        <v>401106</v>
      </c>
      <c r="Q450" s="3" t="s">
        <v>99</v>
      </c>
    </row>
    <row r="451" spans="1:17">
      <c r="A451">
        <v>20</v>
      </c>
      <c r="B451">
        <v>10</v>
      </c>
      <c r="C451" s="3" t="s">
        <v>27</v>
      </c>
      <c r="D451" s="4">
        <v>200.6</v>
      </c>
      <c r="E451" s="4">
        <v>200.8</v>
      </c>
      <c r="F451" s="4">
        <v>197.8</v>
      </c>
      <c r="G451" s="4">
        <v>195.8</v>
      </c>
      <c r="H451" s="4">
        <v>203.8</v>
      </c>
      <c r="I451" s="4">
        <v>203.8</v>
      </c>
      <c r="J451" s="4">
        <v>203.8</v>
      </c>
      <c r="K451" s="4">
        <v>203.8</v>
      </c>
      <c r="L451" s="4">
        <v>202.8</v>
      </c>
      <c r="M451" s="4">
        <v>201.8</v>
      </c>
      <c r="N451" s="4">
        <v>202.8</v>
      </c>
      <c r="O451" s="4">
        <v>202.8</v>
      </c>
      <c r="P451">
        <v>401107</v>
      </c>
      <c r="Q451" s="3" t="s">
        <v>99</v>
      </c>
    </row>
    <row r="452" spans="1:17">
      <c r="A452">
        <v>20</v>
      </c>
      <c r="B452">
        <v>10</v>
      </c>
      <c r="C452" s="3" t="s">
        <v>63</v>
      </c>
      <c r="D452" s="4">
        <v>1679</v>
      </c>
      <c r="E452" s="4">
        <v>1673</v>
      </c>
      <c r="F452" s="4">
        <v>1674</v>
      </c>
      <c r="G452" s="4">
        <v>1680</v>
      </c>
      <c r="H452" s="4">
        <v>1695.5</v>
      </c>
      <c r="I452" s="4">
        <v>1699.5</v>
      </c>
      <c r="J452" s="4">
        <v>1698.5</v>
      </c>
      <c r="K452" s="4">
        <v>1699.5</v>
      </c>
      <c r="L452" s="4">
        <v>1694.5</v>
      </c>
      <c r="M452" s="4">
        <v>1688.5</v>
      </c>
      <c r="N452" s="4">
        <v>1677.5</v>
      </c>
      <c r="O452" s="4">
        <v>1675.5</v>
      </c>
      <c r="P452">
        <v>317100</v>
      </c>
      <c r="Q452" s="3" t="s">
        <v>99</v>
      </c>
    </row>
    <row r="453" spans="1:17">
      <c r="A453">
        <v>20</v>
      </c>
      <c r="B453">
        <v>10</v>
      </c>
      <c r="C453" s="3" t="s">
        <v>59</v>
      </c>
      <c r="D453" s="4">
        <v>585</v>
      </c>
      <c r="E453" s="4">
        <v>585</v>
      </c>
      <c r="F453" s="4">
        <v>587</v>
      </c>
      <c r="G453" s="4">
        <v>588</v>
      </c>
      <c r="H453" s="4">
        <v>586</v>
      </c>
      <c r="I453" s="4">
        <v>586</v>
      </c>
      <c r="J453" s="4">
        <v>588</v>
      </c>
      <c r="K453" s="4">
        <v>585</v>
      </c>
      <c r="L453" s="4">
        <v>585</v>
      </c>
      <c r="M453" s="4">
        <v>586</v>
      </c>
      <c r="N453" s="4">
        <v>584</v>
      </c>
      <c r="O453" s="4">
        <v>582</v>
      </c>
      <c r="P453">
        <v>182227</v>
      </c>
      <c r="Q453" s="3" t="s">
        <v>99</v>
      </c>
    </row>
    <row r="454" spans="1:17">
      <c r="A454">
        <v>20</v>
      </c>
      <c r="B454">
        <v>10</v>
      </c>
      <c r="C454" s="3" t="s">
        <v>59</v>
      </c>
      <c r="D454" s="4">
        <v>1804</v>
      </c>
      <c r="E454" s="4">
        <v>1813</v>
      </c>
      <c r="F454" s="4">
        <v>1818</v>
      </c>
      <c r="G454" s="4">
        <v>1817</v>
      </c>
      <c r="H454" s="4">
        <v>1817</v>
      </c>
      <c r="I454" s="4">
        <v>1812</v>
      </c>
      <c r="J454" s="4">
        <v>1829</v>
      </c>
      <c r="K454" s="4">
        <v>1847</v>
      </c>
      <c r="L454" s="4">
        <v>1855</v>
      </c>
      <c r="M454" s="4">
        <v>1871</v>
      </c>
      <c r="N454" s="4">
        <v>1878</v>
      </c>
      <c r="O454" s="4">
        <v>1887</v>
      </c>
      <c r="P454">
        <v>182229</v>
      </c>
      <c r="Q454" s="3" t="s">
        <v>99</v>
      </c>
    </row>
    <row r="455" spans="1:17">
      <c r="A455">
        <v>20</v>
      </c>
      <c r="B455">
        <v>10</v>
      </c>
      <c r="C455" s="3" t="s">
        <v>59</v>
      </c>
      <c r="D455" s="4">
        <v>846.7</v>
      </c>
      <c r="E455" s="4">
        <v>844.7</v>
      </c>
      <c r="F455" s="4">
        <v>844.7</v>
      </c>
      <c r="G455" s="4">
        <v>843.7</v>
      </c>
      <c r="H455" s="4">
        <v>844.7</v>
      </c>
      <c r="I455" s="4">
        <v>844.7</v>
      </c>
      <c r="J455" s="4">
        <v>843.7</v>
      </c>
      <c r="K455" s="4">
        <v>843.7</v>
      </c>
      <c r="L455" s="4">
        <v>842.7</v>
      </c>
      <c r="M455" s="4">
        <v>840.7</v>
      </c>
      <c r="N455" s="4">
        <v>838.9</v>
      </c>
      <c r="O455" s="4">
        <v>839.7</v>
      </c>
      <c r="P455">
        <v>182231</v>
      </c>
      <c r="Q455" s="3" t="s">
        <v>99</v>
      </c>
    </row>
    <row r="456" spans="1:17">
      <c r="A456">
        <v>20</v>
      </c>
      <c r="B456">
        <v>10</v>
      </c>
      <c r="C456" s="3" t="s">
        <v>115</v>
      </c>
      <c r="D456" s="4">
        <v>280</v>
      </c>
      <c r="E456" s="4">
        <v>278</v>
      </c>
      <c r="F456" s="4">
        <v>278</v>
      </c>
      <c r="G456" s="4">
        <v>280</v>
      </c>
      <c r="H456" s="4">
        <v>280</v>
      </c>
      <c r="I456" s="4">
        <v>281</v>
      </c>
      <c r="J456" s="4">
        <v>281</v>
      </c>
      <c r="K456" s="4">
        <v>279</v>
      </c>
      <c r="L456" s="4">
        <v>279</v>
      </c>
      <c r="M456" s="4">
        <v>280</v>
      </c>
      <c r="N456" s="4">
        <v>272</v>
      </c>
      <c r="O456" s="4">
        <v>271</v>
      </c>
      <c r="P456">
        <v>900100</v>
      </c>
      <c r="Q456" s="3" t="s">
        <v>99</v>
      </c>
    </row>
    <row r="457" spans="1:17">
      <c r="A457">
        <v>20</v>
      </c>
      <c r="B457">
        <v>10</v>
      </c>
      <c r="C457" s="3" t="s">
        <v>59</v>
      </c>
      <c r="D457" s="4">
        <v>191</v>
      </c>
      <c r="E457" s="4">
        <v>191</v>
      </c>
      <c r="F457" s="4">
        <v>190</v>
      </c>
      <c r="G457" s="4">
        <v>190</v>
      </c>
      <c r="H457" s="4">
        <v>191</v>
      </c>
      <c r="I457" s="4">
        <v>190</v>
      </c>
      <c r="J457" s="4">
        <v>190</v>
      </c>
      <c r="K457" s="4">
        <v>189</v>
      </c>
      <c r="L457" s="4">
        <v>188</v>
      </c>
      <c r="M457" s="4">
        <v>188</v>
      </c>
      <c r="N457" s="4">
        <v>188</v>
      </c>
      <c r="O457" s="4">
        <v>187</v>
      </c>
      <c r="P457">
        <v>182235</v>
      </c>
      <c r="Q457" s="3" t="s">
        <v>99</v>
      </c>
    </row>
    <row r="458" spans="1:17">
      <c r="A458">
        <v>20</v>
      </c>
      <c r="B458">
        <v>10</v>
      </c>
      <c r="C458" s="3" t="s">
        <v>72</v>
      </c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>
        <v>345103</v>
      </c>
      <c r="Q458" s="3" t="s">
        <v>99</v>
      </c>
    </row>
    <row r="459" spans="1:17">
      <c r="A459">
        <v>20</v>
      </c>
      <c r="B459">
        <v>10</v>
      </c>
      <c r="C459" s="3" t="s">
        <v>112</v>
      </c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>
        <v>258101</v>
      </c>
      <c r="Q459" s="3" t="s">
        <v>99</v>
      </c>
    </row>
    <row r="460" spans="1:17">
      <c r="A460">
        <v>20</v>
      </c>
      <c r="B460">
        <v>10</v>
      </c>
      <c r="C460" s="3" t="s">
        <v>29</v>
      </c>
      <c r="D460" s="4">
        <v>83.8</v>
      </c>
      <c r="E460" s="4">
        <v>82.8</v>
      </c>
      <c r="F460" s="4">
        <v>82.8</v>
      </c>
      <c r="G460" s="4">
        <v>84.8</v>
      </c>
      <c r="H460" s="4">
        <v>85.8</v>
      </c>
      <c r="I460" s="4">
        <v>85.8</v>
      </c>
      <c r="J460" s="4">
        <v>85.8</v>
      </c>
      <c r="K460" s="4">
        <v>84.8</v>
      </c>
      <c r="L460" s="4">
        <v>84.8</v>
      </c>
      <c r="M460" s="4">
        <v>84.8</v>
      </c>
      <c r="N460" s="4">
        <v>84.8</v>
      </c>
      <c r="O460" s="4">
        <v>84.8</v>
      </c>
      <c r="P460">
        <v>403116</v>
      </c>
      <c r="Q460" s="3" t="s">
        <v>99</v>
      </c>
    </row>
    <row r="461" spans="1:17">
      <c r="A461">
        <v>20</v>
      </c>
      <c r="B461">
        <v>10</v>
      </c>
      <c r="C461" s="3" t="s">
        <v>59</v>
      </c>
      <c r="D461" s="4">
        <v>187</v>
      </c>
      <c r="E461" s="4">
        <v>187</v>
      </c>
      <c r="F461" s="4">
        <v>186</v>
      </c>
      <c r="G461" s="4">
        <v>186</v>
      </c>
      <c r="H461" s="4">
        <v>187</v>
      </c>
      <c r="I461" s="4">
        <v>186</v>
      </c>
      <c r="J461" s="4">
        <v>186</v>
      </c>
      <c r="K461" s="4">
        <v>185</v>
      </c>
      <c r="L461" s="4">
        <v>184</v>
      </c>
      <c r="M461" s="4">
        <v>184</v>
      </c>
      <c r="N461" s="4">
        <v>184</v>
      </c>
      <c r="O461" s="4">
        <v>183</v>
      </c>
      <c r="P461">
        <v>182236</v>
      </c>
      <c r="Q461" s="3" t="s">
        <v>99</v>
      </c>
    </row>
    <row r="462" spans="1:17">
      <c r="A462">
        <v>20</v>
      </c>
      <c r="B462">
        <v>10</v>
      </c>
      <c r="C462" s="3" t="s">
        <v>59</v>
      </c>
      <c r="D462" s="4">
        <v>134</v>
      </c>
      <c r="E462" s="4">
        <v>134</v>
      </c>
      <c r="F462" s="4">
        <v>134</v>
      </c>
      <c r="G462" s="4">
        <v>135</v>
      </c>
      <c r="H462" s="4">
        <v>135</v>
      </c>
      <c r="I462" s="4">
        <v>135</v>
      </c>
      <c r="J462" s="4">
        <v>135</v>
      </c>
      <c r="K462" s="4">
        <v>135</v>
      </c>
      <c r="L462" s="4">
        <v>135</v>
      </c>
      <c r="M462" s="4">
        <v>136</v>
      </c>
      <c r="N462" s="4">
        <v>136</v>
      </c>
      <c r="O462" s="4">
        <v>136</v>
      </c>
      <c r="P462">
        <v>182238</v>
      </c>
      <c r="Q462" s="3" t="s">
        <v>99</v>
      </c>
    </row>
    <row r="463" spans="1:17">
      <c r="A463">
        <v>20</v>
      </c>
      <c r="B463">
        <v>10</v>
      </c>
      <c r="C463" s="3" t="s">
        <v>29</v>
      </c>
      <c r="D463" s="4">
        <v>1</v>
      </c>
      <c r="E463" s="4">
        <v>1</v>
      </c>
      <c r="F463" s="4">
        <v>1</v>
      </c>
      <c r="G463" s="4">
        <v>1</v>
      </c>
      <c r="H463" s="4">
        <v>1</v>
      </c>
      <c r="I463" s="4">
        <v>1</v>
      </c>
      <c r="J463" s="4">
        <v>1</v>
      </c>
      <c r="K463" s="4">
        <v>1</v>
      </c>
      <c r="L463" s="4">
        <v>1</v>
      </c>
      <c r="M463" s="4">
        <v>1</v>
      </c>
      <c r="N463" s="4">
        <v>1</v>
      </c>
      <c r="O463" s="4">
        <v>1</v>
      </c>
      <c r="P463">
        <v>403118</v>
      </c>
      <c r="Q463" s="3" t="s">
        <v>99</v>
      </c>
    </row>
    <row r="464" spans="1:17">
      <c r="A464">
        <v>20</v>
      </c>
      <c r="B464">
        <v>10</v>
      </c>
      <c r="C464" s="3" t="s">
        <v>85</v>
      </c>
      <c r="D464" s="4">
        <v>1</v>
      </c>
      <c r="E464" s="4">
        <v>1</v>
      </c>
      <c r="F464" s="4">
        <v>1</v>
      </c>
      <c r="G464" s="4">
        <v>1</v>
      </c>
      <c r="H464" s="4">
        <v>3</v>
      </c>
      <c r="I464" s="4">
        <v>3</v>
      </c>
      <c r="J464" s="4">
        <v>3</v>
      </c>
      <c r="K464" s="4">
        <v>3</v>
      </c>
      <c r="L464" s="4">
        <v>3</v>
      </c>
      <c r="M464" s="4">
        <v>3</v>
      </c>
      <c r="N464" s="4">
        <v>3</v>
      </c>
      <c r="O464" s="4">
        <v>3</v>
      </c>
      <c r="P464">
        <v>400149</v>
      </c>
      <c r="Q464" s="3" t="s">
        <v>99</v>
      </c>
    </row>
    <row r="465" spans="1:17">
      <c r="A465">
        <v>20</v>
      </c>
      <c r="B465">
        <v>10</v>
      </c>
      <c r="C465" s="3" t="s">
        <v>59</v>
      </c>
      <c r="D465" s="4">
        <v>15</v>
      </c>
      <c r="E465" s="4">
        <v>15</v>
      </c>
      <c r="F465" s="4">
        <v>15</v>
      </c>
      <c r="G465" s="4">
        <v>15</v>
      </c>
      <c r="H465" s="4">
        <v>14</v>
      </c>
      <c r="I465" s="4">
        <v>14</v>
      </c>
      <c r="J465" s="4">
        <v>14</v>
      </c>
      <c r="K465" s="4">
        <v>14</v>
      </c>
      <c r="L465" s="4">
        <v>14</v>
      </c>
      <c r="M465" s="4">
        <v>14</v>
      </c>
      <c r="N465" s="4">
        <v>14</v>
      </c>
      <c r="O465" s="4">
        <v>14</v>
      </c>
      <c r="P465">
        <v>182239</v>
      </c>
      <c r="Q465" s="3" t="s">
        <v>99</v>
      </c>
    </row>
    <row r="466" spans="1:17">
      <c r="A466">
        <v>20</v>
      </c>
      <c r="B466">
        <v>10</v>
      </c>
      <c r="C466" s="3" t="s">
        <v>72</v>
      </c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>
        <v>345105</v>
      </c>
      <c r="Q466" s="3" t="s">
        <v>99</v>
      </c>
    </row>
    <row r="467" spans="1:17" ht="15" thickBot="1">
      <c r="D467" s="19">
        <f>SUM(D2:D466)</f>
        <v>278596.69999999995</v>
      </c>
      <c r="E467" s="19">
        <f t="shared" ref="E467:O467" si="0">SUM(E2:E466)</f>
        <v>278565.79999999987</v>
      </c>
      <c r="F467" s="19">
        <f t="shared" si="0"/>
        <v>279567.29999999993</v>
      </c>
      <c r="G467" s="19">
        <f t="shared" si="0"/>
        <v>279817.69999999995</v>
      </c>
      <c r="H467" s="19">
        <f t="shared" si="0"/>
        <v>280714.02999999991</v>
      </c>
      <c r="I467" s="19">
        <f t="shared" si="0"/>
        <v>280873.63</v>
      </c>
      <c r="J467" s="19">
        <f t="shared" si="0"/>
        <v>281114.42999999993</v>
      </c>
      <c r="K467" s="19">
        <f t="shared" si="0"/>
        <v>279353.23000000004</v>
      </c>
      <c r="L467" s="19">
        <f t="shared" si="0"/>
        <v>279783.92999999982</v>
      </c>
      <c r="M467" s="19">
        <f t="shared" si="0"/>
        <v>270920.42999999988</v>
      </c>
      <c r="N467" s="19">
        <f t="shared" si="0"/>
        <v>270607.72999999986</v>
      </c>
      <c r="O467" s="19">
        <f t="shared" si="0"/>
        <v>270837.12999999983</v>
      </c>
    </row>
    <row r="468" spans="1:17" ht="15" thickTop="1"/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Q65"/>
  <sheetViews>
    <sheetView workbookViewId="0">
      <selection activeCell="B9" sqref="B9"/>
    </sheetView>
  </sheetViews>
  <sheetFormatPr defaultRowHeight="14.4"/>
  <sheetData>
    <row r="1" spans="1:1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97</v>
      </c>
      <c r="Q1" s="1" t="s">
        <v>16</v>
      </c>
    </row>
    <row r="2" spans="1:17">
      <c r="A2">
        <v>20</v>
      </c>
      <c r="B2">
        <v>10</v>
      </c>
      <c r="C2" s="3" t="s">
        <v>24</v>
      </c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>
        <v>252134</v>
      </c>
      <c r="Q2" s="3" t="s">
        <v>99</v>
      </c>
    </row>
    <row r="3" spans="1:17">
      <c r="A3">
        <v>20</v>
      </c>
      <c r="B3">
        <v>10</v>
      </c>
      <c r="C3" s="3" t="s">
        <v>24</v>
      </c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>
        <v>252132</v>
      </c>
      <c r="Q3" s="3" t="s">
        <v>99</v>
      </c>
    </row>
    <row r="4" spans="1:17">
      <c r="A4">
        <v>20</v>
      </c>
      <c r="B4">
        <v>10</v>
      </c>
      <c r="C4" s="3" t="s">
        <v>110</v>
      </c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>
        <v>245102</v>
      </c>
      <c r="Q4" s="3" t="s">
        <v>99</v>
      </c>
    </row>
    <row r="5" spans="1:17">
      <c r="A5">
        <v>20</v>
      </c>
      <c r="B5">
        <v>10</v>
      </c>
      <c r="C5" s="3" t="s">
        <v>24</v>
      </c>
      <c r="D5" s="4">
        <v>1165</v>
      </c>
      <c r="E5" s="4">
        <v>1162</v>
      </c>
      <c r="F5" s="4">
        <v>1166</v>
      </c>
      <c r="G5" s="4">
        <v>1165</v>
      </c>
      <c r="H5" s="4">
        <v>1156</v>
      </c>
      <c r="I5" s="4">
        <v>1157</v>
      </c>
      <c r="J5" s="4">
        <v>1156</v>
      </c>
      <c r="K5" s="4">
        <v>1147</v>
      </c>
      <c r="L5" s="4">
        <v>1149</v>
      </c>
      <c r="M5" s="4">
        <v>1155</v>
      </c>
      <c r="N5" s="4">
        <v>1158</v>
      </c>
      <c r="O5" s="4">
        <v>1159</v>
      </c>
      <c r="P5">
        <v>252110</v>
      </c>
      <c r="Q5" s="3" t="s">
        <v>99</v>
      </c>
    </row>
    <row r="6" spans="1:17">
      <c r="A6">
        <v>20</v>
      </c>
      <c r="B6">
        <v>10</v>
      </c>
      <c r="C6" s="3" t="s">
        <v>24</v>
      </c>
      <c r="D6" s="4">
        <v>225.5</v>
      </c>
      <c r="E6" s="4">
        <v>225.5</v>
      </c>
      <c r="F6" s="4">
        <v>226.5</v>
      </c>
      <c r="G6" s="4">
        <v>226.5</v>
      </c>
      <c r="H6" s="4">
        <v>227.5</v>
      </c>
      <c r="I6" s="4">
        <v>226.5</v>
      </c>
      <c r="J6" s="4">
        <v>226.5</v>
      </c>
      <c r="K6" s="4">
        <v>229.5</v>
      </c>
      <c r="L6" s="4">
        <v>229.5</v>
      </c>
      <c r="M6" s="4">
        <v>229.5</v>
      </c>
      <c r="N6" s="4">
        <v>228.5</v>
      </c>
      <c r="O6" s="4">
        <v>229.5</v>
      </c>
      <c r="P6">
        <v>252113</v>
      </c>
      <c r="Q6" s="3" t="s">
        <v>99</v>
      </c>
    </row>
    <row r="7" spans="1:17">
      <c r="A7">
        <v>20</v>
      </c>
      <c r="B7">
        <v>10</v>
      </c>
      <c r="C7" s="3" t="s">
        <v>24</v>
      </c>
      <c r="D7" s="4">
        <v>58</v>
      </c>
      <c r="E7" s="4">
        <v>57</v>
      </c>
      <c r="F7" s="4">
        <v>57</v>
      </c>
      <c r="G7" s="4">
        <v>57</v>
      </c>
      <c r="H7" s="4">
        <v>57</v>
      </c>
      <c r="I7" s="4">
        <v>57</v>
      </c>
      <c r="J7" s="4">
        <v>57</v>
      </c>
      <c r="K7" s="4">
        <v>57</v>
      </c>
      <c r="L7" s="4">
        <v>57</v>
      </c>
      <c r="M7" s="4">
        <v>57</v>
      </c>
      <c r="N7" s="4">
        <v>57</v>
      </c>
      <c r="O7" s="4">
        <v>57</v>
      </c>
      <c r="P7">
        <v>252114</v>
      </c>
      <c r="Q7" s="3" t="s">
        <v>99</v>
      </c>
    </row>
    <row r="8" spans="1:17">
      <c r="A8">
        <v>20</v>
      </c>
      <c r="B8">
        <v>10</v>
      </c>
      <c r="C8" s="3" t="s">
        <v>23</v>
      </c>
      <c r="D8" s="4">
        <v>65</v>
      </c>
      <c r="E8" s="4">
        <v>65</v>
      </c>
      <c r="F8" s="4">
        <v>65</v>
      </c>
      <c r="G8" s="4">
        <v>65</v>
      </c>
      <c r="H8" s="4">
        <v>65</v>
      </c>
      <c r="I8" s="4">
        <v>66</v>
      </c>
      <c r="J8" s="4">
        <v>67</v>
      </c>
      <c r="K8" s="4">
        <v>67</v>
      </c>
      <c r="L8" s="4">
        <v>67</v>
      </c>
      <c r="M8" s="4">
        <v>67</v>
      </c>
      <c r="N8" s="4">
        <v>67</v>
      </c>
      <c r="O8" s="4">
        <v>67</v>
      </c>
      <c r="P8">
        <v>251100</v>
      </c>
      <c r="Q8" s="3" t="s">
        <v>99</v>
      </c>
    </row>
    <row r="9" spans="1:17">
      <c r="A9">
        <v>20</v>
      </c>
      <c r="B9">
        <v>10</v>
      </c>
      <c r="C9" s="3" t="s">
        <v>23</v>
      </c>
      <c r="D9" s="4">
        <v>43</v>
      </c>
      <c r="E9" s="4">
        <v>43</v>
      </c>
      <c r="F9" s="4">
        <v>43</v>
      </c>
      <c r="G9" s="4">
        <v>43</v>
      </c>
      <c r="H9" s="4">
        <v>43</v>
      </c>
      <c r="I9" s="4">
        <v>43</v>
      </c>
      <c r="J9" s="4">
        <v>43</v>
      </c>
      <c r="K9" s="4">
        <v>43</v>
      </c>
      <c r="L9" s="4">
        <v>43</v>
      </c>
      <c r="M9" s="4">
        <v>43</v>
      </c>
      <c r="N9" s="4">
        <v>43</v>
      </c>
      <c r="O9" s="4">
        <v>43</v>
      </c>
      <c r="P9">
        <v>251101</v>
      </c>
      <c r="Q9" s="3" t="s">
        <v>99</v>
      </c>
    </row>
    <row r="10" spans="1:17">
      <c r="A10">
        <v>20</v>
      </c>
      <c r="B10">
        <v>10</v>
      </c>
      <c r="C10" s="3" t="s">
        <v>23</v>
      </c>
      <c r="D10" s="4">
        <v>3057.8</v>
      </c>
      <c r="E10" s="4">
        <v>3071.8</v>
      </c>
      <c r="F10" s="4">
        <v>3072.8</v>
      </c>
      <c r="G10" s="4">
        <v>3069.8</v>
      </c>
      <c r="H10" s="4">
        <v>3085.8</v>
      </c>
      <c r="I10" s="4">
        <v>3092.8</v>
      </c>
      <c r="J10" s="4">
        <v>3102.8</v>
      </c>
      <c r="K10" s="4">
        <v>3097.8</v>
      </c>
      <c r="L10" s="4">
        <v>3095.8</v>
      </c>
      <c r="M10" s="4">
        <v>3092.8</v>
      </c>
      <c r="N10" s="4">
        <v>3094.8</v>
      </c>
      <c r="O10" s="4">
        <v>3099.8</v>
      </c>
      <c r="P10">
        <v>251102</v>
      </c>
      <c r="Q10" s="3" t="s">
        <v>99</v>
      </c>
    </row>
    <row r="11" spans="1:17">
      <c r="A11">
        <v>20</v>
      </c>
      <c r="B11">
        <v>10</v>
      </c>
      <c r="C11" s="3" t="s">
        <v>23</v>
      </c>
      <c r="D11" s="4">
        <v>5850.6</v>
      </c>
      <c r="E11" s="4">
        <v>5865.6</v>
      </c>
      <c r="F11" s="4">
        <v>5914.6</v>
      </c>
      <c r="G11" s="4">
        <v>5937.8</v>
      </c>
      <c r="H11" s="4">
        <v>5958.5</v>
      </c>
      <c r="I11" s="4">
        <v>5987</v>
      </c>
      <c r="J11" s="4">
        <v>5986</v>
      </c>
      <c r="K11" s="4">
        <v>6007.2</v>
      </c>
      <c r="L11" s="4">
        <v>6011.4</v>
      </c>
      <c r="M11" s="4">
        <v>6008.4</v>
      </c>
      <c r="N11" s="4">
        <v>6017.6</v>
      </c>
      <c r="O11" s="4">
        <v>6022.2</v>
      </c>
      <c r="P11">
        <v>251106</v>
      </c>
      <c r="Q11" s="3" t="s">
        <v>99</v>
      </c>
    </row>
    <row r="12" spans="1:17">
      <c r="A12">
        <v>20</v>
      </c>
      <c r="B12">
        <v>10</v>
      </c>
      <c r="C12" s="3" t="s">
        <v>24</v>
      </c>
      <c r="D12" s="4">
        <v>1762.8</v>
      </c>
      <c r="E12" s="4">
        <v>1762.8</v>
      </c>
      <c r="F12" s="4">
        <v>1763.8</v>
      </c>
      <c r="G12" s="4">
        <v>1758.3</v>
      </c>
      <c r="H12" s="4">
        <v>1744.3</v>
      </c>
      <c r="I12" s="4">
        <v>1738.3</v>
      </c>
      <c r="J12" s="4">
        <v>1737.3</v>
      </c>
      <c r="K12" s="4">
        <v>1736.3</v>
      </c>
      <c r="L12" s="4">
        <v>1730.3</v>
      </c>
      <c r="M12" s="4">
        <v>1731.3</v>
      </c>
      <c r="N12" s="4">
        <v>1727.3</v>
      </c>
      <c r="O12" s="4">
        <v>1734.3</v>
      </c>
      <c r="P12">
        <v>252106</v>
      </c>
      <c r="Q12" s="3" t="s">
        <v>99</v>
      </c>
    </row>
    <row r="13" spans="1:17">
      <c r="A13">
        <v>20</v>
      </c>
      <c r="B13">
        <v>10</v>
      </c>
      <c r="C13" s="3" t="s">
        <v>24</v>
      </c>
      <c r="D13" s="4">
        <v>1154.5</v>
      </c>
      <c r="E13" s="4">
        <v>1150.5</v>
      </c>
      <c r="F13" s="4">
        <v>1154.5</v>
      </c>
      <c r="G13" s="4">
        <v>1153.5</v>
      </c>
      <c r="H13" s="4">
        <v>1144.5</v>
      </c>
      <c r="I13" s="4">
        <v>1146.5</v>
      </c>
      <c r="J13" s="4">
        <v>1145.5</v>
      </c>
      <c r="K13" s="4">
        <v>1136.5</v>
      </c>
      <c r="L13" s="4">
        <v>1137.5</v>
      </c>
      <c r="M13" s="4">
        <v>1143.5</v>
      </c>
      <c r="N13" s="4">
        <v>1147.5</v>
      </c>
      <c r="O13" s="4">
        <v>1147.5</v>
      </c>
      <c r="P13">
        <v>252111</v>
      </c>
      <c r="Q13" s="3" t="s">
        <v>99</v>
      </c>
    </row>
    <row r="14" spans="1:17">
      <c r="A14">
        <v>20</v>
      </c>
      <c r="B14">
        <v>10</v>
      </c>
      <c r="C14" s="3" t="s">
        <v>44</v>
      </c>
      <c r="D14" s="4">
        <v>1462</v>
      </c>
      <c r="E14" s="4">
        <v>1461</v>
      </c>
      <c r="F14" s="4">
        <v>1460</v>
      </c>
      <c r="G14" s="4">
        <v>1463</v>
      </c>
      <c r="H14" s="4">
        <v>1465</v>
      </c>
      <c r="I14" s="4">
        <v>1468</v>
      </c>
      <c r="J14" s="4">
        <v>1470</v>
      </c>
      <c r="K14" s="4">
        <v>1470</v>
      </c>
      <c r="L14" s="4">
        <v>1471</v>
      </c>
      <c r="M14" s="4">
        <v>1474</v>
      </c>
      <c r="N14" s="4">
        <v>1474</v>
      </c>
      <c r="O14" s="4">
        <v>1473</v>
      </c>
      <c r="P14">
        <v>260100</v>
      </c>
      <c r="Q14" s="3" t="s">
        <v>99</v>
      </c>
    </row>
    <row r="15" spans="1:17">
      <c r="A15">
        <v>20</v>
      </c>
      <c r="B15">
        <v>10</v>
      </c>
      <c r="C15" s="3" t="s">
        <v>103</v>
      </c>
      <c r="D15" s="4">
        <v>196.8</v>
      </c>
      <c r="E15" s="4">
        <v>199.8</v>
      </c>
      <c r="F15" s="4">
        <v>197.8</v>
      </c>
      <c r="G15" s="4">
        <v>199.8</v>
      </c>
      <c r="H15" s="4">
        <v>196.8</v>
      </c>
      <c r="I15" s="4">
        <v>190.8</v>
      </c>
      <c r="J15" s="4">
        <v>192.8</v>
      </c>
      <c r="K15" s="4">
        <v>195.8</v>
      </c>
      <c r="L15" s="4">
        <v>192.8</v>
      </c>
      <c r="M15" s="4">
        <v>189.8</v>
      </c>
      <c r="N15" s="4">
        <v>191.8</v>
      </c>
      <c r="O15" s="4">
        <v>193.8</v>
      </c>
      <c r="P15">
        <v>262100</v>
      </c>
      <c r="Q15" s="3" t="s">
        <v>99</v>
      </c>
    </row>
    <row r="16" spans="1:17">
      <c r="A16">
        <v>20</v>
      </c>
      <c r="B16">
        <v>10</v>
      </c>
      <c r="C16" s="3" t="s">
        <v>22</v>
      </c>
      <c r="D16" s="4">
        <v>3355</v>
      </c>
      <c r="E16" s="4">
        <v>3355</v>
      </c>
      <c r="F16" s="4">
        <v>3355</v>
      </c>
      <c r="G16" s="4">
        <v>3355</v>
      </c>
      <c r="H16" s="4">
        <v>3355</v>
      </c>
      <c r="I16" s="4">
        <v>3355</v>
      </c>
      <c r="J16" s="4">
        <v>3355</v>
      </c>
      <c r="K16" s="4">
        <v>3355</v>
      </c>
      <c r="L16" s="4">
        <v>3355</v>
      </c>
      <c r="M16" s="4">
        <v>3355</v>
      </c>
      <c r="N16" s="4">
        <v>3355</v>
      </c>
      <c r="O16" s="4">
        <v>3355</v>
      </c>
      <c r="P16">
        <v>250100</v>
      </c>
      <c r="Q16" s="3" t="s">
        <v>99</v>
      </c>
    </row>
    <row r="17" spans="1:17">
      <c r="A17">
        <v>20</v>
      </c>
      <c r="B17">
        <v>10</v>
      </c>
      <c r="C17" s="3" t="s">
        <v>95</v>
      </c>
      <c r="D17" s="4">
        <v>2094.1999999999998</v>
      </c>
      <c r="E17" s="4">
        <v>2094.1999999999998</v>
      </c>
      <c r="F17" s="4">
        <v>2094.1999999999998</v>
      </c>
      <c r="G17" s="4">
        <v>2094.1999999999998</v>
      </c>
      <c r="H17" s="4">
        <v>2094.1999999999998</v>
      </c>
      <c r="I17" s="4">
        <v>2094.1999999999998</v>
      </c>
      <c r="J17" s="4">
        <v>2094.1999999999998</v>
      </c>
      <c r="K17" s="4">
        <v>2094.1999999999998</v>
      </c>
      <c r="L17" s="4">
        <v>2094.1999999999998</v>
      </c>
      <c r="M17" s="4">
        <v>2094.1999999999998</v>
      </c>
      <c r="N17" s="4">
        <v>2094.1999999999998</v>
      </c>
      <c r="O17" s="4">
        <v>2094.1999999999998</v>
      </c>
      <c r="P17">
        <v>241100</v>
      </c>
      <c r="Q17" s="3" t="s">
        <v>99</v>
      </c>
    </row>
    <row r="18" spans="1:17">
      <c r="A18">
        <v>20</v>
      </c>
      <c r="B18">
        <v>10</v>
      </c>
      <c r="C18" s="3" t="s">
        <v>23</v>
      </c>
      <c r="D18" s="4">
        <v>3000.8</v>
      </c>
      <c r="E18" s="4">
        <v>3009.8</v>
      </c>
      <c r="F18" s="4">
        <v>3010.8</v>
      </c>
      <c r="G18" s="4">
        <v>3010.8</v>
      </c>
      <c r="H18" s="4">
        <v>3025.8</v>
      </c>
      <c r="I18" s="4">
        <v>3031.8</v>
      </c>
      <c r="J18" s="4">
        <v>3040.8</v>
      </c>
      <c r="K18" s="4">
        <v>3020.8</v>
      </c>
      <c r="L18" s="4">
        <v>3023.8</v>
      </c>
      <c r="M18" s="4">
        <v>3024.8</v>
      </c>
      <c r="N18" s="4">
        <v>3024.8</v>
      </c>
      <c r="O18" s="4">
        <v>3023.8</v>
      </c>
      <c r="P18">
        <v>251103</v>
      </c>
      <c r="Q18" s="3" t="s">
        <v>99</v>
      </c>
    </row>
    <row r="19" spans="1:17">
      <c r="A19">
        <v>20</v>
      </c>
      <c r="B19">
        <v>10</v>
      </c>
      <c r="C19" s="3" t="s">
        <v>24</v>
      </c>
      <c r="D19" s="4">
        <v>157</v>
      </c>
      <c r="E19" s="4">
        <v>157</v>
      </c>
      <c r="F19" s="4">
        <v>159</v>
      </c>
      <c r="G19" s="4">
        <v>159</v>
      </c>
      <c r="H19" s="4">
        <v>159</v>
      </c>
      <c r="I19" s="4">
        <v>157</v>
      </c>
      <c r="J19" s="4">
        <v>156</v>
      </c>
      <c r="K19" s="4">
        <v>157</v>
      </c>
      <c r="L19" s="4">
        <v>157</v>
      </c>
      <c r="M19" s="4">
        <v>158</v>
      </c>
      <c r="N19" s="4">
        <v>158</v>
      </c>
      <c r="O19" s="4">
        <v>158</v>
      </c>
      <c r="P19">
        <v>252107</v>
      </c>
      <c r="Q19" s="3" t="s">
        <v>99</v>
      </c>
    </row>
    <row r="20" spans="1:17">
      <c r="A20">
        <v>20</v>
      </c>
      <c r="B20">
        <v>10</v>
      </c>
      <c r="C20" s="3" t="s">
        <v>44</v>
      </c>
      <c r="D20" s="4">
        <v>1243</v>
      </c>
      <c r="E20" s="4">
        <v>1243</v>
      </c>
      <c r="F20" s="4">
        <v>1242</v>
      </c>
      <c r="G20" s="4">
        <v>1242</v>
      </c>
      <c r="H20" s="4">
        <v>1242</v>
      </c>
      <c r="I20" s="4">
        <v>1242</v>
      </c>
      <c r="J20" s="4">
        <v>1243</v>
      </c>
      <c r="K20" s="4">
        <v>1244</v>
      </c>
      <c r="L20" s="4">
        <v>1245</v>
      </c>
      <c r="M20" s="4">
        <v>1246</v>
      </c>
      <c r="N20" s="4">
        <v>1245</v>
      </c>
      <c r="O20" s="4">
        <v>1245</v>
      </c>
      <c r="P20">
        <v>260101</v>
      </c>
      <c r="Q20" s="3" t="s">
        <v>99</v>
      </c>
    </row>
    <row r="21" spans="1:17">
      <c r="A21">
        <v>20</v>
      </c>
      <c r="B21">
        <v>10</v>
      </c>
      <c r="C21" s="3" t="s">
        <v>103</v>
      </c>
      <c r="D21" s="4">
        <v>163</v>
      </c>
      <c r="E21" s="4">
        <v>166</v>
      </c>
      <c r="F21" s="4">
        <v>164</v>
      </c>
      <c r="G21" s="4">
        <v>166</v>
      </c>
      <c r="H21" s="4">
        <v>163</v>
      </c>
      <c r="I21" s="4">
        <v>158</v>
      </c>
      <c r="J21" s="4">
        <v>160</v>
      </c>
      <c r="K21" s="4">
        <v>162</v>
      </c>
      <c r="L21" s="4">
        <v>159</v>
      </c>
      <c r="M21" s="4">
        <v>156</v>
      </c>
      <c r="N21" s="4">
        <v>158</v>
      </c>
      <c r="O21" s="4">
        <v>160</v>
      </c>
      <c r="P21">
        <v>262101</v>
      </c>
      <c r="Q21" s="3" t="s">
        <v>99</v>
      </c>
    </row>
    <row r="22" spans="1:17">
      <c r="A22">
        <v>20</v>
      </c>
      <c r="B22">
        <v>10</v>
      </c>
      <c r="C22" s="3" t="s">
        <v>43</v>
      </c>
      <c r="D22" s="4">
        <v>773.7</v>
      </c>
      <c r="E22" s="4">
        <v>772.9</v>
      </c>
      <c r="F22" s="4">
        <v>770.5</v>
      </c>
      <c r="G22" s="4">
        <v>767.3</v>
      </c>
      <c r="H22" s="4">
        <v>766.5</v>
      </c>
      <c r="I22" s="4">
        <v>761.7</v>
      </c>
      <c r="J22" s="4">
        <v>761.7</v>
      </c>
      <c r="K22" s="4">
        <v>762.5</v>
      </c>
      <c r="L22" s="4">
        <v>762.5</v>
      </c>
      <c r="M22" s="4">
        <v>761.7</v>
      </c>
      <c r="N22" s="4">
        <v>766.5</v>
      </c>
      <c r="O22" s="4">
        <v>766.5</v>
      </c>
      <c r="P22">
        <v>259100</v>
      </c>
      <c r="Q22" s="3" t="s">
        <v>99</v>
      </c>
    </row>
    <row r="23" spans="1:17">
      <c r="A23">
        <v>20</v>
      </c>
      <c r="B23">
        <v>10</v>
      </c>
      <c r="C23" s="3" t="s">
        <v>24</v>
      </c>
      <c r="D23" s="4">
        <v>99</v>
      </c>
      <c r="E23" s="4">
        <v>98</v>
      </c>
      <c r="F23" s="4">
        <v>99</v>
      </c>
      <c r="G23" s="4">
        <v>99</v>
      </c>
      <c r="H23" s="4">
        <v>97</v>
      </c>
      <c r="I23" s="4">
        <v>98</v>
      </c>
      <c r="J23" s="4">
        <v>98</v>
      </c>
      <c r="K23" s="4">
        <v>99</v>
      </c>
      <c r="L23" s="4">
        <v>99</v>
      </c>
      <c r="M23" s="4">
        <v>99</v>
      </c>
      <c r="N23" s="4">
        <v>100</v>
      </c>
      <c r="O23" s="4">
        <v>99</v>
      </c>
      <c r="P23">
        <v>252115</v>
      </c>
      <c r="Q23" s="3" t="s">
        <v>99</v>
      </c>
    </row>
    <row r="24" spans="1:17">
      <c r="A24">
        <v>20</v>
      </c>
      <c r="B24">
        <v>10</v>
      </c>
      <c r="C24" s="3" t="s">
        <v>24</v>
      </c>
      <c r="D24" s="4">
        <v>78</v>
      </c>
      <c r="E24" s="4">
        <v>79</v>
      </c>
      <c r="F24" s="4">
        <v>79</v>
      </c>
      <c r="G24" s="4">
        <v>79</v>
      </c>
      <c r="H24" s="4">
        <v>79</v>
      </c>
      <c r="I24" s="4">
        <v>79</v>
      </c>
      <c r="J24" s="4">
        <v>78</v>
      </c>
      <c r="K24" s="4">
        <v>79</v>
      </c>
      <c r="L24" s="4">
        <v>78</v>
      </c>
      <c r="M24" s="4">
        <v>78</v>
      </c>
      <c r="N24" s="4">
        <v>79</v>
      </c>
      <c r="O24" s="4">
        <v>80</v>
      </c>
      <c r="P24">
        <v>252116</v>
      </c>
      <c r="Q24" s="3" t="s">
        <v>99</v>
      </c>
    </row>
    <row r="25" spans="1:17">
      <c r="A25">
        <v>20</v>
      </c>
      <c r="B25">
        <v>10</v>
      </c>
      <c r="C25" s="3" t="s">
        <v>24</v>
      </c>
      <c r="D25" s="4">
        <v>169</v>
      </c>
      <c r="E25" s="4">
        <v>170</v>
      </c>
      <c r="F25" s="4">
        <v>170</v>
      </c>
      <c r="G25" s="4">
        <v>170</v>
      </c>
      <c r="H25" s="4">
        <v>170</v>
      </c>
      <c r="I25" s="4">
        <v>172</v>
      </c>
      <c r="J25" s="4">
        <v>171</v>
      </c>
      <c r="K25" s="4">
        <v>170</v>
      </c>
      <c r="L25" s="4">
        <v>170</v>
      </c>
      <c r="M25" s="4">
        <v>170</v>
      </c>
      <c r="N25" s="4">
        <v>170</v>
      </c>
      <c r="O25" s="4">
        <v>171</v>
      </c>
      <c r="P25">
        <v>252117</v>
      </c>
      <c r="Q25" s="3" t="s">
        <v>99</v>
      </c>
    </row>
    <row r="26" spans="1:17">
      <c r="A26">
        <v>20</v>
      </c>
      <c r="B26">
        <v>10</v>
      </c>
      <c r="C26" s="3" t="s">
        <v>24</v>
      </c>
      <c r="D26" s="4">
        <v>341</v>
      </c>
      <c r="E26" s="4">
        <v>339</v>
      </c>
      <c r="F26" s="4">
        <v>341</v>
      </c>
      <c r="G26" s="4">
        <v>344</v>
      </c>
      <c r="H26" s="4">
        <v>345</v>
      </c>
      <c r="I26" s="4">
        <v>345</v>
      </c>
      <c r="J26" s="4">
        <v>344</v>
      </c>
      <c r="K26" s="4">
        <v>342</v>
      </c>
      <c r="L26" s="4">
        <v>340</v>
      </c>
      <c r="M26" s="4">
        <v>340</v>
      </c>
      <c r="N26" s="4">
        <v>340</v>
      </c>
      <c r="O26" s="4">
        <v>340</v>
      </c>
      <c r="P26">
        <v>252118</v>
      </c>
      <c r="Q26" s="3" t="s">
        <v>99</v>
      </c>
    </row>
    <row r="27" spans="1:17">
      <c r="A27">
        <v>20</v>
      </c>
      <c r="B27">
        <v>10</v>
      </c>
      <c r="C27" s="3" t="s">
        <v>24</v>
      </c>
      <c r="D27" s="4">
        <v>223.5</v>
      </c>
      <c r="E27" s="4">
        <v>225.5</v>
      </c>
      <c r="F27" s="4">
        <v>225.5</v>
      </c>
      <c r="G27" s="4">
        <v>226.5</v>
      </c>
      <c r="H27" s="4">
        <v>227.5</v>
      </c>
      <c r="I27" s="4">
        <v>218.5</v>
      </c>
      <c r="J27" s="4">
        <v>219.5</v>
      </c>
      <c r="K27" s="4">
        <v>216.5</v>
      </c>
      <c r="L27" s="4">
        <v>218.5</v>
      </c>
      <c r="M27" s="4">
        <v>216.5</v>
      </c>
      <c r="N27" s="4">
        <v>216.5</v>
      </c>
      <c r="O27" s="4">
        <v>217.5</v>
      </c>
      <c r="P27">
        <v>252121</v>
      </c>
      <c r="Q27" s="3" t="s">
        <v>99</v>
      </c>
    </row>
    <row r="28" spans="1:17">
      <c r="A28">
        <v>20</v>
      </c>
      <c r="B28">
        <v>10</v>
      </c>
      <c r="C28" s="3" t="s">
        <v>24</v>
      </c>
      <c r="D28" s="4">
        <v>252.5</v>
      </c>
      <c r="E28" s="4">
        <v>252.5</v>
      </c>
      <c r="F28" s="4">
        <v>252.5</v>
      </c>
      <c r="G28" s="4">
        <v>252.5</v>
      </c>
      <c r="H28" s="4">
        <v>251.5</v>
      </c>
      <c r="I28" s="4">
        <v>250.5</v>
      </c>
      <c r="J28" s="4">
        <v>251.5</v>
      </c>
      <c r="K28" s="4">
        <v>251.5</v>
      </c>
      <c r="L28" s="4">
        <v>251.5</v>
      </c>
      <c r="M28" s="4">
        <v>252.5</v>
      </c>
      <c r="N28" s="4">
        <v>252.5</v>
      </c>
      <c r="O28" s="4">
        <v>252.5</v>
      </c>
      <c r="P28">
        <v>252122</v>
      </c>
      <c r="Q28" s="3" t="s">
        <v>99</v>
      </c>
    </row>
    <row r="29" spans="1:17">
      <c r="A29">
        <v>20</v>
      </c>
      <c r="B29">
        <v>10</v>
      </c>
      <c r="C29" s="3" t="s">
        <v>24</v>
      </c>
      <c r="D29" s="4">
        <v>263.5</v>
      </c>
      <c r="E29" s="4">
        <v>263.5</v>
      </c>
      <c r="F29" s="4">
        <v>267.5</v>
      </c>
      <c r="G29" s="4">
        <v>264.5</v>
      </c>
      <c r="H29" s="4">
        <v>262.5</v>
      </c>
      <c r="I29" s="4">
        <v>259.5</v>
      </c>
      <c r="J29" s="4">
        <v>259.5</v>
      </c>
      <c r="K29" s="4">
        <v>257.5</v>
      </c>
      <c r="L29" s="4">
        <v>260.5</v>
      </c>
      <c r="M29" s="4">
        <v>260.5</v>
      </c>
      <c r="N29" s="4">
        <v>259.5</v>
      </c>
      <c r="O29" s="4">
        <v>258.5</v>
      </c>
      <c r="P29">
        <v>252123</v>
      </c>
      <c r="Q29" s="3" t="s">
        <v>99</v>
      </c>
    </row>
    <row r="30" spans="1:17">
      <c r="A30">
        <v>20</v>
      </c>
      <c r="B30">
        <v>10</v>
      </c>
      <c r="C30" s="3" t="s">
        <v>24</v>
      </c>
      <c r="D30" s="4">
        <v>42</v>
      </c>
      <c r="E30" s="4">
        <v>42</v>
      </c>
      <c r="F30" s="4">
        <v>42</v>
      </c>
      <c r="G30" s="4">
        <v>42</v>
      </c>
      <c r="H30" s="4">
        <v>42</v>
      </c>
      <c r="I30" s="4">
        <v>42</v>
      </c>
      <c r="J30" s="4">
        <v>42</v>
      </c>
      <c r="K30" s="4">
        <v>43</v>
      </c>
      <c r="L30" s="4">
        <v>42</v>
      </c>
      <c r="M30" s="4">
        <v>43</v>
      </c>
      <c r="N30" s="4">
        <v>43</v>
      </c>
      <c r="O30" s="4">
        <v>43</v>
      </c>
      <c r="P30">
        <v>252124</v>
      </c>
      <c r="Q30" s="3" t="s">
        <v>99</v>
      </c>
    </row>
    <row r="31" spans="1:17">
      <c r="A31">
        <v>20</v>
      </c>
      <c r="B31">
        <v>10</v>
      </c>
      <c r="C31" s="3" t="s">
        <v>24</v>
      </c>
      <c r="D31" s="4">
        <v>1187.4000000000001</v>
      </c>
      <c r="E31" s="4">
        <v>1188.2</v>
      </c>
      <c r="F31" s="4">
        <v>1184.5999999999999</v>
      </c>
      <c r="G31" s="4">
        <v>1179.2</v>
      </c>
      <c r="H31" s="4">
        <v>1175</v>
      </c>
      <c r="I31" s="4">
        <v>1179.5999999999999</v>
      </c>
      <c r="J31" s="4">
        <v>1176.5999999999999</v>
      </c>
      <c r="K31" s="4">
        <v>1176.5999999999999</v>
      </c>
      <c r="L31" s="4">
        <v>1180.8</v>
      </c>
      <c r="M31" s="4">
        <v>1177.4000000000001</v>
      </c>
      <c r="N31" s="4">
        <v>1181</v>
      </c>
      <c r="O31" s="4">
        <v>1187.4000000000001</v>
      </c>
      <c r="P31">
        <v>252125</v>
      </c>
      <c r="Q31" s="3" t="s">
        <v>99</v>
      </c>
    </row>
    <row r="32" spans="1:17">
      <c r="A32">
        <v>20</v>
      </c>
      <c r="B32">
        <v>10</v>
      </c>
      <c r="C32" s="3" t="s">
        <v>24</v>
      </c>
      <c r="D32" s="4">
        <v>430.1</v>
      </c>
      <c r="E32" s="4">
        <v>430.1</v>
      </c>
      <c r="F32" s="4">
        <v>430.1</v>
      </c>
      <c r="G32" s="4">
        <v>430.9</v>
      </c>
      <c r="H32" s="4">
        <v>431.7</v>
      </c>
      <c r="I32" s="4">
        <v>430.9</v>
      </c>
      <c r="J32" s="4">
        <v>431.7</v>
      </c>
      <c r="K32" s="4">
        <v>431.7</v>
      </c>
      <c r="L32" s="4">
        <v>431.7</v>
      </c>
      <c r="M32" s="4">
        <v>432.5</v>
      </c>
      <c r="N32" s="4">
        <v>431.7</v>
      </c>
      <c r="O32" s="4">
        <v>430.9</v>
      </c>
      <c r="P32">
        <v>252128</v>
      </c>
      <c r="Q32" s="3" t="s">
        <v>99</v>
      </c>
    </row>
    <row r="33" spans="1:17">
      <c r="A33">
        <v>20</v>
      </c>
      <c r="B33">
        <v>10</v>
      </c>
      <c r="C33" s="3" t="s">
        <v>24</v>
      </c>
      <c r="D33" s="4">
        <v>529.6</v>
      </c>
      <c r="E33" s="4">
        <v>526.6</v>
      </c>
      <c r="F33" s="4">
        <v>523.79999999999995</v>
      </c>
      <c r="G33" s="4">
        <v>523.70000000000005</v>
      </c>
      <c r="H33" s="4">
        <v>518.70000000000005</v>
      </c>
      <c r="I33" s="4">
        <v>522.5</v>
      </c>
      <c r="J33" s="4">
        <v>520.5</v>
      </c>
      <c r="K33" s="4">
        <v>524.5</v>
      </c>
      <c r="L33" s="4">
        <v>522.9</v>
      </c>
      <c r="M33" s="4">
        <v>522.70000000000005</v>
      </c>
      <c r="N33" s="4">
        <v>524.70000000000005</v>
      </c>
      <c r="O33" s="4">
        <v>524.20000000000005</v>
      </c>
      <c r="P33">
        <v>252129</v>
      </c>
      <c r="Q33" s="3" t="s">
        <v>99</v>
      </c>
    </row>
    <row r="34" spans="1:17">
      <c r="A34">
        <v>20</v>
      </c>
      <c r="B34">
        <v>10</v>
      </c>
      <c r="C34" s="3" t="s">
        <v>43</v>
      </c>
      <c r="D34" s="4">
        <v>760.7</v>
      </c>
      <c r="E34" s="4">
        <v>759.9</v>
      </c>
      <c r="F34" s="4">
        <v>757.5</v>
      </c>
      <c r="G34" s="4">
        <v>754.3</v>
      </c>
      <c r="H34" s="4">
        <v>754.3</v>
      </c>
      <c r="I34" s="4">
        <v>748.7</v>
      </c>
      <c r="J34" s="4">
        <v>748.7</v>
      </c>
      <c r="K34" s="4">
        <v>749.5</v>
      </c>
      <c r="L34" s="4">
        <v>749.5</v>
      </c>
      <c r="M34" s="4">
        <v>749.5</v>
      </c>
      <c r="N34" s="4">
        <v>753.5</v>
      </c>
      <c r="O34" s="4">
        <v>754.3</v>
      </c>
      <c r="P34">
        <v>259101</v>
      </c>
      <c r="Q34" s="3" t="s">
        <v>99</v>
      </c>
    </row>
    <row r="35" spans="1:17">
      <c r="A35">
        <v>20</v>
      </c>
      <c r="B35">
        <v>10</v>
      </c>
      <c r="C35" s="3" t="s">
        <v>24</v>
      </c>
      <c r="D35" s="4">
        <v>241</v>
      </c>
      <c r="E35" s="4">
        <v>238</v>
      </c>
      <c r="F35" s="4">
        <v>240</v>
      </c>
      <c r="G35" s="4">
        <v>242</v>
      </c>
      <c r="H35" s="4">
        <v>243</v>
      </c>
      <c r="I35" s="4">
        <v>243</v>
      </c>
      <c r="J35" s="4">
        <v>242</v>
      </c>
      <c r="K35" s="4">
        <v>240</v>
      </c>
      <c r="L35" s="4">
        <v>239</v>
      </c>
      <c r="M35" s="4">
        <v>239</v>
      </c>
      <c r="N35" s="4">
        <v>240</v>
      </c>
      <c r="O35" s="4">
        <v>240</v>
      </c>
      <c r="P35">
        <v>252119</v>
      </c>
      <c r="Q35" s="3" t="s">
        <v>99</v>
      </c>
    </row>
    <row r="36" spans="1:17">
      <c r="A36">
        <v>20</v>
      </c>
      <c r="B36">
        <v>10</v>
      </c>
      <c r="C36" s="3" t="s">
        <v>24</v>
      </c>
      <c r="D36" s="4">
        <v>985.4</v>
      </c>
      <c r="E36" s="4">
        <v>986.2</v>
      </c>
      <c r="F36" s="4">
        <v>982.6</v>
      </c>
      <c r="G36" s="4">
        <v>978.2</v>
      </c>
      <c r="H36" s="4">
        <v>973.8</v>
      </c>
      <c r="I36" s="4">
        <v>977.6</v>
      </c>
      <c r="J36" s="4">
        <v>975.4</v>
      </c>
      <c r="K36" s="4">
        <v>974.6</v>
      </c>
      <c r="L36" s="4">
        <v>978.8</v>
      </c>
      <c r="M36" s="4">
        <v>977.4</v>
      </c>
      <c r="N36" s="4">
        <v>980</v>
      </c>
      <c r="O36" s="4">
        <v>986.4</v>
      </c>
      <c r="P36">
        <v>252126</v>
      </c>
      <c r="Q36" s="3" t="s">
        <v>99</v>
      </c>
    </row>
    <row r="37" spans="1:17">
      <c r="A37">
        <v>20</v>
      </c>
      <c r="B37">
        <v>10</v>
      </c>
      <c r="C37" s="3" t="s">
        <v>24</v>
      </c>
      <c r="D37" s="4">
        <v>77.8</v>
      </c>
      <c r="E37" s="4">
        <v>78.599999999999994</v>
      </c>
      <c r="F37" s="4">
        <v>77.8</v>
      </c>
      <c r="G37" s="4">
        <v>76.2</v>
      </c>
      <c r="H37" s="4">
        <v>74.2</v>
      </c>
      <c r="I37" s="4">
        <v>75.2</v>
      </c>
      <c r="J37" s="4">
        <v>75.2</v>
      </c>
      <c r="K37" s="4">
        <v>77</v>
      </c>
      <c r="L37" s="4">
        <v>74.400000000000006</v>
      </c>
      <c r="M37" s="4">
        <v>75.2</v>
      </c>
      <c r="N37" s="4">
        <v>76.2</v>
      </c>
      <c r="O37" s="4">
        <v>76.400000000000006</v>
      </c>
      <c r="P37">
        <v>252130</v>
      </c>
      <c r="Q37" s="3" t="s">
        <v>99</v>
      </c>
    </row>
    <row r="38" spans="1:17">
      <c r="A38">
        <v>20</v>
      </c>
      <c r="B38">
        <v>10</v>
      </c>
      <c r="C38" s="3" t="s">
        <v>105</v>
      </c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>
        <v>253102</v>
      </c>
      <c r="Q38" s="3" t="s">
        <v>99</v>
      </c>
    </row>
    <row r="39" spans="1:17">
      <c r="A39">
        <v>20</v>
      </c>
      <c r="B39">
        <v>10</v>
      </c>
      <c r="C39" s="3" t="s">
        <v>105</v>
      </c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>
        <v>253101</v>
      </c>
      <c r="Q39" s="3" t="s">
        <v>99</v>
      </c>
    </row>
    <row r="40" spans="1:17">
      <c r="A40">
        <v>20</v>
      </c>
      <c r="B40">
        <v>10</v>
      </c>
      <c r="C40" s="3" t="s">
        <v>106</v>
      </c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>
        <v>261100</v>
      </c>
      <c r="Q40" s="3" t="s">
        <v>99</v>
      </c>
    </row>
    <row r="41" spans="1:17">
      <c r="A41">
        <v>20</v>
      </c>
      <c r="B41">
        <v>10</v>
      </c>
      <c r="C41" s="3" t="s">
        <v>106</v>
      </c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>
        <v>261101</v>
      </c>
      <c r="Q41" s="3" t="s">
        <v>99</v>
      </c>
    </row>
    <row r="42" spans="1:17">
      <c r="A42">
        <v>20</v>
      </c>
      <c r="B42">
        <v>10</v>
      </c>
      <c r="C42" s="3" t="s">
        <v>107</v>
      </c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>
        <v>243100</v>
      </c>
      <c r="Q42" s="3" t="s">
        <v>99</v>
      </c>
    </row>
    <row r="43" spans="1:17">
      <c r="A43">
        <v>20</v>
      </c>
      <c r="B43">
        <v>10</v>
      </c>
      <c r="C43" s="3" t="s">
        <v>107</v>
      </c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>
        <v>243101</v>
      </c>
      <c r="Q43" s="3" t="s">
        <v>99</v>
      </c>
    </row>
    <row r="44" spans="1:17">
      <c r="A44">
        <v>20</v>
      </c>
      <c r="B44">
        <v>10</v>
      </c>
      <c r="C44" s="3" t="s">
        <v>79</v>
      </c>
      <c r="D44" s="4">
        <v>131.9</v>
      </c>
      <c r="E44" s="4">
        <v>131.9</v>
      </c>
      <c r="F44" s="4">
        <v>156.9</v>
      </c>
      <c r="G44" s="4">
        <v>130.1</v>
      </c>
      <c r="H44" s="4">
        <v>128.69999999999999</v>
      </c>
      <c r="I44" s="4">
        <v>125.7</v>
      </c>
      <c r="J44" s="4">
        <v>124.7</v>
      </c>
      <c r="K44" s="4">
        <v>124.5</v>
      </c>
      <c r="L44" s="4">
        <v>121.9</v>
      </c>
      <c r="M44" s="4">
        <v>123.7</v>
      </c>
      <c r="N44" s="4">
        <v>124.5</v>
      </c>
      <c r="O44" s="4">
        <v>125.5</v>
      </c>
      <c r="P44">
        <v>242101</v>
      </c>
      <c r="Q44" s="3" t="s">
        <v>99</v>
      </c>
    </row>
    <row r="45" spans="1:17">
      <c r="A45">
        <v>20</v>
      </c>
      <c r="B45">
        <v>10</v>
      </c>
      <c r="C45" s="3" t="s">
        <v>79</v>
      </c>
      <c r="D45" s="4">
        <v>131.9</v>
      </c>
      <c r="E45" s="4">
        <v>130.9</v>
      </c>
      <c r="F45" s="4">
        <v>131.9</v>
      </c>
      <c r="G45" s="4">
        <v>129.30000000000001</v>
      </c>
      <c r="H45" s="4">
        <v>128.69999999999999</v>
      </c>
      <c r="I45" s="4">
        <v>125.7</v>
      </c>
      <c r="J45" s="4">
        <v>124.7</v>
      </c>
      <c r="K45" s="4">
        <v>124.5</v>
      </c>
      <c r="L45" s="4">
        <v>121.9</v>
      </c>
      <c r="M45" s="4">
        <v>123.7</v>
      </c>
      <c r="N45" s="4">
        <v>124.5</v>
      </c>
      <c r="O45" s="4">
        <v>125.5</v>
      </c>
      <c r="P45">
        <v>242100</v>
      </c>
      <c r="Q45" s="3" t="s">
        <v>99</v>
      </c>
    </row>
    <row r="46" spans="1:17">
      <c r="A46">
        <v>20</v>
      </c>
      <c r="B46">
        <v>10</v>
      </c>
      <c r="C46" s="3" t="s">
        <v>108</v>
      </c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>
        <v>244101</v>
      </c>
      <c r="Q46" s="3" t="s">
        <v>99</v>
      </c>
    </row>
    <row r="47" spans="1:17">
      <c r="A47">
        <v>20</v>
      </c>
      <c r="B47">
        <v>10</v>
      </c>
      <c r="C47" s="3" t="s">
        <v>108</v>
      </c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>
        <v>244100</v>
      </c>
      <c r="Q47" s="3" t="s">
        <v>99</v>
      </c>
    </row>
    <row r="48" spans="1:17">
      <c r="A48">
        <v>20</v>
      </c>
      <c r="B48">
        <v>10</v>
      </c>
      <c r="C48" s="3" t="s">
        <v>109</v>
      </c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>
        <v>247100</v>
      </c>
      <c r="Q48" s="3" t="s">
        <v>99</v>
      </c>
    </row>
    <row r="49" spans="1:17">
      <c r="A49">
        <v>20</v>
      </c>
      <c r="B49">
        <v>10</v>
      </c>
      <c r="C49" s="3" t="s">
        <v>110</v>
      </c>
      <c r="D49" s="4">
        <v>7578</v>
      </c>
      <c r="E49" s="4">
        <v>7576.8</v>
      </c>
      <c r="F49" s="4">
        <v>7577.6</v>
      </c>
      <c r="G49" s="4">
        <v>7577.4</v>
      </c>
      <c r="H49" s="4">
        <v>7591.3</v>
      </c>
      <c r="I49" s="4">
        <v>7597.7</v>
      </c>
      <c r="J49" s="4">
        <v>7599.3</v>
      </c>
      <c r="K49" s="4">
        <v>7597.7</v>
      </c>
      <c r="L49" s="4">
        <v>7584.3</v>
      </c>
      <c r="M49" s="4"/>
      <c r="N49" s="4"/>
      <c r="O49" s="4"/>
      <c r="P49">
        <v>245100</v>
      </c>
      <c r="Q49" s="3" t="s">
        <v>99</v>
      </c>
    </row>
    <row r="50" spans="1:17">
      <c r="A50">
        <v>20</v>
      </c>
      <c r="B50">
        <v>10</v>
      </c>
      <c r="C50" s="3" t="s">
        <v>18</v>
      </c>
      <c r="D50" s="4">
        <v>1251.8</v>
      </c>
      <c r="E50" s="4">
        <v>1253.4000000000001</v>
      </c>
      <c r="F50" s="4">
        <v>1253.4000000000001</v>
      </c>
      <c r="G50" s="4">
        <v>1252.5999999999999</v>
      </c>
      <c r="H50" s="4">
        <v>1249.4000000000001</v>
      </c>
      <c r="I50" s="4">
        <v>1254.5999999999999</v>
      </c>
      <c r="J50" s="4">
        <v>1254.5999999999999</v>
      </c>
      <c r="K50" s="4">
        <v>1254.5999999999999</v>
      </c>
      <c r="L50" s="4">
        <v>1255.4000000000001</v>
      </c>
      <c r="M50" s="4">
        <v>1257.8</v>
      </c>
      <c r="N50" s="4">
        <v>1257.8</v>
      </c>
      <c r="O50" s="4">
        <v>1257.5999999999999</v>
      </c>
      <c r="P50">
        <v>248100</v>
      </c>
      <c r="Q50" s="3" t="s">
        <v>99</v>
      </c>
    </row>
    <row r="51" spans="1:17">
      <c r="A51">
        <v>20</v>
      </c>
      <c r="B51">
        <v>10</v>
      </c>
      <c r="C51" s="3" t="s">
        <v>110</v>
      </c>
      <c r="D51" s="4">
        <v>1348.2</v>
      </c>
      <c r="E51" s="4">
        <v>1351.2</v>
      </c>
      <c r="F51" s="4">
        <v>1360.2</v>
      </c>
      <c r="G51" s="4">
        <v>1348.2</v>
      </c>
      <c r="H51" s="4">
        <v>1344.2</v>
      </c>
      <c r="I51" s="4">
        <v>1353.2</v>
      </c>
      <c r="J51" s="4">
        <v>1364.2</v>
      </c>
      <c r="K51" s="4">
        <v>1362.2</v>
      </c>
      <c r="L51" s="4">
        <v>1360.2</v>
      </c>
      <c r="M51" s="4"/>
      <c r="N51" s="4"/>
      <c r="O51" s="4"/>
      <c r="P51">
        <v>245101</v>
      </c>
      <c r="Q51" s="3" t="s">
        <v>99</v>
      </c>
    </row>
    <row r="52" spans="1:17">
      <c r="A52">
        <v>20</v>
      </c>
      <c r="B52">
        <v>10</v>
      </c>
      <c r="C52" s="3" t="s">
        <v>32</v>
      </c>
      <c r="D52" s="4">
        <v>11801.4</v>
      </c>
      <c r="E52" s="4">
        <v>11804.4</v>
      </c>
      <c r="F52" s="4">
        <v>11796.6</v>
      </c>
      <c r="G52" s="4">
        <v>11816.8</v>
      </c>
      <c r="H52" s="4">
        <v>11800.3</v>
      </c>
      <c r="I52" s="4">
        <v>11808</v>
      </c>
      <c r="J52" s="4">
        <v>11810.8</v>
      </c>
      <c r="K52" s="4">
        <v>11798.8</v>
      </c>
      <c r="L52" s="4">
        <v>11798.8</v>
      </c>
      <c r="M52" s="4">
        <v>11778.3</v>
      </c>
      <c r="N52" s="4">
        <v>11783.3</v>
      </c>
      <c r="O52" s="4">
        <v>11792.8</v>
      </c>
      <c r="P52">
        <v>255100</v>
      </c>
      <c r="Q52" s="3" t="s">
        <v>99</v>
      </c>
    </row>
    <row r="53" spans="1:17">
      <c r="A53">
        <v>20</v>
      </c>
      <c r="B53">
        <v>10</v>
      </c>
      <c r="C53" s="3" t="s">
        <v>80</v>
      </c>
      <c r="D53" s="4">
        <v>1715</v>
      </c>
      <c r="E53" s="4">
        <v>1702</v>
      </c>
      <c r="F53" s="4">
        <v>1705</v>
      </c>
      <c r="G53" s="4">
        <v>1697.5</v>
      </c>
      <c r="H53" s="4">
        <v>1693.5</v>
      </c>
      <c r="I53" s="4">
        <v>1688.5</v>
      </c>
      <c r="J53" s="4">
        <v>1683.5</v>
      </c>
      <c r="K53" s="4">
        <v>1681.5</v>
      </c>
      <c r="L53" s="4">
        <v>1675.5</v>
      </c>
      <c r="M53" s="4">
        <v>1670.5</v>
      </c>
      <c r="N53" s="4">
        <v>1666.5</v>
      </c>
      <c r="O53" s="4">
        <v>1664.5</v>
      </c>
      <c r="P53">
        <v>246100</v>
      </c>
      <c r="Q53" s="3" t="s">
        <v>99</v>
      </c>
    </row>
    <row r="54" spans="1:17">
      <c r="A54">
        <v>20</v>
      </c>
      <c r="B54">
        <v>10</v>
      </c>
      <c r="C54" s="3" t="s">
        <v>109</v>
      </c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>
        <v>247101</v>
      </c>
      <c r="Q54" s="3" t="s">
        <v>99</v>
      </c>
    </row>
    <row r="55" spans="1:17">
      <c r="A55">
        <v>20</v>
      </c>
      <c r="B55">
        <v>10</v>
      </c>
      <c r="C55" s="3" t="s">
        <v>111</v>
      </c>
      <c r="D55" s="4">
        <v>220.2</v>
      </c>
      <c r="E55" s="4">
        <v>221.2</v>
      </c>
      <c r="F55" s="4">
        <v>225.2</v>
      </c>
      <c r="G55" s="4">
        <v>227.2</v>
      </c>
      <c r="H55" s="4">
        <v>222.2</v>
      </c>
      <c r="I55" s="4">
        <v>220.2</v>
      </c>
      <c r="J55" s="4">
        <v>218.2</v>
      </c>
      <c r="K55" s="4">
        <v>221.2</v>
      </c>
      <c r="L55" s="4">
        <v>216.2</v>
      </c>
      <c r="M55" s="4">
        <v>220.2</v>
      </c>
      <c r="N55" s="4">
        <v>220.2</v>
      </c>
      <c r="O55" s="4">
        <v>220.2</v>
      </c>
      <c r="P55">
        <v>257100</v>
      </c>
      <c r="Q55" s="3" t="s">
        <v>99</v>
      </c>
    </row>
    <row r="56" spans="1:17">
      <c r="A56">
        <v>20</v>
      </c>
      <c r="B56">
        <v>10</v>
      </c>
      <c r="C56" s="3" t="s">
        <v>18</v>
      </c>
      <c r="D56" s="4">
        <v>1150.3</v>
      </c>
      <c r="E56" s="4">
        <v>1151.9000000000001</v>
      </c>
      <c r="F56" s="4">
        <v>1151.9000000000001</v>
      </c>
      <c r="G56" s="4">
        <v>1151.0999999999999</v>
      </c>
      <c r="H56" s="4">
        <v>1147.9000000000001</v>
      </c>
      <c r="I56" s="4">
        <v>1149.5</v>
      </c>
      <c r="J56" s="4">
        <v>1150.3</v>
      </c>
      <c r="K56" s="4">
        <v>1151.0999999999999</v>
      </c>
      <c r="L56" s="4">
        <v>1151.0999999999999</v>
      </c>
      <c r="M56" s="4">
        <v>1154.3</v>
      </c>
      <c r="N56" s="4">
        <v>1155.0999999999999</v>
      </c>
      <c r="O56" s="4">
        <v>1155.0999999999999</v>
      </c>
      <c r="P56">
        <v>248101</v>
      </c>
      <c r="Q56" s="3" t="s">
        <v>99</v>
      </c>
    </row>
    <row r="57" spans="1:17">
      <c r="A57">
        <v>20</v>
      </c>
      <c r="B57">
        <v>10</v>
      </c>
      <c r="C57" s="3" t="s">
        <v>112</v>
      </c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>
        <v>258100</v>
      </c>
      <c r="Q57" s="3" t="s">
        <v>99</v>
      </c>
    </row>
    <row r="58" spans="1:17">
      <c r="A58">
        <v>20</v>
      </c>
      <c r="B58">
        <v>10</v>
      </c>
      <c r="C58" s="3" t="s">
        <v>21</v>
      </c>
      <c r="D58" s="4">
        <v>1606.6</v>
      </c>
      <c r="E58" s="4">
        <v>1604.6</v>
      </c>
      <c r="F58" s="4">
        <v>1599.6</v>
      </c>
      <c r="G58" s="4">
        <v>1597.6</v>
      </c>
      <c r="H58" s="4">
        <v>1598.6</v>
      </c>
      <c r="I58" s="4">
        <v>1598.6</v>
      </c>
      <c r="J58" s="4">
        <v>1597.6</v>
      </c>
      <c r="K58" s="4">
        <v>1591.6</v>
      </c>
      <c r="L58" s="4">
        <v>1585.6</v>
      </c>
      <c r="M58" s="4">
        <v>1587.6</v>
      </c>
      <c r="N58" s="4">
        <v>1584.6</v>
      </c>
      <c r="O58" s="4">
        <v>1585.6</v>
      </c>
      <c r="P58">
        <v>249100</v>
      </c>
      <c r="Q58" s="3" t="s">
        <v>99</v>
      </c>
    </row>
    <row r="59" spans="1:17">
      <c r="A59">
        <v>20</v>
      </c>
      <c r="B59">
        <v>10</v>
      </c>
      <c r="C59" s="3" t="s">
        <v>21</v>
      </c>
      <c r="D59" s="4">
        <v>908</v>
      </c>
      <c r="E59" s="4">
        <v>908</v>
      </c>
      <c r="F59" s="4">
        <v>908</v>
      </c>
      <c r="G59" s="4">
        <v>908</v>
      </c>
      <c r="H59" s="4">
        <v>908</v>
      </c>
      <c r="I59" s="4">
        <v>908</v>
      </c>
      <c r="J59" s="4">
        <v>908</v>
      </c>
      <c r="K59" s="4">
        <v>908</v>
      </c>
      <c r="L59" s="4">
        <v>908</v>
      </c>
      <c r="M59" s="4">
        <v>908</v>
      </c>
      <c r="N59" s="4">
        <v>908</v>
      </c>
      <c r="O59" s="4">
        <v>908</v>
      </c>
      <c r="P59">
        <v>249101</v>
      </c>
      <c r="Q59" s="3" t="s">
        <v>99</v>
      </c>
    </row>
    <row r="60" spans="1:17">
      <c r="A60">
        <v>20</v>
      </c>
      <c r="B60">
        <v>10</v>
      </c>
      <c r="C60" s="3" t="s">
        <v>32</v>
      </c>
      <c r="D60" s="4">
        <v>9153.2000000000007</v>
      </c>
      <c r="E60" s="4">
        <v>9156.2000000000007</v>
      </c>
      <c r="F60" s="4">
        <v>9155.4</v>
      </c>
      <c r="G60" s="4">
        <v>9171.6</v>
      </c>
      <c r="H60" s="4">
        <v>9163.6</v>
      </c>
      <c r="I60" s="4">
        <v>9169.6</v>
      </c>
      <c r="J60" s="4">
        <v>9169.6</v>
      </c>
      <c r="K60" s="4">
        <v>9159.6</v>
      </c>
      <c r="L60" s="4">
        <v>9161.4</v>
      </c>
      <c r="M60" s="4">
        <v>9158.6</v>
      </c>
      <c r="N60" s="4">
        <v>9161.6</v>
      </c>
      <c r="O60" s="4">
        <v>9170.6</v>
      </c>
      <c r="P60">
        <v>255101</v>
      </c>
      <c r="Q60" s="3" t="s">
        <v>99</v>
      </c>
    </row>
    <row r="61" spans="1:17">
      <c r="A61">
        <v>20</v>
      </c>
      <c r="B61">
        <v>10</v>
      </c>
      <c r="C61" s="3" t="s">
        <v>32</v>
      </c>
      <c r="D61" s="4">
        <v>17</v>
      </c>
      <c r="E61" s="4">
        <v>17</v>
      </c>
      <c r="F61" s="4">
        <v>22</v>
      </c>
      <c r="G61" s="4">
        <v>22</v>
      </c>
      <c r="H61" s="4">
        <v>22</v>
      </c>
      <c r="I61" s="4">
        <v>25</v>
      </c>
      <c r="J61" s="4">
        <v>27</v>
      </c>
      <c r="K61" s="4">
        <v>28</v>
      </c>
      <c r="L61" s="4">
        <v>30</v>
      </c>
      <c r="M61" s="4">
        <v>30</v>
      </c>
      <c r="N61" s="4">
        <v>30</v>
      </c>
      <c r="O61" s="4">
        <v>31</v>
      </c>
      <c r="P61">
        <v>255102</v>
      </c>
      <c r="Q61" s="3" t="s">
        <v>99</v>
      </c>
    </row>
    <row r="62" spans="1:17">
      <c r="A62">
        <v>20</v>
      </c>
      <c r="B62">
        <v>10</v>
      </c>
      <c r="C62" s="3" t="s">
        <v>33</v>
      </c>
      <c r="D62" s="4">
        <v>1081.0999999999999</v>
      </c>
      <c r="E62" s="4">
        <v>1059.7</v>
      </c>
      <c r="F62" s="4">
        <v>994.7</v>
      </c>
      <c r="G62" s="4">
        <v>993.7</v>
      </c>
      <c r="H62" s="4">
        <v>990.9</v>
      </c>
      <c r="I62" s="4">
        <v>1069.0999999999999</v>
      </c>
      <c r="J62" s="4">
        <v>1071.0999999999999</v>
      </c>
      <c r="K62" s="4">
        <v>1069.0999999999999</v>
      </c>
      <c r="L62" s="4">
        <v>1066.0999999999999</v>
      </c>
      <c r="M62" s="4">
        <v>1066.0999999999999</v>
      </c>
      <c r="N62" s="4">
        <v>1064.0999999999999</v>
      </c>
      <c r="O62" s="4">
        <v>1064.0999999999999</v>
      </c>
      <c r="P62">
        <v>256100</v>
      </c>
      <c r="Q62" s="3" t="s">
        <v>99</v>
      </c>
    </row>
    <row r="63" spans="1:17">
      <c r="A63">
        <v>20</v>
      </c>
      <c r="B63">
        <v>10</v>
      </c>
      <c r="C63" s="3" t="s">
        <v>111</v>
      </c>
      <c r="D63" s="4">
        <v>219.2</v>
      </c>
      <c r="E63" s="4">
        <v>220.2</v>
      </c>
      <c r="F63" s="4">
        <v>223.2</v>
      </c>
      <c r="G63" s="4">
        <v>225.2</v>
      </c>
      <c r="H63" s="4">
        <v>221.2</v>
      </c>
      <c r="I63" s="4">
        <v>219.2</v>
      </c>
      <c r="J63" s="4">
        <v>217.2</v>
      </c>
      <c r="K63" s="4">
        <v>219.2</v>
      </c>
      <c r="L63" s="4">
        <v>219.2</v>
      </c>
      <c r="M63" s="4">
        <v>218.2</v>
      </c>
      <c r="N63" s="4">
        <v>218.2</v>
      </c>
      <c r="O63" s="4">
        <v>218.2</v>
      </c>
      <c r="P63">
        <v>257101</v>
      </c>
      <c r="Q63" s="3" t="s">
        <v>99</v>
      </c>
    </row>
    <row r="64" spans="1:17">
      <c r="A64">
        <v>20</v>
      </c>
      <c r="B64">
        <v>10</v>
      </c>
      <c r="C64" s="3" t="s">
        <v>30</v>
      </c>
      <c r="D64" s="4">
        <v>749.5</v>
      </c>
      <c r="E64" s="4">
        <v>746.5</v>
      </c>
      <c r="F64" s="4">
        <v>747.5</v>
      </c>
      <c r="G64" s="4">
        <v>749.5</v>
      </c>
      <c r="H64" s="4">
        <v>749.5</v>
      </c>
      <c r="I64" s="4">
        <v>748.5</v>
      </c>
      <c r="J64" s="4">
        <v>744.5</v>
      </c>
      <c r="K64" s="4">
        <v>746.5</v>
      </c>
      <c r="L64" s="4">
        <v>749.3</v>
      </c>
      <c r="M64" s="4">
        <v>752.3</v>
      </c>
      <c r="N64" s="4">
        <v>752.3</v>
      </c>
      <c r="O64" s="4">
        <v>753.3</v>
      </c>
      <c r="P64">
        <v>254101</v>
      </c>
      <c r="Q64" s="3" t="s">
        <v>99</v>
      </c>
    </row>
    <row r="65" spans="1:17">
      <c r="A65">
        <v>20</v>
      </c>
      <c r="B65">
        <v>10</v>
      </c>
      <c r="C65" s="3" t="s">
        <v>112</v>
      </c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>
        <v>258101</v>
      </c>
      <c r="Q65" s="3" t="s">
        <v>99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R473"/>
  <sheetViews>
    <sheetView workbookViewId="0">
      <selection activeCell="C134" sqref="C134"/>
    </sheetView>
  </sheetViews>
  <sheetFormatPr defaultColWidth="9.109375" defaultRowHeight="14.4"/>
  <cols>
    <col min="1" max="1" width="8.44140625" style="13" bestFit="1" customWidth="1"/>
    <col min="2" max="2" width="3.5546875" style="13" bestFit="1" customWidth="1"/>
    <col min="3" max="14" width="15.33203125" style="14" bestFit="1" customWidth="1"/>
    <col min="15" max="15" width="6" style="13" bestFit="1" customWidth="1"/>
    <col min="16" max="16" width="13.109375" style="13" bestFit="1" customWidth="1"/>
    <col min="17" max="17" width="8.33203125" style="13" bestFit="1" customWidth="1"/>
    <col min="18" max="16384" width="9.109375" style="13"/>
  </cols>
  <sheetData>
    <row r="1" spans="1:18">
      <c r="A1" s="11" t="s">
        <v>0</v>
      </c>
      <c r="B1" s="11" t="s">
        <v>1</v>
      </c>
      <c r="C1" s="12" t="s">
        <v>3</v>
      </c>
      <c r="D1" s="12" t="s">
        <v>4</v>
      </c>
      <c r="E1" s="12" t="s">
        <v>5</v>
      </c>
      <c r="F1" s="12" t="s">
        <v>6</v>
      </c>
      <c r="G1" s="12" t="s">
        <v>7</v>
      </c>
      <c r="H1" s="12" t="s">
        <v>8</v>
      </c>
      <c r="I1" s="12" t="s">
        <v>9</v>
      </c>
      <c r="J1" s="12" t="s">
        <v>10</v>
      </c>
      <c r="K1" s="12" t="s">
        <v>11</v>
      </c>
      <c r="L1" s="12" t="s">
        <v>12</v>
      </c>
      <c r="M1" s="12" t="s">
        <v>13</v>
      </c>
      <c r="N1" s="12" t="s">
        <v>14</v>
      </c>
      <c r="O1" s="11" t="s">
        <v>2</v>
      </c>
      <c r="P1" s="11" t="s">
        <v>97</v>
      </c>
      <c r="Q1" s="11" t="s">
        <v>16</v>
      </c>
      <c r="R1" s="12" t="s">
        <v>98</v>
      </c>
    </row>
    <row r="2" spans="1:18">
      <c r="A2" s="13">
        <v>20</v>
      </c>
      <c r="B2" s="13">
        <v>11</v>
      </c>
      <c r="C2" s="14">
        <v>644.6</v>
      </c>
      <c r="D2" s="14">
        <v>640.6</v>
      </c>
      <c r="E2" s="14">
        <v>644.79999999999995</v>
      </c>
      <c r="F2" s="14">
        <v>650.79999999999995</v>
      </c>
      <c r="G2" s="14">
        <v>653.79999999999995</v>
      </c>
      <c r="H2" s="14">
        <v>651.6</v>
      </c>
      <c r="I2" s="14">
        <v>653.6</v>
      </c>
      <c r="J2" s="14">
        <v>653.6</v>
      </c>
      <c r="K2" s="14">
        <v>653</v>
      </c>
      <c r="L2" s="14">
        <v>648</v>
      </c>
      <c r="M2" s="14">
        <v>650</v>
      </c>
      <c r="N2" s="14">
        <v>651</v>
      </c>
      <c r="O2" s="15" t="s">
        <v>59</v>
      </c>
      <c r="P2" s="13">
        <v>182233</v>
      </c>
      <c r="Q2" s="15" t="s">
        <v>99</v>
      </c>
      <c r="R2" s="13" t="s">
        <v>100</v>
      </c>
    </row>
    <row r="3" spans="1:18">
      <c r="A3" s="13">
        <v>20</v>
      </c>
      <c r="B3" s="13">
        <v>11</v>
      </c>
      <c r="O3" s="15" t="s">
        <v>59</v>
      </c>
      <c r="P3" s="13">
        <v>182234</v>
      </c>
      <c r="Q3" s="15" t="s">
        <v>99</v>
      </c>
    </row>
    <row r="4" spans="1:18">
      <c r="A4" s="13">
        <v>20</v>
      </c>
      <c r="B4" s="13">
        <v>11</v>
      </c>
      <c r="O4" s="15" t="s">
        <v>24</v>
      </c>
      <c r="P4" s="13">
        <v>252134</v>
      </c>
      <c r="Q4" s="15" t="s">
        <v>99</v>
      </c>
      <c r="R4" s="13" t="s">
        <v>100</v>
      </c>
    </row>
    <row r="5" spans="1:18">
      <c r="A5" s="13">
        <v>20</v>
      </c>
      <c r="B5" s="13">
        <v>11</v>
      </c>
      <c r="O5" s="15" t="s">
        <v>24</v>
      </c>
      <c r="P5" s="13">
        <v>252132</v>
      </c>
      <c r="Q5" s="15" t="s">
        <v>99</v>
      </c>
      <c r="R5" s="13" t="s">
        <v>100</v>
      </c>
    </row>
    <row r="6" spans="1:18">
      <c r="A6" s="13">
        <v>20</v>
      </c>
      <c r="B6" s="13">
        <v>11</v>
      </c>
      <c r="C6" s="14">
        <v>116</v>
      </c>
      <c r="D6" s="14">
        <v>118</v>
      </c>
      <c r="E6" s="14">
        <v>117</v>
      </c>
      <c r="F6" s="14">
        <v>116</v>
      </c>
      <c r="G6" s="14">
        <v>116</v>
      </c>
      <c r="H6" s="14">
        <v>115</v>
      </c>
      <c r="I6" s="14">
        <v>115</v>
      </c>
      <c r="J6" s="14">
        <v>116</v>
      </c>
      <c r="K6" s="14">
        <v>118</v>
      </c>
      <c r="L6" s="14">
        <v>119</v>
      </c>
      <c r="M6" s="14">
        <v>118</v>
      </c>
      <c r="N6" s="14">
        <v>117</v>
      </c>
      <c r="O6" s="15" t="s">
        <v>85</v>
      </c>
      <c r="P6" s="13">
        <v>400147</v>
      </c>
      <c r="Q6" s="15" t="s">
        <v>99</v>
      </c>
      <c r="R6" s="13" t="s">
        <v>101</v>
      </c>
    </row>
    <row r="7" spans="1:18">
      <c r="A7" s="13">
        <v>20</v>
      </c>
      <c r="B7" s="13">
        <v>11</v>
      </c>
      <c r="O7" s="15" t="s">
        <v>51</v>
      </c>
      <c r="P7" s="13">
        <v>453105</v>
      </c>
      <c r="Q7" s="15" t="s">
        <v>99</v>
      </c>
    </row>
    <row r="8" spans="1:18">
      <c r="A8" s="13">
        <v>20</v>
      </c>
      <c r="B8" s="13">
        <v>11</v>
      </c>
      <c r="C8" s="14">
        <v>41</v>
      </c>
      <c r="D8" s="14">
        <v>40</v>
      </c>
      <c r="E8" s="14">
        <v>42</v>
      </c>
      <c r="F8" s="14">
        <v>41</v>
      </c>
      <c r="G8" s="14">
        <v>41</v>
      </c>
      <c r="H8" s="14">
        <v>40</v>
      </c>
      <c r="I8" s="14">
        <v>40</v>
      </c>
      <c r="J8" s="14">
        <v>41</v>
      </c>
      <c r="K8" s="14">
        <v>40.200000000000003</v>
      </c>
      <c r="L8" s="14">
        <v>40.200000000000003</v>
      </c>
      <c r="M8" s="14">
        <v>41.2</v>
      </c>
      <c r="N8" s="14">
        <v>42.2</v>
      </c>
      <c r="O8" s="15" t="s">
        <v>27</v>
      </c>
      <c r="P8" s="13">
        <v>401173</v>
      </c>
      <c r="Q8" s="15" t="s">
        <v>99</v>
      </c>
      <c r="R8" s="13" t="s">
        <v>101</v>
      </c>
    </row>
    <row r="9" spans="1:18">
      <c r="A9" s="13">
        <v>20</v>
      </c>
      <c r="B9" s="13">
        <v>11</v>
      </c>
      <c r="C9" s="14">
        <v>46</v>
      </c>
      <c r="D9" s="14">
        <v>46</v>
      </c>
      <c r="E9" s="14">
        <v>46</v>
      </c>
      <c r="F9" s="14">
        <v>46</v>
      </c>
      <c r="G9" s="14">
        <v>46</v>
      </c>
      <c r="H9" s="14">
        <v>46</v>
      </c>
      <c r="I9" s="14">
        <v>46</v>
      </c>
      <c r="J9" s="14">
        <v>46</v>
      </c>
      <c r="K9" s="14">
        <v>46</v>
      </c>
      <c r="L9" s="14">
        <v>45</v>
      </c>
      <c r="M9" s="14">
        <v>44</v>
      </c>
      <c r="N9" s="14">
        <v>44</v>
      </c>
      <c r="O9" s="15" t="s">
        <v>27</v>
      </c>
      <c r="P9" s="13">
        <v>401174</v>
      </c>
      <c r="Q9" s="15" t="s">
        <v>99</v>
      </c>
      <c r="R9" s="13" t="s">
        <v>101</v>
      </c>
    </row>
    <row r="10" spans="1:18">
      <c r="A10" s="13">
        <v>20</v>
      </c>
      <c r="B10" s="13">
        <v>11</v>
      </c>
      <c r="C10" s="14">
        <v>14</v>
      </c>
      <c r="D10" s="14">
        <v>14</v>
      </c>
      <c r="E10" s="14">
        <v>14</v>
      </c>
      <c r="F10" s="14">
        <v>14</v>
      </c>
      <c r="G10" s="14">
        <v>14</v>
      </c>
      <c r="H10" s="14">
        <v>14</v>
      </c>
      <c r="I10" s="14">
        <v>14</v>
      </c>
      <c r="J10" s="14">
        <v>14</v>
      </c>
      <c r="K10" s="14">
        <v>14</v>
      </c>
      <c r="L10" s="14">
        <v>14</v>
      </c>
      <c r="M10" s="14">
        <v>14</v>
      </c>
      <c r="N10" s="14">
        <v>14</v>
      </c>
      <c r="O10" s="15" t="s">
        <v>27</v>
      </c>
      <c r="P10" s="13">
        <v>401175</v>
      </c>
      <c r="Q10" s="15" t="s">
        <v>99</v>
      </c>
      <c r="R10" s="13" t="s">
        <v>101</v>
      </c>
    </row>
    <row r="11" spans="1:18">
      <c r="A11" s="13">
        <v>20</v>
      </c>
      <c r="B11" s="13">
        <v>11</v>
      </c>
      <c r="C11" s="14">
        <v>77</v>
      </c>
      <c r="D11" s="14">
        <v>78</v>
      </c>
      <c r="E11" s="14">
        <v>78</v>
      </c>
      <c r="F11" s="14">
        <v>77</v>
      </c>
      <c r="G11" s="14">
        <v>78</v>
      </c>
      <c r="H11" s="14">
        <v>78</v>
      </c>
      <c r="I11" s="14">
        <v>78</v>
      </c>
      <c r="J11" s="14">
        <v>78</v>
      </c>
      <c r="K11" s="14">
        <v>78</v>
      </c>
      <c r="L11" s="14">
        <v>78</v>
      </c>
      <c r="M11" s="14">
        <v>78</v>
      </c>
      <c r="N11" s="14">
        <v>78</v>
      </c>
      <c r="O11" s="15" t="s">
        <v>27</v>
      </c>
      <c r="P11" s="13">
        <v>401176</v>
      </c>
      <c r="Q11" s="15" t="s">
        <v>99</v>
      </c>
      <c r="R11" s="13" t="s">
        <v>101</v>
      </c>
    </row>
    <row r="12" spans="1:18">
      <c r="A12" s="13">
        <v>20</v>
      </c>
      <c r="B12" s="13">
        <v>11</v>
      </c>
      <c r="C12" s="14">
        <v>91</v>
      </c>
      <c r="D12" s="14">
        <v>92</v>
      </c>
      <c r="E12" s="14">
        <v>92</v>
      </c>
      <c r="F12" s="14">
        <v>91</v>
      </c>
      <c r="G12" s="14">
        <v>91</v>
      </c>
      <c r="H12" s="14">
        <v>90</v>
      </c>
      <c r="I12" s="14">
        <v>90</v>
      </c>
      <c r="J12" s="14">
        <v>91</v>
      </c>
      <c r="K12" s="14">
        <v>92</v>
      </c>
      <c r="L12" s="14">
        <v>92</v>
      </c>
      <c r="M12" s="14">
        <v>93</v>
      </c>
      <c r="N12" s="14">
        <v>93</v>
      </c>
      <c r="O12" s="15" t="s">
        <v>27</v>
      </c>
      <c r="P12" s="13">
        <v>401177</v>
      </c>
      <c r="Q12" s="15" t="s">
        <v>99</v>
      </c>
      <c r="R12" s="13" t="s">
        <v>101</v>
      </c>
    </row>
    <row r="13" spans="1:18">
      <c r="A13" s="13">
        <v>20</v>
      </c>
      <c r="B13" s="13">
        <v>11</v>
      </c>
      <c r="C13" s="14">
        <v>70</v>
      </c>
      <c r="D13" s="14">
        <v>70</v>
      </c>
      <c r="E13" s="14">
        <v>70</v>
      </c>
      <c r="F13" s="14">
        <v>69</v>
      </c>
      <c r="G13" s="14">
        <v>69</v>
      </c>
      <c r="H13" s="14">
        <v>69</v>
      </c>
      <c r="I13" s="14">
        <v>69</v>
      </c>
      <c r="J13" s="14">
        <v>68</v>
      </c>
      <c r="K13" s="14">
        <v>68</v>
      </c>
      <c r="L13" s="14">
        <v>70</v>
      </c>
      <c r="M13" s="14">
        <v>70</v>
      </c>
      <c r="N13" s="14">
        <v>70</v>
      </c>
      <c r="O13" s="15" t="s">
        <v>27</v>
      </c>
      <c r="P13" s="13">
        <v>401178</v>
      </c>
      <c r="Q13" s="15" t="s">
        <v>99</v>
      </c>
      <c r="R13" s="13" t="s">
        <v>101</v>
      </c>
    </row>
    <row r="14" spans="1:18">
      <c r="A14" s="13">
        <v>20</v>
      </c>
      <c r="B14" s="13">
        <v>11</v>
      </c>
      <c r="C14" s="14">
        <v>63</v>
      </c>
      <c r="D14" s="14">
        <v>64</v>
      </c>
      <c r="E14" s="14">
        <v>64</v>
      </c>
      <c r="F14" s="14">
        <v>64</v>
      </c>
      <c r="G14" s="14">
        <v>64</v>
      </c>
      <c r="H14" s="14">
        <v>64</v>
      </c>
      <c r="I14" s="14">
        <v>64</v>
      </c>
      <c r="J14" s="14">
        <v>64</v>
      </c>
      <c r="K14" s="14">
        <v>63</v>
      </c>
      <c r="L14" s="14">
        <v>63</v>
      </c>
      <c r="M14" s="14">
        <v>63</v>
      </c>
      <c r="N14" s="14">
        <v>63</v>
      </c>
      <c r="O14" s="15" t="s">
        <v>27</v>
      </c>
      <c r="P14" s="13">
        <v>401179</v>
      </c>
      <c r="Q14" s="15" t="s">
        <v>99</v>
      </c>
      <c r="R14" s="13" t="s">
        <v>101</v>
      </c>
    </row>
    <row r="15" spans="1:18">
      <c r="A15" s="13">
        <v>20</v>
      </c>
      <c r="B15" s="13">
        <v>11</v>
      </c>
      <c r="C15" s="14">
        <v>73</v>
      </c>
      <c r="D15" s="14">
        <v>73</v>
      </c>
      <c r="E15" s="14">
        <v>73</v>
      </c>
      <c r="F15" s="14">
        <v>73</v>
      </c>
      <c r="G15" s="14">
        <v>73</v>
      </c>
      <c r="H15" s="14">
        <v>73</v>
      </c>
      <c r="I15" s="14">
        <v>73</v>
      </c>
      <c r="J15" s="14">
        <v>72</v>
      </c>
      <c r="K15" s="14">
        <v>72</v>
      </c>
      <c r="L15" s="14">
        <v>72</v>
      </c>
      <c r="M15" s="14">
        <v>72</v>
      </c>
      <c r="N15" s="14">
        <v>72</v>
      </c>
      <c r="O15" s="15" t="s">
        <v>27</v>
      </c>
      <c r="P15" s="13">
        <v>401180</v>
      </c>
      <c r="Q15" s="15" t="s">
        <v>99</v>
      </c>
      <c r="R15" s="13" t="s">
        <v>101</v>
      </c>
    </row>
    <row r="16" spans="1:18">
      <c r="A16" s="13">
        <v>20</v>
      </c>
      <c r="B16" s="13">
        <v>11</v>
      </c>
      <c r="C16" s="14">
        <v>19</v>
      </c>
      <c r="D16" s="14">
        <v>19</v>
      </c>
      <c r="E16" s="14">
        <v>19</v>
      </c>
      <c r="F16" s="14">
        <v>19</v>
      </c>
      <c r="G16" s="14">
        <v>19</v>
      </c>
      <c r="H16" s="14">
        <v>18</v>
      </c>
      <c r="I16" s="14">
        <v>19</v>
      </c>
      <c r="J16" s="14">
        <v>19</v>
      </c>
      <c r="K16" s="14">
        <v>19</v>
      </c>
      <c r="L16" s="14">
        <v>19</v>
      </c>
      <c r="M16" s="14">
        <v>19</v>
      </c>
      <c r="N16" s="14">
        <v>19</v>
      </c>
      <c r="O16" s="15" t="s">
        <v>27</v>
      </c>
      <c r="P16" s="13">
        <v>401181</v>
      </c>
      <c r="Q16" s="15" t="s">
        <v>99</v>
      </c>
      <c r="R16" s="13" t="s">
        <v>101</v>
      </c>
    </row>
    <row r="17" spans="1:18">
      <c r="A17" s="13">
        <v>20</v>
      </c>
      <c r="B17" s="13">
        <v>11</v>
      </c>
      <c r="C17" s="14">
        <v>52</v>
      </c>
      <c r="D17" s="14">
        <v>52</v>
      </c>
      <c r="E17" s="14">
        <v>52</v>
      </c>
      <c r="F17" s="14">
        <v>52</v>
      </c>
      <c r="G17" s="14">
        <v>52</v>
      </c>
      <c r="H17" s="14">
        <v>52</v>
      </c>
      <c r="I17" s="14">
        <v>52</v>
      </c>
      <c r="J17" s="14">
        <v>52</v>
      </c>
      <c r="K17" s="14">
        <v>52</v>
      </c>
      <c r="L17" s="14">
        <v>52</v>
      </c>
      <c r="M17" s="14">
        <v>52</v>
      </c>
      <c r="N17" s="14">
        <v>52</v>
      </c>
      <c r="O17" s="15" t="s">
        <v>27</v>
      </c>
      <c r="P17" s="13">
        <v>401182</v>
      </c>
      <c r="Q17" s="15" t="s">
        <v>99</v>
      </c>
      <c r="R17" s="13" t="s">
        <v>101</v>
      </c>
    </row>
    <row r="18" spans="1:18">
      <c r="A18" s="13">
        <v>20</v>
      </c>
      <c r="B18" s="13">
        <v>11</v>
      </c>
      <c r="C18" s="14">
        <v>33</v>
      </c>
      <c r="D18" s="14">
        <v>33</v>
      </c>
      <c r="E18" s="14">
        <v>33</v>
      </c>
      <c r="F18" s="14">
        <v>33</v>
      </c>
      <c r="G18" s="14">
        <v>33</v>
      </c>
      <c r="H18" s="14">
        <v>33</v>
      </c>
      <c r="I18" s="14">
        <v>33</v>
      </c>
      <c r="J18" s="14">
        <v>33</v>
      </c>
      <c r="K18" s="14">
        <v>33</v>
      </c>
      <c r="L18" s="14">
        <v>33</v>
      </c>
      <c r="M18" s="14">
        <v>33</v>
      </c>
      <c r="N18" s="14">
        <v>33</v>
      </c>
      <c r="O18" s="15" t="s">
        <v>27</v>
      </c>
      <c r="P18" s="13">
        <v>401183</v>
      </c>
      <c r="Q18" s="15" t="s">
        <v>99</v>
      </c>
      <c r="R18" s="13" t="s">
        <v>101</v>
      </c>
    </row>
    <row r="19" spans="1:18">
      <c r="A19" s="13">
        <v>20</v>
      </c>
      <c r="B19" s="13">
        <v>11</v>
      </c>
      <c r="C19" s="14">
        <v>105</v>
      </c>
      <c r="D19" s="14">
        <v>105</v>
      </c>
      <c r="E19" s="14">
        <v>105</v>
      </c>
      <c r="F19" s="14">
        <v>105</v>
      </c>
      <c r="G19" s="14">
        <v>105</v>
      </c>
      <c r="H19" s="14">
        <v>105</v>
      </c>
      <c r="I19" s="14">
        <v>105</v>
      </c>
      <c r="J19" s="14">
        <v>104</v>
      </c>
      <c r="K19" s="14">
        <v>105</v>
      </c>
      <c r="L19" s="14">
        <v>106</v>
      </c>
      <c r="M19" s="14">
        <v>106</v>
      </c>
      <c r="N19" s="14">
        <v>106</v>
      </c>
      <c r="O19" s="15" t="s">
        <v>27</v>
      </c>
      <c r="P19" s="13">
        <v>401184</v>
      </c>
      <c r="Q19" s="15" t="s">
        <v>99</v>
      </c>
      <c r="R19" s="13" t="s">
        <v>101</v>
      </c>
    </row>
    <row r="20" spans="1:18">
      <c r="A20" s="13">
        <v>20</v>
      </c>
      <c r="B20" s="13">
        <v>11</v>
      </c>
      <c r="C20" s="14">
        <v>68</v>
      </c>
      <c r="D20" s="14">
        <v>68</v>
      </c>
      <c r="E20" s="14">
        <v>67</v>
      </c>
      <c r="F20" s="14">
        <v>67</v>
      </c>
      <c r="G20" s="14">
        <v>67</v>
      </c>
      <c r="H20" s="14">
        <v>67</v>
      </c>
      <c r="I20" s="14">
        <v>67</v>
      </c>
      <c r="J20" s="14">
        <v>67</v>
      </c>
      <c r="K20" s="14">
        <v>67</v>
      </c>
      <c r="L20" s="14">
        <v>67</v>
      </c>
      <c r="M20" s="14">
        <v>66</v>
      </c>
      <c r="N20" s="14">
        <v>66</v>
      </c>
      <c r="O20" s="15" t="s">
        <v>27</v>
      </c>
      <c r="P20" s="13">
        <v>401185</v>
      </c>
      <c r="Q20" s="15" t="s">
        <v>99</v>
      </c>
      <c r="R20" s="13" t="s">
        <v>101</v>
      </c>
    </row>
    <row r="21" spans="1:18">
      <c r="A21" s="13">
        <v>20</v>
      </c>
      <c r="B21" s="13">
        <v>11</v>
      </c>
      <c r="C21" s="14">
        <v>98</v>
      </c>
      <c r="D21" s="14">
        <v>98</v>
      </c>
      <c r="E21" s="14">
        <v>98</v>
      </c>
      <c r="F21" s="14">
        <v>98</v>
      </c>
      <c r="G21" s="14">
        <v>98</v>
      </c>
      <c r="H21" s="14">
        <v>98</v>
      </c>
      <c r="I21" s="14">
        <v>97</v>
      </c>
      <c r="J21" s="14">
        <v>97</v>
      </c>
      <c r="K21" s="14">
        <v>97</v>
      </c>
      <c r="L21" s="14">
        <v>96</v>
      </c>
      <c r="M21" s="14">
        <v>96</v>
      </c>
      <c r="N21" s="14">
        <v>96</v>
      </c>
      <c r="O21" s="15" t="s">
        <v>27</v>
      </c>
      <c r="P21" s="13">
        <v>401186</v>
      </c>
      <c r="Q21" s="15" t="s">
        <v>99</v>
      </c>
      <c r="R21" s="13" t="s">
        <v>101</v>
      </c>
    </row>
    <row r="22" spans="1:18">
      <c r="A22" s="13">
        <v>20</v>
      </c>
      <c r="B22" s="13">
        <v>11</v>
      </c>
      <c r="C22" s="14">
        <v>61</v>
      </c>
      <c r="D22" s="14">
        <v>61</v>
      </c>
      <c r="E22" s="14">
        <v>61</v>
      </c>
      <c r="F22" s="14">
        <v>61</v>
      </c>
      <c r="G22" s="14">
        <v>61</v>
      </c>
      <c r="H22" s="14">
        <v>61</v>
      </c>
      <c r="I22" s="14">
        <v>61</v>
      </c>
      <c r="J22" s="14">
        <v>61</v>
      </c>
      <c r="K22" s="14">
        <v>61</v>
      </c>
      <c r="L22" s="14">
        <v>61</v>
      </c>
      <c r="M22" s="14">
        <v>61</v>
      </c>
      <c r="N22" s="14">
        <v>61</v>
      </c>
      <c r="O22" s="15" t="s">
        <v>27</v>
      </c>
      <c r="P22" s="13">
        <v>401187</v>
      </c>
      <c r="Q22" s="15" t="s">
        <v>99</v>
      </c>
      <c r="R22" s="13" t="s">
        <v>101</v>
      </c>
    </row>
    <row r="23" spans="1:18">
      <c r="A23" s="13">
        <v>20</v>
      </c>
      <c r="B23" s="13">
        <v>11</v>
      </c>
      <c r="C23" s="14">
        <v>29</v>
      </c>
      <c r="D23" s="14">
        <v>29</v>
      </c>
      <c r="E23" s="14">
        <v>29</v>
      </c>
      <c r="F23" s="14">
        <v>29</v>
      </c>
      <c r="G23" s="14">
        <v>29</v>
      </c>
      <c r="H23" s="14">
        <v>29</v>
      </c>
      <c r="I23" s="14">
        <v>30</v>
      </c>
      <c r="J23" s="14">
        <v>29</v>
      </c>
      <c r="K23" s="14">
        <v>30</v>
      </c>
      <c r="L23" s="14">
        <v>30</v>
      </c>
      <c r="M23" s="14">
        <v>30</v>
      </c>
      <c r="N23" s="14">
        <v>30</v>
      </c>
      <c r="O23" s="15" t="s">
        <v>27</v>
      </c>
      <c r="P23" s="13">
        <v>401123</v>
      </c>
      <c r="Q23" s="15" t="s">
        <v>99</v>
      </c>
      <c r="R23" s="13" t="s">
        <v>101</v>
      </c>
    </row>
    <row r="24" spans="1:18">
      <c r="A24" s="13">
        <v>20</v>
      </c>
      <c r="B24" s="13">
        <v>11</v>
      </c>
      <c r="C24" s="14">
        <v>21</v>
      </c>
      <c r="D24" s="14">
        <v>21</v>
      </c>
      <c r="E24" s="14">
        <v>21</v>
      </c>
      <c r="F24" s="14">
        <v>21</v>
      </c>
      <c r="G24" s="14">
        <v>21</v>
      </c>
      <c r="H24" s="14">
        <v>21</v>
      </c>
      <c r="I24" s="14">
        <v>21</v>
      </c>
      <c r="J24" s="14">
        <v>21</v>
      </c>
      <c r="K24" s="14">
        <v>20</v>
      </c>
      <c r="L24" s="14">
        <v>21</v>
      </c>
      <c r="M24" s="14">
        <v>21</v>
      </c>
      <c r="N24" s="14">
        <v>21</v>
      </c>
      <c r="O24" s="15" t="s">
        <v>27</v>
      </c>
      <c r="P24" s="13">
        <v>401124</v>
      </c>
      <c r="Q24" s="15" t="s">
        <v>99</v>
      </c>
      <c r="R24" s="13" t="s">
        <v>101</v>
      </c>
    </row>
    <row r="25" spans="1:18">
      <c r="A25" s="13">
        <v>20</v>
      </c>
      <c r="B25" s="13">
        <v>11</v>
      </c>
      <c r="C25" s="14">
        <v>35</v>
      </c>
      <c r="D25" s="14">
        <v>35</v>
      </c>
      <c r="E25" s="14">
        <v>35</v>
      </c>
      <c r="F25" s="14">
        <v>35</v>
      </c>
      <c r="G25" s="14">
        <v>35</v>
      </c>
      <c r="H25" s="14">
        <v>35</v>
      </c>
      <c r="I25" s="14">
        <v>35</v>
      </c>
      <c r="J25" s="14">
        <v>35</v>
      </c>
      <c r="K25" s="14">
        <v>35</v>
      </c>
      <c r="L25" s="14">
        <v>35</v>
      </c>
      <c r="M25" s="14">
        <v>35</v>
      </c>
      <c r="N25" s="14">
        <v>35</v>
      </c>
      <c r="O25" s="15" t="s">
        <v>27</v>
      </c>
      <c r="P25" s="13">
        <v>401125</v>
      </c>
      <c r="Q25" s="15" t="s">
        <v>99</v>
      </c>
      <c r="R25" s="13" t="s">
        <v>101</v>
      </c>
    </row>
    <row r="26" spans="1:18">
      <c r="A26" s="13">
        <v>20</v>
      </c>
      <c r="B26" s="13">
        <v>11</v>
      </c>
      <c r="C26" s="14">
        <v>24</v>
      </c>
      <c r="D26" s="14">
        <v>24</v>
      </c>
      <c r="E26" s="14">
        <v>24</v>
      </c>
      <c r="F26" s="14">
        <v>24</v>
      </c>
      <c r="G26" s="14">
        <v>24</v>
      </c>
      <c r="H26" s="14">
        <v>23</v>
      </c>
      <c r="I26" s="14">
        <v>24</v>
      </c>
      <c r="J26" s="14">
        <v>24</v>
      </c>
      <c r="K26" s="14">
        <v>24</v>
      </c>
      <c r="L26" s="14">
        <v>24</v>
      </c>
      <c r="M26" s="14">
        <v>24</v>
      </c>
      <c r="N26" s="14">
        <v>24</v>
      </c>
      <c r="O26" s="15" t="s">
        <v>27</v>
      </c>
      <c r="P26" s="13">
        <v>401126</v>
      </c>
      <c r="Q26" s="15" t="s">
        <v>99</v>
      </c>
      <c r="R26" s="13" t="s">
        <v>101</v>
      </c>
    </row>
    <row r="27" spans="1:18">
      <c r="A27" s="13">
        <v>20</v>
      </c>
      <c r="B27" s="13">
        <v>11</v>
      </c>
      <c r="C27" s="14">
        <v>388</v>
      </c>
      <c r="D27" s="14">
        <v>391</v>
      </c>
      <c r="E27" s="14">
        <v>387</v>
      </c>
      <c r="F27" s="14">
        <v>384</v>
      </c>
      <c r="G27" s="14">
        <v>387</v>
      </c>
      <c r="H27" s="14">
        <v>387</v>
      </c>
      <c r="I27" s="14">
        <v>386</v>
      </c>
      <c r="J27" s="14">
        <v>387</v>
      </c>
      <c r="K27" s="14">
        <v>384</v>
      </c>
      <c r="L27" s="14">
        <v>386</v>
      </c>
      <c r="M27" s="14">
        <v>383</v>
      </c>
      <c r="N27" s="14">
        <v>382</v>
      </c>
      <c r="O27" s="15" t="s">
        <v>27</v>
      </c>
      <c r="P27" s="13">
        <v>401127</v>
      </c>
      <c r="Q27" s="15" t="s">
        <v>99</v>
      </c>
      <c r="R27" s="13" t="s">
        <v>101</v>
      </c>
    </row>
    <row r="28" spans="1:18">
      <c r="A28" s="13">
        <v>20</v>
      </c>
      <c r="B28" s="13">
        <v>11</v>
      </c>
      <c r="C28" s="14">
        <v>45</v>
      </c>
      <c r="D28" s="14">
        <v>45</v>
      </c>
      <c r="E28" s="14">
        <v>45</v>
      </c>
      <c r="F28" s="14">
        <v>45</v>
      </c>
      <c r="G28" s="14">
        <v>44</v>
      </c>
      <c r="H28" s="14">
        <v>44</v>
      </c>
      <c r="I28" s="14">
        <v>44</v>
      </c>
      <c r="J28" s="14">
        <v>45</v>
      </c>
      <c r="K28" s="14">
        <v>45</v>
      </c>
      <c r="L28" s="14">
        <v>45</v>
      </c>
      <c r="M28" s="14">
        <v>46</v>
      </c>
      <c r="N28" s="14">
        <v>45</v>
      </c>
      <c r="O28" s="15" t="s">
        <v>27</v>
      </c>
      <c r="P28" s="13">
        <v>401128</v>
      </c>
      <c r="Q28" s="15" t="s">
        <v>99</v>
      </c>
      <c r="R28" s="13" t="s">
        <v>101</v>
      </c>
    </row>
    <row r="29" spans="1:18">
      <c r="A29" s="13">
        <v>20</v>
      </c>
      <c r="B29" s="13">
        <v>11</v>
      </c>
      <c r="C29" s="14">
        <v>143</v>
      </c>
      <c r="D29" s="14">
        <v>142</v>
      </c>
      <c r="E29" s="14">
        <v>141</v>
      </c>
      <c r="F29" s="14">
        <v>139</v>
      </c>
      <c r="G29" s="14">
        <v>139</v>
      </c>
      <c r="H29" s="14">
        <v>139</v>
      </c>
      <c r="I29" s="14">
        <v>139</v>
      </c>
      <c r="J29" s="14">
        <v>136</v>
      </c>
      <c r="K29" s="14">
        <v>136</v>
      </c>
      <c r="L29" s="14">
        <v>137</v>
      </c>
      <c r="M29" s="14">
        <v>137</v>
      </c>
      <c r="N29" s="14">
        <v>138</v>
      </c>
      <c r="O29" s="15" t="s">
        <v>27</v>
      </c>
      <c r="P29" s="13">
        <v>401129</v>
      </c>
      <c r="Q29" s="15" t="s">
        <v>99</v>
      </c>
      <c r="R29" s="13" t="s">
        <v>101</v>
      </c>
    </row>
    <row r="30" spans="1:18">
      <c r="A30" s="13">
        <v>20</v>
      </c>
      <c r="B30" s="13">
        <v>11</v>
      </c>
      <c r="C30" s="14">
        <v>41</v>
      </c>
      <c r="D30" s="14">
        <v>41</v>
      </c>
      <c r="E30" s="14">
        <v>41</v>
      </c>
      <c r="F30" s="14">
        <v>40</v>
      </c>
      <c r="G30" s="14">
        <v>42</v>
      </c>
      <c r="H30" s="14">
        <v>43</v>
      </c>
      <c r="I30" s="14">
        <v>44</v>
      </c>
      <c r="J30" s="14">
        <v>44</v>
      </c>
      <c r="K30" s="14">
        <v>43</v>
      </c>
      <c r="L30" s="14">
        <v>45</v>
      </c>
      <c r="M30" s="14">
        <v>44</v>
      </c>
      <c r="N30" s="14">
        <v>45</v>
      </c>
      <c r="O30" s="15" t="s">
        <v>27</v>
      </c>
      <c r="P30" s="13">
        <v>401130</v>
      </c>
      <c r="Q30" s="15" t="s">
        <v>99</v>
      </c>
      <c r="R30" s="13" t="s">
        <v>101</v>
      </c>
    </row>
    <row r="31" spans="1:18">
      <c r="A31" s="13">
        <v>20</v>
      </c>
      <c r="B31" s="13">
        <v>11</v>
      </c>
      <c r="C31" s="14">
        <v>73</v>
      </c>
      <c r="D31" s="14">
        <v>74</v>
      </c>
      <c r="E31" s="14">
        <v>72</v>
      </c>
      <c r="F31" s="14">
        <v>72</v>
      </c>
      <c r="G31" s="14">
        <v>71</v>
      </c>
      <c r="H31" s="14">
        <v>73</v>
      </c>
      <c r="I31" s="14">
        <v>72</v>
      </c>
      <c r="J31" s="14">
        <v>72</v>
      </c>
      <c r="K31" s="14">
        <v>72</v>
      </c>
      <c r="L31" s="14">
        <v>73</v>
      </c>
      <c r="M31" s="14">
        <v>72</v>
      </c>
      <c r="N31" s="14">
        <v>72</v>
      </c>
      <c r="O31" s="15" t="s">
        <v>27</v>
      </c>
      <c r="P31" s="13">
        <v>401131</v>
      </c>
      <c r="Q31" s="15" t="s">
        <v>99</v>
      </c>
      <c r="R31" s="13" t="s">
        <v>101</v>
      </c>
    </row>
    <row r="32" spans="1:18">
      <c r="A32" s="13">
        <v>20</v>
      </c>
      <c r="B32" s="13">
        <v>11</v>
      </c>
      <c r="C32" s="14">
        <v>79</v>
      </c>
      <c r="D32" s="14">
        <v>79</v>
      </c>
      <c r="E32" s="14">
        <v>79</v>
      </c>
      <c r="F32" s="14">
        <v>79</v>
      </c>
      <c r="G32" s="14">
        <v>79</v>
      </c>
      <c r="H32" s="14">
        <v>79</v>
      </c>
      <c r="I32" s="14">
        <v>79</v>
      </c>
      <c r="J32" s="14">
        <v>79</v>
      </c>
      <c r="K32" s="14">
        <v>79</v>
      </c>
      <c r="L32" s="14">
        <v>79</v>
      </c>
      <c r="M32" s="14">
        <v>79</v>
      </c>
      <c r="N32" s="14">
        <v>79</v>
      </c>
      <c r="O32" s="15" t="s">
        <v>27</v>
      </c>
      <c r="P32" s="13">
        <v>401132</v>
      </c>
      <c r="Q32" s="15" t="s">
        <v>99</v>
      </c>
      <c r="R32" s="13" t="s">
        <v>101</v>
      </c>
    </row>
    <row r="33" spans="1:18">
      <c r="A33" s="13">
        <v>20</v>
      </c>
      <c r="B33" s="13">
        <v>11</v>
      </c>
      <c r="C33" s="14">
        <v>136</v>
      </c>
      <c r="D33" s="14">
        <v>138</v>
      </c>
      <c r="E33" s="14">
        <v>139</v>
      </c>
      <c r="F33" s="14">
        <v>140</v>
      </c>
      <c r="G33" s="14">
        <v>142</v>
      </c>
      <c r="H33" s="14">
        <v>145</v>
      </c>
      <c r="I33" s="14">
        <v>147</v>
      </c>
      <c r="J33" s="14">
        <v>147</v>
      </c>
      <c r="K33" s="14">
        <v>146</v>
      </c>
      <c r="L33" s="14">
        <v>150</v>
      </c>
      <c r="M33" s="14">
        <v>150</v>
      </c>
      <c r="N33" s="14">
        <v>146</v>
      </c>
      <c r="O33" s="15" t="s">
        <v>27</v>
      </c>
      <c r="P33" s="13">
        <v>401133</v>
      </c>
      <c r="Q33" s="15" t="s">
        <v>99</v>
      </c>
      <c r="R33" s="13" t="s">
        <v>101</v>
      </c>
    </row>
    <row r="34" spans="1:18">
      <c r="A34" s="13">
        <v>20</v>
      </c>
      <c r="B34" s="13">
        <v>11</v>
      </c>
      <c r="C34" s="14">
        <v>58</v>
      </c>
      <c r="D34" s="14">
        <v>59</v>
      </c>
      <c r="E34" s="14">
        <v>59</v>
      </c>
      <c r="F34" s="14">
        <v>58</v>
      </c>
      <c r="G34" s="14">
        <v>58</v>
      </c>
      <c r="H34" s="14">
        <v>58</v>
      </c>
      <c r="I34" s="14">
        <v>58</v>
      </c>
      <c r="J34" s="14">
        <v>57</v>
      </c>
      <c r="K34" s="14">
        <v>57</v>
      </c>
      <c r="L34" s="14">
        <v>58</v>
      </c>
      <c r="M34" s="14">
        <v>58</v>
      </c>
      <c r="N34" s="14">
        <v>56</v>
      </c>
      <c r="O34" s="15" t="s">
        <v>27</v>
      </c>
      <c r="P34" s="13">
        <v>401134</v>
      </c>
      <c r="Q34" s="15" t="s">
        <v>99</v>
      </c>
      <c r="R34" s="13" t="s">
        <v>101</v>
      </c>
    </row>
    <row r="35" spans="1:18">
      <c r="A35" s="13">
        <v>20</v>
      </c>
      <c r="B35" s="13">
        <v>11</v>
      </c>
      <c r="C35" s="14">
        <v>21</v>
      </c>
      <c r="D35" s="14">
        <v>21</v>
      </c>
      <c r="E35" s="14">
        <v>21</v>
      </c>
      <c r="F35" s="14">
        <v>21</v>
      </c>
      <c r="G35" s="14">
        <v>22</v>
      </c>
      <c r="H35" s="14">
        <v>22</v>
      </c>
      <c r="I35" s="14">
        <v>21</v>
      </c>
      <c r="J35" s="14">
        <v>21</v>
      </c>
      <c r="K35" s="14">
        <v>22</v>
      </c>
      <c r="L35" s="14">
        <v>22</v>
      </c>
      <c r="M35" s="14">
        <v>22</v>
      </c>
      <c r="N35" s="14">
        <v>22</v>
      </c>
      <c r="O35" s="15" t="s">
        <v>27</v>
      </c>
      <c r="P35" s="13">
        <v>401135</v>
      </c>
      <c r="Q35" s="15" t="s">
        <v>99</v>
      </c>
      <c r="R35" s="13" t="s">
        <v>101</v>
      </c>
    </row>
    <row r="36" spans="1:18">
      <c r="A36" s="13">
        <v>20</v>
      </c>
      <c r="B36" s="13">
        <v>11</v>
      </c>
      <c r="C36" s="14">
        <v>104.6</v>
      </c>
      <c r="D36" s="14">
        <v>103.6</v>
      </c>
      <c r="E36" s="14">
        <v>102.6</v>
      </c>
      <c r="F36" s="14">
        <v>99.6</v>
      </c>
      <c r="G36" s="14">
        <v>101.6</v>
      </c>
      <c r="H36" s="14">
        <v>101.6</v>
      </c>
      <c r="I36" s="14">
        <v>100.6</v>
      </c>
      <c r="J36" s="14">
        <v>101.6</v>
      </c>
      <c r="K36" s="14">
        <v>101.6</v>
      </c>
      <c r="L36" s="14">
        <v>102.6</v>
      </c>
      <c r="M36" s="14">
        <v>105.6</v>
      </c>
      <c r="N36" s="14">
        <v>103.6</v>
      </c>
      <c r="O36" s="15" t="s">
        <v>27</v>
      </c>
      <c r="P36" s="13">
        <v>401136</v>
      </c>
      <c r="Q36" s="15" t="s">
        <v>99</v>
      </c>
      <c r="R36" s="13" t="s">
        <v>101</v>
      </c>
    </row>
    <row r="37" spans="1:18">
      <c r="A37" s="13">
        <v>20</v>
      </c>
      <c r="B37" s="13">
        <v>11</v>
      </c>
      <c r="C37" s="14">
        <v>268</v>
      </c>
      <c r="D37" s="14">
        <v>268</v>
      </c>
      <c r="E37" s="14">
        <v>268</v>
      </c>
      <c r="F37" s="14">
        <v>266</v>
      </c>
      <c r="G37" s="14">
        <v>268</v>
      </c>
      <c r="H37" s="14">
        <v>268</v>
      </c>
      <c r="I37" s="14">
        <v>269</v>
      </c>
      <c r="J37" s="14">
        <v>269</v>
      </c>
      <c r="K37" s="14">
        <v>270</v>
      </c>
      <c r="L37" s="14">
        <v>268</v>
      </c>
      <c r="M37" s="14">
        <v>267</v>
      </c>
      <c r="N37" s="14">
        <v>267</v>
      </c>
      <c r="O37" s="15" t="s">
        <v>27</v>
      </c>
      <c r="P37" s="13">
        <v>401137</v>
      </c>
      <c r="Q37" s="15" t="s">
        <v>99</v>
      </c>
      <c r="R37" s="13" t="s">
        <v>101</v>
      </c>
    </row>
    <row r="38" spans="1:18">
      <c r="A38" s="13">
        <v>20</v>
      </c>
      <c r="B38" s="13">
        <v>11</v>
      </c>
      <c r="C38" s="14">
        <v>180</v>
      </c>
      <c r="D38" s="14">
        <v>180</v>
      </c>
      <c r="E38" s="14">
        <v>178</v>
      </c>
      <c r="F38" s="14">
        <v>177</v>
      </c>
      <c r="G38" s="14">
        <v>177</v>
      </c>
      <c r="H38" s="14">
        <v>175</v>
      </c>
      <c r="I38" s="14">
        <v>176</v>
      </c>
      <c r="J38" s="14">
        <v>178</v>
      </c>
      <c r="K38" s="14">
        <v>178</v>
      </c>
      <c r="L38" s="14">
        <v>178</v>
      </c>
      <c r="M38" s="14">
        <v>175</v>
      </c>
      <c r="N38" s="14">
        <v>175</v>
      </c>
      <c r="O38" s="15" t="s">
        <v>27</v>
      </c>
      <c r="P38" s="13">
        <v>401138</v>
      </c>
      <c r="Q38" s="15" t="s">
        <v>99</v>
      </c>
      <c r="R38" s="13" t="s">
        <v>101</v>
      </c>
    </row>
    <row r="39" spans="1:18">
      <c r="A39" s="13">
        <v>20</v>
      </c>
      <c r="B39" s="13">
        <v>11</v>
      </c>
      <c r="C39" s="14">
        <v>71</v>
      </c>
      <c r="D39" s="14">
        <v>71</v>
      </c>
      <c r="E39" s="14">
        <v>71</v>
      </c>
      <c r="F39" s="14">
        <v>71</v>
      </c>
      <c r="G39" s="14">
        <v>71</v>
      </c>
      <c r="H39" s="14">
        <v>71</v>
      </c>
      <c r="I39" s="14">
        <v>71</v>
      </c>
      <c r="J39" s="14">
        <v>71</v>
      </c>
      <c r="K39" s="14">
        <v>71</v>
      </c>
      <c r="L39" s="14">
        <v>71</v>
      </c>
      <c r="M39" s="14">
        <v>71</v>
      </c>
      <c r="N39" s="14">
        <v>71</v>
      </c>
      <c r="O39" s="15" t="s">
        <v>27</v>
      </c>
      <c r="P39" s="13">
        <v>401139</v>
      </c>
      <c r="Q39" s="15" t="s">
        <v>99</v>
      </c>
      <c r="R39" s="13" t="s">
        <v>101</v>
      </c>
    </row>
    <row r="40" spans="1:18">
      <c r="A40" s="13">
        <v>20</v>
      </c>
      <c r="B40" s="13">
        <v>11</v>
      </c>
      <c r="C40" s="14">
        <v>218</v>
      </c>
      <c r="D40" s="14">
        <v>217</v>
      </c>
      <c r="E40" s="14">
        <v>216</v>
      </c>
      <c r="F40" s="14">
        <v>216</v>
      </c>
      <c r="G40" s="14">
        <v>217</v>
      </c>
      <c r="H40" s="14">
        <v>213</v>
      </c>
      <c r="I40" s="14">
        <v>213</v>
      </c>
      <c r="J40" s="14">
        <v>214</v>
      </c>
      <c r="K40" s="14">
        <v>213</v>
      </c>
      <c r="L40" s="14">
        <v>216</v>
      </c>
      <c r="M40" s="14">
        <v>216</v>
      </c>
      <c r="N40" s="14">
        <v>215</v>
      </c>
      <c r="O40" s="15" t="s">
        <v>27</v>
      </c>
      <c r="P40" s="13">
        <v>401142</v>
      </c>
      <c r="Q40" s="15" t="s">
        <v>99</v>
      </c>
      <c r="R40" s="13" t="s">
        <v>101</v>
      </c>
    </row>
    <row r="41" spans="1:18">
      <c r="A41" s="13">
        <v>20</v>
      </c>
      <c r="B41" s="13">
        <v>11</v>
      </c>
      <c r="C41" s="14">
        <v>16</v>
      </c>
      <c r="D41" s="14">
        <v>16</v>
      </c>
      <c r="E41" s="14">
        <v>16</v>
      </c>
      <c r="F41" s="14">
        <v>16</v>
      </c>
      <c r="G41" s="14">
        <v>16</v>
      </c>
      <c r="H41" s="14">
        <v>16</v>
      </c>
      <c r="I41" s="14">
        <v>16</v>
      </c>
      <c r="J41" s="14">
        <v>16</v>
      </c>
      <c r="K41" s="14">
        <v>16</v>
      </c>
      <c r="L41" s="14">
        <v>16</v>
      </c>
      <c r="M41" s="14">
        <v>16</v>
      </c>
      <c r="N41" s="14">
        <v>16</v>
      </c>
      <c r="O41" s="15" t="s">
        <v>27</v>
      </c>
      <c r="P41" s="13">
        <v>401145</v>
      </c>
      <c r="Q41" s="15" t="s">
        <v>99</v>
      </c>
      <c r="R41" s="13" t="s">
        <v>101</v>
      </c>
    </row>
    <row r="42" spans="1:18">
      <c r="A42" s="13">
        <v>20</v>
      </c>
      <c r="B42" s="13">
        <v>11</v>
      </c>
      <c r="C42" s="14">
        <v>28</v>
      </c>
      <c r="D42" s="14">
        <v>28</v>
      </c>
      <c r="E42" s="14">
        <v>28</v>
      </c>
      <c r="F42" s="14">
        <v>27</v>
      </c>
      <c r="G42" s="14">
        <v>27</v>
      </c>
      <c r="H42" s="14">
        <v>27</v>
      </c>
      <c r="I42" s="14">
        <v>27</v>
      </c>
      <c r="J42" s="14">
        <v>26</v>
      </c>
      <c r="K42" s="14">
        <v>27</v>
      </c>
      <c r="L42" s="14">
        <v>28</v>
      </c>
      <c r="M42" s="14">
        <v>27</v>
      </c>
      <c r="N42" s="14">
        <v>28</v>
      </c>
      <c r="O42" s="15" t="s">
        <v>27</v>
      </c>
      <c r="P42" s="13">
        <v>401146</v>
      </c>
      <c r="Q42" s="15" t="s">
        <v>99</v>
      </c>
      <c r="R42" s="13" t="s">
        <v>101</v>
      </c>
    </row>
    <row r="43" spans="1:18">
      <c r="A43" s="13">
        <v>20</v>
      </c>
      <c r="B43" s="13">
        <v>11</v>
      </c>
      <c r="C43" s="14">
        <v>29.4</v>
      </c>
      <c r="D43" s="14">
        <v>28.6</v>
      </c>
      <c r="E43" s="14">
        <v>28.6</v>
      </c>
      <c r="F43" s="14">
        <v>29.4</v>
      </c>
      <c r="G43" s="14">
        <v>28.4</v>
      </c>
      <c r="H43" s="14">
        <v>28.4</v>
      </c>
      <c r="I43" s="14">
        <v>27.6</v>
      </c>
      <c r="J43" s="14">
        <v>27.6</v>
      </c>
      <c r="K43" s="14">
        <v>26.8</v>
      </c>
      <c r="L43" s="14">
        <v>26.8</v>
      </c>
      <c r="M43" s="14">
        <v>27.8</v>
      </c>
      <c r="N43" s="14">
        <v>27</v>
      </c>
      <c r="O43" s="15" t="s">
        <v>27</v>
      </c>
      <c r="P43" s="13">
        <v>401147</v>
      </c>
      <c r="Q43" s="15" t="s">
        <v>99</v>
      </c>
      <c r="R43" s="13" t="s">
        <v>101</v>
      </c>
    </row>
    <row r="44" spans="1:18">
      <c r="A44" s="13">
        <v>20</v>
      </c>
      <c r="B44" s="13">
        <v>11</v>
      </c>
      <c r="C44" s="14">
        <v>30.4</v>
      </c>
      <c r="D44" s="14">
        <v>30.4</v>
      </c>
      <c r="E44" s="14">
        <v>30.4</v>
      </c>
      <c r="F44" s="14">
        <v>30.4</v>
      </c>
      <c r="G44" s="14">
        <v>30.4</v>
      </c>
      <c r="H44" s="14">
        <v>30.4</v>
      </c>
      <c r="I44" s="14">
        <v>30.4</v>
      </c>
      <c r="J44" s="14">
        <v>30.4</v>
      </c>
      <c r="K44" s="14">
        <v>30.4</v>
      </c>
      <c r="L44" s="14">
        <v>30.4</v>
      </c>
      <c r="M44" s="14">
        <v>30.4</v>
      </c>
      <c r="N44" s="14">
        <v>30.4</v>
      </c>
      <c r="O44" s="15" t="s">
        <v>27</v>
      </c>
      <c r="P44" s="13">
        <v>401148</v>
      </c>
      <c r="Q44" s="15" t="s">
        <v>99</v>
      </c>
      <c r="R44" s="13" t="s">
        <v>101</v>
      </c>
    </row>
    <row r="45" spans="1:18">
      <c r="A45" s="13">
        <v>20</v>
      </c>
      <c r="B45" s="13">
        <v>11</v>
      </c>
      <c r="C45" s="14">
        <v>40</v>
      </c>
      <c r="D45" s="14">
        <v>40</v>
      </c>
      <c r="E45" s="14">
        <v>40</v>
      </c>
      <c r="F45" s="14">
        <v>40</v>
      </c>
      <c r="G45" s="14">
        <v>40</v>
      </c>
      <c r="H45" s="14">
        <v>40</v>
      </c>
      <c r="I45" s="14">
        <v>40</v>
      </c>
      <c r="J45" s="14">
        <v>40</v>
      </c>
      <c r="K45" s="14">
        <v>40</v>
      </c>
      <c r="L45" s="14">
        <v>40</v>
      </c>
      <c r="M45" s="14">
        <v>39</v>
      </c>
      <c r="N45" s="14">
        <v>39</v>
      </c>
      <c r="O45" s="15" t="s">
        <v>27</v>
      </c>
      <c r="P45" s="13">
        <v>401149</v>
      </c>
      <c r="Q45" s="15" t="s">
        <v>99</v>
      </c>
      <c r="R45" s="13" t="s">
        <v>101</v>
      </c>
    </row>
    <row r="46" spans="1:18">
      <c r="A46" s="13">
        <v>20</v>
      </c>
      <c r="B46" s="13">
        <v>11</v>
      </c>
      <c r="C46" s="14">
        <v>81</v>
      </c>
      <c r="D46" s="14">
        <v>81</v>
      </c>
      <c r="E46" s="14">
        <v>81</v>
      </c>
      <c r="F46" s="14">
        <v>81</v>
      </c>
      <c r="G46" s="14">
        <v>81</v>
      </c>
      <c r="H46" s="14">
        <v>81</v>
      </c>
      <c r="I46" s="14">
        <v>81</v>
      </c>
      <c r="J46" s="14">
        <v>81</v>
      </c>
      <c r="K46" s="14">
        <v>81</v>
      </c>
      <c r="L46" s="14">
        <v>81</v>
      </c>
      <c r="M46" s="14">
        <v>81</v>
      </c>
      <c r="N46" s="14">
        <v>81</v>
      </c>
      <c r="O46" s="15" t="s">
        <v>27</v>
      </c>
      <c r="P46" s="13">
        <v>401150</v>
      </c>
      <c r="Q46" s="15" t="s">
        <v>99</v>
      </c>
      <c r="R46" s="13" t="s">
        <v>101</v>
      </c>
    </row>
    <row r="47" spans="1:18">
      <c r="A47" s="13">
        <v>20</v>
      </c>
      <c r="B47" s="13">
        <v>11</v>
      </c>
      <c r="C47" s="14">
        <v>136</v>
      </c>
      <c r="D47" s="14">
        <v>136</v>
      </c>
      <c r="E47" s="14">
        <v>133</v>
      </c>
      <c r="F47" s="14">
        <v>134</v>
      </c>
      <c r="G47" s="14">
        <v>136</v>
      </c>
      <c r="H47" s="14">
        <v>134</v>
      </c>
      <c r="I47" s="14">
        <v>135</v>
      </c>
      <c r="J47" s="14">
        <v>135</v>
      </c>
      <c r="K47" s="14">
        <v>135</v>
      </c>
      <c r="L47" s="14">
        <v>135</v>
      </c>
      <c r="M47" s="14">
        <v>136</v>
      </c>
      <c r="N47" s="14">
        <v>135</v>
      </c>
      <c r="O47" s="15" t="s">
        <v>27</v>
      </c>
      <c r="P47" s="13">
        <v>401153</v>
      </c>
      <c r="Q47" s="15" t="s">
        <v>99</v>
      </c>
      <c r="R47" s="13" t="s">
        <v>101</v>
      </c>
    </row>
    <row r="48" spans="1:18">
      <c r="A48" s="13">
        <v>20</v>
      </c>
      <c r="B48" s="13">
        <v>11</v>
      </c>
      <c r="C48" s="14">
        <v>42</v>
      </c>
      <c r="D48" s="14">
        <v>42</v>
      </c>
      <c r="E48" s="14">
        <v>42</v>
      </c>
      <c r="F48" s="14">
        <v>42</v>
      </c>
      <c r="G48" s="14">
        <v>42</v>
      </c>
      <c r="H48" s="14">
        <v>42</v>
      </c>
      <c r="I48" s="14">
        <v>42</v>
      </c>
      <c r="J48" s="14">
        <v>42</v>
      </c>
      <c r="K48" s="14">
        <v>42</v>
      </c>
      <c r="L48" s="14">
        <v>42</v>
      </c>
      <c r="M48" s="14">
        <v>42</v>
      </c>
      <c r="N48" s="14">
        <v>42</v>
      </c>
      <c r="O48" s="15" t="s">
        <v>27</v>
      </c>
      <c r="P48" s="13">
        <v>401156</v>
      </c>
      <c r="Q48" s="15" t="s">
        <v>99</v>
      </c>
      <c r="R48" s="13" t="s">
        <v>101</v>
      </c>
    </row>
    <row r="49" spans="1:18">
      <c r="A49" s="13">
        <v>20</v>
      </c>
      <c r="B49" s="13">
        <v>11</v>
      </c>
      <c r="C49" s="14">
        <v>25.5</v>
      </c>
      <c r="D49" s="14">
        <v>25.5</v>
      </c>
      <c r="E49" s="14">
        <v>25.5</v>
      </c>
      <c r="F49" s="14">
        <v>25.5</v>
      </c>
      <c r="G49" s="14">
        <v>25.5</v>
      </c>
      <c r="H49" s="14">
        <v>25.5</v>
      </c>
      <c r="I49" s="14">
        <v>25.5</v>
      </c>
      <c r="J49" s="14">
        <v>25.5</v>
      </c>
      <c r="K49" s="14">
        <v>25.5</v>
      </c>
      <c r="L49" s="14">
        <v>25.5</v>
      </c>
      <c r="M49" s="14">
        <v>25.5</v>
      </c>
      <c r="N49" s="14">
        <v>25.5</v>
      </c>
      <c r="O49" s="15" t="s">
        <v>27</v>
      </c>
      <c r="P49" s="13">
        <v>401157</v>
      </c>
      <c r="Q49" s="15" t="s">
        <v>99</v>
      </c>
      <c r="R49" s="13" t="s">
        <v>101</v>
      </c>
    </row>
    <row r="50" spans="1:18">
      <c r="A50" s="13">
        <v>20</v>
      </c>
      <c r="B50" s="13">
        <v>11</v>
      </c>
      <c r="C50" s="14">
        <v>19.2</v>
      </c>
      <c r="D50" s="14">
        <v>19.2</v>
      </c>
      <c r="E50" s="14">
        <v>19.399999999999999</v>
      </c>
      <c r="F50" s="14">
        <v>18.600000000000001</v>
      </c>
      <c r="G50" s="14">
        <v>18.600000000000001</v>
      </c>
      <c r="H50" s="14">
        <v>18.600000000000001</v>
      </c>
      <c r="I50" s="14">
        <v>18.600000000000001</v>
      </c>
      <c r="J50" s="14">
        <v>18.600000000000001</v>
      </c>
      <c r="K50" s="14">
        <v>18.600000000000001</v>
      </c>
      <c r="L50" s="14">
        <v>19.399999999999999</v>
      </c>
      <c r="M50" s="14">
        <v>19.399999999999999</v>
      </c>
      <c r="N50" s="14">
        <v>20.2</v>
      </c>
      <c r="O50" s="15" t="s">
        <v>27</v>
      </c>
      <c r="P50" s="13">
        <v>401158</v>
      </c>
      <c r="Q50" s="15" t="s">
        <v>99</v>
      </c>
      <c r="R50" s="13" t="s">
        <v>101</v>
      </c>
    </row>
    <row r="51" spans="1:18">
      <c r="A51" s="13">
        <v>20</v>
      </c>
      <c r="B51" s="13">
        <v>11</v>
      </c>
      <c r="C51" s="14">
        <v>36</v>
      </c>
      <c r="D51" s="14">
        <v>36</v>
      </c>
      <c r="E51" s="14">
        <v>34</v>
      </c>
      <c r="F51" s="14">
        <v>34</v>
      </c>
      <c r="G51" s="14">
        <v>34</v>
      </c>
      <c r="H51" s="14">
        <v>34</v>
      </c>
      <c r="I51" s="14">
        <v>34</v>
      </c>
      <c r="J51" s="14">
        <v>35</v>
      </c>
      <c r="K51" s="14">
        <v>35</v>
      </c>
      <c r="L51" s="14">
        <v>35</v>
      </c>
      <c r="M51" s="14">
        <v>35</v>
      </c>
      <c r="N51" s="14">
        <v>35</v>
      </c>
      <c r="O51" s="15" t="s">
        <v>27</v>
      </c>
      <c r="P51" s="13">
        <v>401159</v>
      </c>
      <c r="Q51" s="15" t="s">
        <v>99</v>
      </c>
      <c r="R51" s="13" t="s">
        <v>101</v>
      </c>
    </row>
    <row r="52" spans="1:18">
      <c r="A52" s="13">
        <v>20</v>
      </c>
      <c r="B52" s="13">
        <v>11</v>
      </c>
      <c r="C52" s="14">
        <v>67</v>
      </c>
      <c r="D52" s="14">
        <v>67</v>
      </c>
      <c r="E52" s="14">
        <v>67</v>
      </c>
      <c r="F52" s="14">
        <v>67</v>
      </c>
      <c r="G52" s="14">
        <v>67</v>
      </c>
      <c r="H52" s="14">
        <v>67</v>
      </c>
      <c r="I52" s="14">
        <v>67</v>
      </c>
      <c r="J52" s="14">
        <v>67</v>
      </c>
      <c r="K52" s="14">
        <v>67</v>
      </c>
      <c r="L52" s="14">
        <v>67</v>
      </c>
      <c r="M52" s="14">
        <v>67</v>
      </c>
      <c r="N52" s="14">
        <v>67</v>
      </c>
      <c r="O52" s="15" t="s">
        <v>27</v>
      </c>
      <c r="P52" s="13">
        <v>401160</v>
      </c>
      <c r="Q52" s="15" t="s">
        <v>99</v>
      </c>
      <c r="R52" s="13" t="s">
        <v>101</v>
      </c>
    </row>
    <row r="53" spans="1:18">
      <c r="A53" s="13">
        <v>20</v>
      </c>
      <c r="B53" s="13">
        <v>11</v>
      </c>
      <c r="C53" s="14">
        <v>67.8</v>
      </c>
      <c r="D53" s="14">
        <v>65.8</v>
      </c>
      <c r="E53" s="14">
        <v>65.8</v>
      </c>
      <c r="F53" s="14">
        <v>66.8</v>
      </c>
      <c r="G53" s="14">
        <v>66.8</v>
      </c>
      <c r="H53" s="14">
        <v>66.8</v>
      </c>
      <c r="I53" s="14">
        <v>66.8</v>
      </c>
      <c r="J53" s="14">
        <v>66.8</v>
      </c>
      <c r="K53" s="14">
        <v>66.8</v>
      </c>
      <c r="L53" s="14">
        <v>65.8</v>
      </c>
      <c r="M53" s="14">
        <v>66.8</v>
      </c>
      <c r="N53" s="14">
        <v>67.8</v>
      </c>
      <c r="O53" s="15" t="s">
        <v>27</v>
      </c>
      <c r="P53" s="13">
        <v>401161</v>
      </c>
      <c r="Q53" s="15" t="s">
        <v>99</v>
      </c>
      <c r="R53" s="13" t="s">
        <v>101</v>
      </c>
    </row>
    <row r="54" spans="1:18">
      <c r="A54" s="13">
        <v>20</v>
      </c>
      <c r="B54" s="13">
        <v>11</v>
      </c>
      <c r="C54" s="14">
        <v>53.6</v>
      </c>
      <c r="D54" s="14">
        <v>53.6</v>
      </c>
      <c r="E54" s="14">
        <v>53.6</v>
      </c>
      <c r="F54" s="14">
        <v>52</v>
      </c>
      <c r="G54" s="14">
        <v>52</v>
      </c>
      <c r="H54" s="14">
        <v>52</v>
      </c>
      <c r="I54" s="14">
        <v>52.8</v>
      </c>
      <c r="J54" s="14">
        <v>51.8</v>
      </c>
      <c r="K54" s="14">
        <v>52.8</v>
      </c>
      <c r="L54" s="14">
        <v>54.6</v>
      </c>
      <c r="M54" s="14">
        <v>53.6</v>
      </c>
      <c r="N54" s="14">
        <v>53.6</v>
      </c>
      <c r="O54" s="15" t="s">
        <v>27</v>
      </c>
      <c r="P54" s="13">
        <v>401162</v>
      </c>
      <c r="Q54" s="15" t="s">
        <v>99</v>
      </c>
      <c r="R54" s="13" t="s">
        <v>101</v>
      </c>
    </row>
    <row r="55" spans="1:18">
      <c r="A55" s="13">
        <v>20</v>
      </c>
      <c r="B55" s="13">
        <v>11</v>
      </c>
      <c r="C55" s="14">
        <v>36.4</v>
      </c>
      <c r="D55" s="14">
        <v>35.4</v>
      </c>
      <c r="E55" s="14">
        <v>35.4</v>
      </c>
      <c r="F55" s="14">
        <v>34.6</v>
      </c>
      <c r="G55" s="14">
        <v>33.6</v>
      </c>
      <c r="H55" s="14">
        <v>33.6</v>
      </c>
      <c r="I55" s="14">
        <v>35.6</v>
      </c>
      <c r="J55" s="14">
        <v>34.6</v>
      </c>
      <c r="K55" s="14">
        <v>33.6</v>
      </c>
      <c r="L55" s="14">
        <v>35.6</v>
      </c>
      <c r="M55" s="14">
        <v>35.6</v>
      </c>
      <c r="N55" s="14">
        <v>36.6</v>
      </c>
      <c r="O55" s="15" t="s">
        <v>27</v>
      </c>
      <c r="P55" s="13">
        <v>401163</v>
      </c>
      <c r="Q55" s="15" t="s">
        <v>99</v>
      </c>
      <c r="R55" s="13" t="s">
        <v>101</v>
      </c>
    </row>
    <row r="56" spans="1:18">
      <c r="A56" s="13">
        <v>20</v>
      </c>
      <c r="B56" s="13">
        <v>11</v>
      </c>
      <c r="C56" s="14">
        <v>28</v>
      </c>
      <c r="D56" s="14">
        <v>28</v>
      </c>
      <c r="E56" s="14">
        <v>28</v>
      </c>
      <c r="F56" s="14">
        <v>28</v>
      </c>
      <c r="G56" s="14">
        <v>28</v>
      </c>
      <c r="H56" s="14">
        <v>28</v>
      </c>
      <c r="I56" s="14">
        <v>28</v>
      </c>
      <c r="J56" s="14">
        <v>28</v>
      </c>
      <c r="K56" s="14">
        <v>28</v>
      </c>
      <c r="L56" s="14">
        <v>30.6</v>
      </c>
      <c r="M56" s="14">
        <v>30.6</v>
      </c>
      <c r="N56" s="14">
        <v>30.6</v>
      </c>
      <c r="O56" s="15" t="s">
        <v>27</v>
      </c>
      <c r="P56" s="13">
        <v>401164</v>
      </c>
      <c r="Q56" s="15" t="s">
        <v>99</v>
      </c>
      <c r="R56" s="13" t="s">
        <v>101</v>
      </c>
    </row>
    <row r="57" spans="1:18">
      <c r="A57" s="13">
        <v>20</v>
      </c>
      <c r="B57" s="13">
        <v>11</v>
      </c>
      <c r="C57" s="14">
        <v>71.2</v>
      </c>
      <c r="D57" s="14">
        <v>70.2</v>
      </c>
      <c r="E57" s="14">
        <v>69.2</v>
      </c>
      <c r="F57" s="14">
        <v>69.2</v>
      </c>
      <c r="G57" s="14">
        <v>70</v>
      </c>
      <c r="H57" s="14">
        <v>70</v>
      </c>
      <c r="I57" s="14">
        <v>69.2</v>
      </c>
      <c r="J57" s="14">
        <v>69.2</v>
      </c>
      <c r="K57" s="14">
        <v>69.2</v>
      </c>
      <c r="L57" s="14">
        <v>71.2</v>
      </c>
      <c r="M57" s="14">
        <v>69.400000000000006</v>
      </c>
      <c r="N57" s="14">
        <v>70.2</v>
      </c>
      <c r="O57" s="15" t="s">
        <v>27</v>
      </c>
      <c r="P57" s="13">
        <v>401165</v>
      </c>
      <c r="Q57" s="15" t="s">
        <v>99</v>
      </c>
      <c r="R57" s="13" t="s">
        <v>101</v>
      </c>
    </row>
    <row r="58" spans="1:18">
      <c r="A58" s="13">
        <v>20</v>
      </c>
      <c r="B58" s="13">
        <v>11</v>
      </c>
      <c r="C58" s="14">
        <v>28</v>
      </c>
      <c r="D58" s="14">
        <v>28</v>
      </c>
      <c r="E58" s="14">
        <v>28</v>
      </c>
      <c r="F58" s="14">
        <v>28</v>
      </c>
      <c r="G58" s="14">
        <v>28</v>
      </c>
      <c r="H58" s="14">
        <v>29</v>
      </c>
      <c r="I58" s="14">
        <v>29</v>
      </c>
      <c r="J58" s="14">
        <v>29</v>
      </c>
      <c r="K58" s="14">
        <v>29</v>
      </c>
      <c r="L58" s="14">
        <v>29</v>
      </c>
      <c r="M58" s="14">
        <v>29</v>
      </c>
      <c r="N58" s="14">
        <v>29</v>
      </c>
      <c r="O58" s="15" t="s">
        <v>27</v>
      </c>
      <c r="P58" s="13">
        <v>401166</v>
      </c>
      <c r="Q58" s="15" t="s">
        <v>99</v>
      </c>
      <c r="R58" s="13" t="s">
        <v>101</v>
      </c>
    </row>
    <row r="59" spans="1:18">
      <c r="A59" s="13">
        <v>20</v>
      </c>
      <c r="B59" s="13">
        <v>11</v>
      </c>
      <c r="C59" s="14">
        <v>19</v>
      </c>
      <c r="D59" s="14">
        <v>19</v>
      </c>
      <c r="E59" s="14">
        <v>19</v>
      </c>
      <c r="F59" s="14">
        <v>19</v>
      </c>
      <c r="G59" s="14">
        <v>19</v>
      </c>
      <c r="H59" s="14">
        <v>19</v>
      </c>
      <c r="I59" s="14">
        <v>19</v>
      </c>
      <c r="J59" s="14">
        <v>19</v>
      </c>
      <c r="K59" s="14">
        <v>19</v>
      </c>
      <c r="L59" s="14">
        <v>20</v>
      </c>
      <c r="M59" s="14">
        <v>20</v>
      </c>
      <c r="N59" s="14">
        <v>20</v>
      </c>
      <c r="O59" s="15" t="s">
        <v>27</v>
      </c>
      <c r="P59" s="13">
        <v>401167</v>
      </c>
      <c r="Q59" s="15" t="s">
        <v>99</v>
      </c>
      <c r="R59" s="13" t="s">
        <v>101</v>
      </c>
    </row>
    <row r="60" spans="1:18">
      <c r="A60" s="13">
        <v>20</v>
      </c>
      <c r="B60" s="13">
        <v>11</v>
      </c>
      <c r="C60" s="14">
        <v>25</v>
      </c>
      <c r="D60" s="14">
        <v>26</v>
      </c>
      <c r="E60" s="14">
        <v>26</v>
      </c>
      <c r="F60" s="14">
        <v>26</v>
      </c>
      <c r="G60" s="14">
        <v>26</v>
      </c>
      <c r="H60" s="14">
        <v>26</v>
      </c>
      <c r="I60" s="14">
        <v>26</v>
      </c>
      <c r="J60" s="14">
        <v>26</v>
      </c>
      <c r="K60" s="14">
        <v>25</v>
      </c>
      <c r="L60" s="14">
        <v>26</v>
      </c>
      <c r="M60" s="14">
        <v>26</v>
      </c>
      <c r="N60" s="14">
        <v>26</v>
      </c>
      <c r="O60" s="15" t="s">
        <v>27</v>
      </c>
      <c r="P60" s="13">
        <v>401168</v>
      </c>
      <c r="Q60" s="15" t="s">
        <v>99</v>
      </c>
      <c r="R60" s="13" t="s">
        <v>101</v>
      </c>
    </row>
    <row r="61" spans="1:18">
      <c r="A61" s="13">
        <v>20</v>
      </c>
      <c r="B61" s="13">
        <v>11</v>
      </c>
      <c r="C61" s="14">
        <v>51</v>
      </c>
      <c r="D61" s="14">
        <v>50.2</v>
      </c>
      <c r="E61" s="14">
        <v>47.6</v>
      </c>
      <c r="F61" s="14">
        <v>46</v>
      </c>
      <c r="G61" s="14">
        <v>46.8</v>
      </c>
      <c r="H61" s="14">
        <v>46.8</v>
      </c>
      <c r="I61" s="14">
        <v>45.8</v>
      </c>
      <c r="J61" s="14">
        <v>45.8</v>
      </c>
      <c r="K61" s="14">
        <v>46.4</v>
      </c>
      <c r="L61" s="14">
        <v>43.8</v>
      </c>
      <c r="M61" s="14">
        <v>43.8</v>
      </c>
      <c r="N61" s="14">
        <v>43.8</v>
      </c>
      <c r="O61" s="15" t="s">
        <v>27</v>
      </c>
      <c r="P61" s="13">
        <v>401169</v>
      </c>
      <c r="Q61" s="15" t="s">
        <v>99</v>
      </c>
      <c r="R61" s="13" t="s">
        <v>101</v>
      </c>
    </row>
    <row r="62" spans="1:18">
      <c r="A62" s="13">
        <v>20</v>
      </c>
      <c r="B62" s="13">
        <v>11</v>
      </c>
      <c r="C62" s="14">
        <v>13.2</v>
      </c>
      <c r="D62" s="14">
        <v>13.2</v>
      </c>
      <c r="E62" s="14">
        <v>12.4</v>
      </c>
      <c r="F62" s="14">
        <v>11.4</v>
      </c>
      <c r="G62" s="14">
        <v>12.4</v>
      </c>
      <c r="H62" s="14">
        <v>12.4</v>
      </c>
      <c r="I62" s="14">
        <v>12.4</v>
      </c>
      <c r="J62" s="14">
        <v>13.2</v>
      </c>
      <c r="K62" s="14">
        <v>12.4</v>
      </c>
      <c r="L62" s="14">
        <v>12.4</v>
      </c>
      <c r="M62" s="14">
        <v>12.4</v>
      </c>
      <c r="N62" s="14">
        <v>12.4</v>
      </c>
      <c r="O62" s="15" t="s">
        <v>27</v>
      </c>
      <c r="P62" s="13">
        <v>401170</v>
      </c>
      <c r="Q62" s="15" t="s">
        <v>99</v>
      </c>
      <c r="R62" s="13" t="s">
        <v>101</v>
      </c>
    </row>
    <row r="63" spans="1:18">
      <c r="A63" s="13">
        <v>20</v>
      </c>
      <c r="B63" s="13">
        <v>11</v>
      </c>
      <c r="C63" s="14">
        <v>40.200000000000003</v>
      </c>
      <c r="D63" s="14">
        <v>40.200000000000003</v>
      </c>
      <c r="E63" s="14">
        <v>39.4</v>
      </c>
      <c r="F63" s="14">
        <v>39.4</v>
      </c>
      <c r="G63" s="14">
        <v>39.4</v>
      </c>
      <c r="H63" s="14">
        <v>39.4</v>
      </c>
      <c r="I63" s="14">
        <v>39.4</v>
      </c>
      <c r="J63" s="14">
        <v>40.200000000000003</v>
      </c>
      <c r="K63" s="14">
        <v>40.200000000000003</v>
      </c>
      <c r="L63" s="14">
        <v>39.4</v>
      </c>
      <c r="M63" s="14">
        <v>39.4</v>
      </c>
      <c r="N63" s="14">
        <v>39.4</v>
      </c>
      <c r="O63" s="15" t="s">
        <v>27</v>
      </c>
      <c r="P63" s="13">
        <v>401171</v>
      </c>
      <c r="Q63" s="15" t="s">
        <v>99</v>
      </c>
      <c r="R63" s="13" t="s">
        <v>101</v>
      </c>
    </row>
    <row r="64" spans="1:18">
      <c r="A64" s="13">
        <v>20</v>
      </c>
      <c r="B64" s="13">
        <v>11</v>
      </c>
      <c r="C64" s="14">
        <v>34.6</v>
      </c>
      <c r="D64" s="14">
        <v>33</v>
      </c>
      <c r="E64" s="14">
        <v>31.2</v>
      </c>
      <c r="F64" s="14">
        <v>32.200000000000003</v>
      </c>
      <c r="G64" s="14">
        <v>32.200000000000003</v>
      </c>
      <c r="H64" s="14">
        <v>32.200000000000003</v>
      </c>
      <c r="I64" s="14">
        <v>32.200000000000003</v>
      </c>
      <c r="J64" s="14">
        <v>32.200000000000003</v>
      </c>
      <c r="K64" s="14">
        <v>32.200000000000003</v>
      </c>
      <c r="L64" s="14">
        <v>33.200000000000003</v>
      </c>
      <c r="M64" s="14">
        <v>34</v>
      </c>
      <c r="N64" s="14">
        <v>34</v>
      </c>
      <c r="O64" s="15" t="s">
        <v>27</v>
      </c>
      <c r="P64" s="13">
        <v>401172</v>
      </c>
      <c r="Q64" s="15" t="s">
        <v>99</v>
      </c>
      <c r="R64" s="13" t="s">
        <v>101</v>
      </c>
    </row>
    <row r="65" spans="1:18">
      <c r="A65" s="13">
        <v>20</v>
      </c>
      <c r="B65" s="13">
        <v>11</v>
      </c>
      <c r="C65" s="14">
        <v>1155</v>
      </c>
      <c r="D65" s="14">
        <v>1156</v>
      </c>
      <c r="E65" s="14">
        <v>1161</v>
      </c>
      <c r="F65" s="14">
        <v>1161</v>
      </c>
      <c r="G65" s="14">
        <v>1156</v>
      </c>
      <c r="H65" s="14">
        <v>1154</v>
      </c>
      <c r="I65" s="14">
        <v>1156</v>
      </c>
      <c r="J65" s="14">
        <v>1155</v>
      </c>
      <c r="K65" s="14">
        <v>1153</v>
      </c>
      <c r="L65" s="14">
        <v>1148</v>
      </c>
      <c r="M65" s="14">
        <v>1141</v>
      </c>
      <c r="N65" s="14">
        <v>1145</v>
      </c>
      <c r="O65" s="15" t="s">
        <v>24</v>
      </c>
      <c r="P65" s="13">
        <v>252110</v>
      </c>
      <c r="Q65" s="15" t="s">
        <v>99</v>
      </c>
      <c r="R65" s="13" t="s">
        <v>101</v>
      </c>
    </row>
    <row r="66" spans="1:18">
      <c r="A66" s="13">
        <v>20</v>
      </c>
      <c r="B66" s="13">
        <v>11</v>
      </c>
      <c r="C66" s="14">
        <v>229.5</v>
      </c>
      <c r="D66" s="14">
        <v>229.5</v>
      </c>
      <c r="E66" s="14">
        <v>228.5</v>
      </c>
      <c r="F66" s="14">
        <v>227.5</v>
      </c>
      <c r="G66" s="14">
        <v>227.5</v>
      </c>
      <c r="H66" s="14">
        <v>227.5</v>
      </c>
      <c r="I66" s="14">
        <v>227.5</v>
      </c>
      <c r="J66" s="14">
        <v>226.5</v>
      </c>
      <c r="K66" s="14">
        <v>224.5</v>
      </c>
      <c r="L66" s="14">
        <v>225.5</v>
      </c>
      <c r="M66" s="14">
        <v>225.5</v>
      </c>
      <c r="N66" s="14">
        <v>224.5</v>
      </c>
      <c r="O66" s="15" t="s">
        <v>24</v>
      </c>
      <c r="P66" s="13">
        <v>252113</v>
      </c>
      <c r="Q66" s="15" t="s">
        <v>99</v>
      </c>
      <c r="R66" s="13" t="s">
        <v>101</v>
      </c>
    </row>
    <row r="67" spans="1:18">
      <c r="A67" s="13">
        <v>20</v>
      </c>
      <c r="B67" s="13">
        <v>11</v>
      </c>
      <c r="C67" s="14">
        <v>57</v>
      </c>
      <c r="D67" s="14">
        <v>58</v>
      </c>
      <c r="E67" s="14">
        <v>59</v>
      </c>
      <c r="F67" s="14">
        <v>59</v>
      </c>
      <c r="G67" s="14">
        <v>59</v>
      </c>
      <c r="H67" s="14">
        <v>58</v>
      </c>
      <c r="I67" s="14">
        <v>58</v>
      </c>
      <c r="J67" s="14">
        <v>58</v>
      </c>
      <c r="K67" s="14">
        <v>58</v>
      </c>
      <c r="L67" s="14">
        <v>58</v>
      </c>
      <c r="M67" s="14">
        <v>58</v>
      </c>
      <c r="N67" s="14">
        <v>58</v>
      </c>
      <c r="O67" s="15" t="s">
        <v>24</v>
      </c>
      <c r="P67" s="13">
        <v>252114</v>
      </c>
      <c r="Q67" s="15" t="s">
        <v>99</v>
      </c>
      <c r="R67" s="13" t="s">
        <v>101</v>
      </c>
    </row>
    <row r="68" spans="1:18">
      <c r="A68" s="13">
        <v>20</v>
      </c>
      <c r="B68" s="13">
        <v>11</v>
      </c>
      <c r="C68" s="14">
        <v>128</v>
      </c>
      <c r="O68" s="15" t="s">
        <v>113</v>
      </c>
      <c r="P68" s="13">
        <v>192100</v>
      </c>
      <c r="Q68" s="15" t="s">
        <v>99</v>
      </c>
      <c r="R68" s="13" t="s">
        <v>101</v>
      </c>
    </row>
    <row r="69" spans="1:18">
      <c r="A69" s="13">
        <v>20</v>
      </c>
      <c r="B69" s="13">
        <v>11</v>
      </c>
      <c r="C69" s="14">
        <v>66</v>
      </c>
      <c r="D69" s="14">
        <v>66</v>
      </c>
      <c r="E69" s="14">
        <v>66</v>
      </c>
      <c r="F69" s="14">
        <v>66</v>
      </c>
      <c r="G69" s="14">
        <v>66</v>
      </c>
      <c r="H69" s="14">
        <v>66</v>
      </c>
      <c r="I69" s="14">
        <v>67</v>
      </c>
      <c r="J69" s="14">
        <v>67</v>
      </c>
      <c r="K69" s="14">
        <v>66</v>
      </c>
      <c r="L69" s="14">
        <v>67</v>
      </c>
      <c r="M69" s="14">
        <v>67</v>
      </c>
      <c r="N69" s="14">
        <v>67</v>
      </c>
      <c r="O69" s="15" t="s">
        <v>23</v>
      </c>
      <c r="P69" s="13">
        <v>251100</v>
      </c>
      <c r="Q69" s="15" t="s">
        <v>99</v>
      </c>
      <c r="R69" s="13" t="s">
        <v>101</v>
      </c>
    </row>
    <row r="70" spans="1:18">
      <c r="A70" s="13">
        <v>20</v>
      </c>
      <c r="B70" s="13">
        <v>11</v>
      </c>
      <c r="C70" s="14">
        <v>43</v>
      </c>
      <c r="D70" s="14">
        <v>43</v>
      </c>
      <c r="E70" s="14">
        <v>43</v>
      </c>
      <c r="F70" s="14">
        <v>43</v>
      </c>
      <c r="G70" s="14">
        <v>43</v>
      </c>
      <c r="H70" s="14">
        <v>43</v>
      </c>
      <c r="I70" s="14">
        <v>43</v>
      </c>
      <c r="J70" s="14">
        <v>42</v>
      </c>
      <c r="K70" s="14">
        <v>42</v>
      </c>
      <c r="L70" s="14">
        <v>43</v>
      </c>
      <c r="M70" s="14">
        <v>43</v>
      </c>
      <c r="N70" s="14">
        <v>43</v>
      </c>
      <c r="O70" s="15" t="s">
        <v>23</v>
      </c>
      <c r="P70" s="13">
        <v>251101</v>
      </c>
      <c r="Q70" s="15" t="s">
        <v>99</v>
      </c>
      <c r="R70" s="13" t="s">
        <v>101</v>
      </c>
    </row>
    <row r="71" spans="1:18">
      <c r="A71" s="13">
        <v>20</v>
      </c>
      <c r="B71" s="13">
        <v>11</v>
      </c>
      <c r="C71" s="14">
        <v>3095.8</v>
      </c>
      <c r="D71" s="14">
        <v>3092.8</v>
      </c>
      <c r="E71" s="14">
        <v>3102.8</v>
      </c>
      <c r="F71" s="14">
        <v>3109.8</v>
      </c>
      <c r="G71" s="14">
        <v>3136.8</v>
      </c>
      <c r="H71" s="14">
        <v>3142.8</v>
      </c>
      <c r="I71" s="14">
        <v>3156.8</v>
      </c>
      <c r="J71" s="14">
        <v>3145.8</v>
      </c>
      <c r="K71" s="14">
        <v>3214.8</v>
      </c>
      <c r="L71" s="14">
        <v>3216.3</v>
      </c>
      <c r="M71" s="14">
        <v>3217.3</v>
      </c>
      <c r="N71" s="14">
        <v>3218.3</v>
      </c>
      <c r="O71" s="15" t="s">
        <v>23</v>
      </c>
      <c r="P71" s="13">
        <v>251102</v>
      </c>
      <c r="Q71" s="15" t="s">
        <v>99</v>
      </c>
      <c r="R71" s="13" t="s">
        <v>101</v>
      </c>
    </row>
    <row r="72" spans="1:18">
      <c r="A72" s="13">
        <v>20</v>
      </c>
      <c r="B72" s="13">
        <v>11</v>
      </c>
      <c r="C72" s="14">
        <v>6020.7</v>
      </c>
      <c r="D72" s="14">
        <v>6032.2</v>
      </c>
      <c r="E72" s="14">
        <v>6035.7</v>
      </c>
      <c r="F72" s="14">
        <v>6064.7</v>
      </c>
      <c r="G72" s="14">
        <v>6050</v>
      </c>
      <c r="H72" s="14">
        <v>6051.3</v>
      </c>
      <c r="I72" s="14">
        <v>6073.3</v>
      </c>
      <c r="J72" s="14">
        <v>6083.3</v>
      </c>
      <c r="K72" s="14">
        <v>6080.7</v>
      </c>
      <c r="L72" s="14">
        <v>6097.4</v>
      </c>
      <c r="M72" s="14">
        <v>6100.4</v>
      </c>
      <c r="N72" s="14">
        <v>6105.6</v>
      </c>
      <c r="O72" s="15" t="s">
        <v>23</v>
      </c>
      <c r="P72" s="13">
        <v>251106</v>
      </c>
      <c r="Q72" s="15" t="s">
        <v>99</v>
      </c>
      <c r="R72" s="13" t="s">
        <v>101</v>
      </c>
    </row>
    <row r="73" spans="1:18">
      <c r="A73" s="13">
        <v>20</v>
      </c>
      <c r="B73" s="13">
        <v>11</v>
      </c>
      <c r="C73" s="14">
        <v>1733.3</v>
      </c>
      <c r="D73" s="14">
        <v>1733.3</v>
      </c>
      <c r="E73" s="14">
        <v>1734.3</v>
      </c>
      <c r="F73" s="14">
        <v>1732.3</v>
      </c>
      <c r="G73" s="14">
        <v>1731.3</v>
      </c>
      <c r="H73" s="14">
        <v>1718.3</v>
      </c>
      <c r="I73" s="14">
        <v>1708.3</v>
      </c>
      <c r="J73" s="14">
        <v>1717.3</v>
      </c>
      <c r="K73" s="14">
        <v>1717.3</v>
      </c>
      <c r="L73" s="14">
        <v>1710.8</v>
      </c>
      <c r="M73" s="14">
        <v>1708.8</v>
      </c>
      <c r="N73" s="14">
        <v>1703.8</v>
      </c>
      <c r="O73" s="15" t="s">
        <v>24</v>
      </c>
      <c r="P73" s="13">
        <v>252106</v>
      </c>
      <c r="Q73" s="15" t="s">
        <v>99</v>
      </c>
      <c r="R73" s="13" t="s">
        <v>101</v>
      </c>
    </row>
    <row r="74" spans="1:18">
      <c r="A74" s="13">
        <v>20</v>
      </c>
      <c r="B74" s="13">
        <v>11</v>
      </c>
      <c r="C74" s="14">
        <v>960.5</v>
      </c>
      <c r="D74" s="14">
        <v>959.5</v>
      </c>
      <c r="E74" s="14">
        <v>958.5</v>
      </c>
      <c r="F74" s="14">
        <v>960.5</v>
      </c>
      <c r="G74" s="14">
        <v>960.5</v>
      </c>
      <c r="H74" s="14">
        <v>964.5</v>
      </c>
      <c r="I74" s="14">
        <v>966.5</v>
      </c>
      <c r="J74" s="14">
        <v>965.5</v>
      </c>
      <c r="K74" s="14">
        <v>965.5</v>
      </c>
      <c r="L74" s="14">
        <v>963.5</v>
      </c>
      <c r="M74" s="14">
        <v>963.5</v>
      </c>
      <c r="N74" s="14">
        <v>962.5</v>
      </c>
      <c r="O74" s="15" t="s">
        <v>93</v>
      </c>
      <c r="P74" s="13">
        <v>191100</v>
      </c>
      <c r="Q74" s="15" t="s">
        <v>99</v>
      </c>
      <c r="R74" s="13" t="s">
        <v>101</v>
      </c>
    </row>
    <row r="75" spans="1:18">
      <c r="A75" s="13">
        <v>20</v>
      </c>
      <c r="B75" s="13">
        <v>11</v>
      </c>
      <c r="C75" s="14">
        <v>240</v>
      </c>
      <c r="D75" s="14">
        <v>241</v>
      </c>
      <c r="E75" s="14">
        <v>242</v>
      </c>
      <c r="F75" s="14">
        <v>243</v>
      </c>
      <c r="G75" s="14">
        <v>244</v>
      </c>
      <c r="H75" s="14">
        <v>244</v>
      </c>
      <c r="I75" s="14">
        <v>246</v>
      </c>
      <c r="J75" s="14">
        <v>244</v>
      </c>
      <c r="K75" s="14">
        <v>244</v>
      </c>
      <c r="L75" s="14">
        <v>244</v>
      </c>
      <c r="M75" s="14">
        <v>244</v>
      </c>
      <c r="N75" s="14">
        <v>243</v>
      </c>
      <c r="O75" s="15" t="s">
        <v>59</v>
      </c>
      <c r="P75" s="13">
        <v>182214</v>
      </c>
      <c r="Q75" s="15" t="s">
        <v>99</v>
      </c>
      <c r="R75" s="13" t="s">
        <v>101</v>
      </c>
    </row>
    <row r="76" spans="1:18">
      <c r="A76" s="13">
        <v>20</v>
      </c>
      <c r="B76" s="13">
        <v>11</v>
      </c>
      <c r="C76" s="14">
        <v>76</v>
      </c>
      <c r="D76" s="14">
        <v>76</v>
      </c>
      <c r="E76" s="14">
        <v>76</v>
      </c>
      <c r="F76" s="14">
        <v>76</v>
      </c>
      <c r="G76" s="14">
        <v>76</v>
      </c>
      <c r="H76" s="14">
        <v>76</v>
      </c>
      <c r="I76" s="14">
        <v>76</v>
      </c>
      <c r="J76" s="14">
        <v>76</v>
      </c>
      <c r="K76" s="14">
        <v>76</v>
      </c>
      <c r="L76" s="14">
        <v>76</v>
      </c>
      <c r="M76" s="14">
        <v>74</v>
      </c>
      <c r="N76" s="14">
        <v>76</v>
      </c>
      <c r="O76" s="15" t="s">
        <v>59</v>
      </c>
      <c r="P76" s="13">
        <v>182215</v>
      </c>
      <c r="Q76" s="15" t="s">
        <v>99</v>
      </c>
      <c r="R76" s="13" t="s">
        <v>101</v>
      </c>
    </row>
    <row r="77" spans="1:18">
      <c r="A77" s="13">
        <v>20</v>
      </c>
      <c r="B77" s="13">
        <v>11</v>
      </c>
      <c r="C77" s="14">
        <v>159</v>
      </c>
      <c r="D77" s="14">
        <v>159</v>
      </c>
      <c r="E77" s="14">
        <v>160</v>
      </c>
      <c r="F77" s="14">
        <v>161</v>
      </c>
      <c r="G77" s="14">
        <v>161</v>
      </c>
      <c r="H77" s="14">
        <v>159</v>
      </c>
      <c r="I77" s="14">
        <v>158</v>
      </c>
      <c r="J77" s="14">
        <v>158</v>
      </c>
      <c r="K77" s="14">
        <v>157</v>
      </c>
      <c r="L77" s="14">
        <v>157</v>
      </c>
      <c r="M77" s="14">
        <v>158</v>
      </c>
      <c r="N77" s="14">
        <v>158</v>
      </c>
      <c r="O77" s="15" t="s">
        <v>59</v>
      </c>
      <c r="P77" s="13">
        <v>182216</v>
      </c>
      <c r="Q77" s="15" t="s">
        <v>99</v>
      </c>
      <c r="R77" s="13" t="s">
        <v>101</v>
      </c>
    </row>
    <row r="78" spans="1:18">
      <c r="A78" s="13">
        <v>20</v>
      </c>
      <c r="B78" s="13">
        <v>11</v>
      </c>
      <c r="C78" s="14">
        <v>180</v>
      </c>
      <c r="D78" s="14">
        <v>180</v>
      </c>
      <c r="E78" s="14">
        <v>179</v>
      </c>
      <c r="F78" s="14">
        <v>179</v>
      </c>
      <c r="G78" s="14">
        <v>178</v>
      </c>
      <c r="H78" s="14">
        <v>179</v>
      </c>
      <c r="I78" s="14">
        <v>179</v>
      </c>
      <c r="J78" s="14">
        <v>179</v>
      </c>
      <c r="K78" s="14">
        <v>178</v>
      </c>
      <c r="L78" s="14">
        <v>177</v>
      </c>
      <c r="M78" s="14">
        <v>178</v>
      </c>
      <c r="N78" s="14">
        <v>178</v>
      </c>
      <c r="O78" s="15" t="s">
        <v>59</v>
      </c>
      <c r="P78" s="13">
        <v>182219</v>
      </c>
      <c r="Q78" s="15" t="s">
        <v>99</v>
      </c>
      <c r="R78" s="13" t="s">
        <v>101</v>
      </c>
    </row>
    <row r="79" spans="1:18">
      <c r="A79" s="13">
        <v>20</v>
      </c>
      <c r="B79" s="13">
        <v>11</v>
      </c>
      <c r="C79" s="14">
        <v>2446.6</v>
      </c>
      <c r="D79" s="14">
        <v>2447.6</v>
      </c>
      <c r="E79" s="14">
        <v>2440.6</v>
      </c>
      <c r="F79" s="14">
        <v>2443.6</v>
      </c>
      <c r="G79" s="14">
        <v>2442.6</v>
      </c>
      <c r="H79" s="14">
        <v>2448.6</v>
      </c>
      <c r="I79" s="14">
        <v>2445.6</v>
      </c>
      <c r="J79" s="14">
        <v>2444.6</v>
      </c>
      <c r="K79" s="14">
        <v>2454.6</v>
      </c>
      <c r="L79" s="14">
        <v>2450.6</v>
      </c>
      <c r="M79" s="14">
        <v>2448.6</v>
      </c>
      <c r="N79" s="14">
        <v>2450.6</v>
      </c>
      <c r="O79" s="15" t="s">
        <v>90</v>
      </c>
      <c r="P79" s="13">
        <v>183101</v>
      </c>
      <c r="Q79" s="15" t="s">
        <v>99</v>
      </c>
      <c r="R79" s="13" t="s">
        <v>101</v>
      </c>
    </row>
    <row r="80" spans="1:18">
      <c r="A80" s="13">
        <v>20</v>
      </c>
      <c r="B80" s="13">
        <v>11</v>
      </c>
      <c r="C80" s="14">
        <v>1277</v>
      </c>
      <c r="D80" s="14">
        <v>1277</v>
      </c>
      <c r="E80" s="14">
        <v>1278</v>
      </c>
      <c r="F80" s="14">
        <v>1281</v>
      </c>
      <c r="G80" s="14">
        <v>1278</v>
      </c>
      <c r="H80" s="14">
        <v>1277</v>
      </c>
      <c r="I80" s="14">
        <v>1272</v>
      </c>
      <c r="J80" s="14">
        <v>1282</v>
      </c>
      <c r="K80" s="14">
        <v>1286</v>
      </c>
      <c r="L80" s="14">
        <v>1284</v>
      </c>
      <c r="M80" s="14">
        <v>1279</v>
      </c>
      <c r="N80" s="14">
        <v>1278</v>
      </c>
      <c r="O80" s="15" t="s">
        <v>90</v>
      </c>
      <c r="P80" s="13">
        <v>183104</v>
      </c>
      <c r="Q80" s="15" t="s">
        <v>99</v>
      </c>
      <c r="R80" s="13" t="s">
        <v>101</v>
      </c>
    </row>
    <row r="81" spans="1:18">
      <c r="A81" s="13">
        <v>20</v>
      </c>
      <c r="B81" s="13">
        <v>11</v>
      </c>
      <c r="C81" s="14">
        <v>2730.6</v>
      </c>
      <c r="D81" s="14">
        <v>2730.8</v>
      </c>
      <c r="E81" s="14">
        <v>2725.8</v>
      </c>
      <c r="F81" s="14">
        <v>2724.8</v>
      </c>
      <c r="G81" s="14">
        <v>2722.6</v>
      </c>
      <c r="H81" s="14">
        <v>2723.4</v>
      </c>
      <c r="I81" s="14">
        <v>2723.4</v>
      </c>
      <c r="J81" s="14">
        <v>2722.2</v>
      </c>
      <c r="K81" s="14">
        <v>2727.2</v>
      </c>
      <c r="L81" s="14">
        <v>2722.4</v>
      </c>
      <c r="M81" s="14">
        <v>2722.4</v>
      </c>
      <c r="N81" s="14">
        <v>2726.2</v>
      </c>
      <c r="O81" s="15" t="s">
        <v>90</v>
      </c>
      <c r="P81" s="13">
        <v>183105</v>
      </c>
      <c r="Q81" s="15" t="s">
        <v>99</v>
      </c>
      <c r="R81" s="13" t="s">
        <v>101</v>
      </c>
    </row>
    <row r="82" spans="1:18">
      <c r="A82" s="13">
        <v>20</v>
      </c>
      <c r="B82" s="13">
        <v>11</v>
      </c>
      <c r="C82" s="14">
        <v>1134</v>
      </c>
      <c r="D82" s="14">
        <v>1134</v>
      </c>
      <c r="E82" s="14">
        <v>1132</v>
      </c>
      <c r="F82" s="14">
        <v>1132</v>
      </c>
      <c r="G82" s="14">
        <v>1134</v>
      </c>
      <c r="H82" s="14">
        <v>1135</v>
      </c>
      <c r="I82" s="14">
        <v>1132</v>
      </c>
      <c r="J82" s="14">
        <v>1133</v>
      </c>
      <c r="K82" s="14">
        <v>1132</v>
      </c>
      <c r="L82" s="14">
        <v>1131</v>
      </c>
      <c r="M82" s="14">
        <v>1134</v>
      </c>
      <c r="N82" s="14">
        <v>1124</v>
      </c>
      <c r="O82" s="15" t="s">
        <v>90</v>
      </c>
      <c r="P82" s="13">
        <v>183108</v>
      </c>
      <c r="Q82" s="15" t="s">
        <v>99</v>
      </c>
      <c r="R82" s="13" t="s">
        <v>101</v>
      </c>
    </row>
    <row r="83" spans="1:18">
      <c r="A83" s="13">
        <v>20</v>
      </c>
      <c r="B83" s="13">
        <v>11</v>
      </c>
      <c r="O83" s="15" t="s">
        <v>90</v>
      </c>
      <c r="P83" s="13">
        <v>183111</v>
      </c>
      <c r="Q83" s="15" t="s">
        <v>99</v>
      </c>
      <c r="R83" s="13" t="s">
        <v>101</v>
      </c>
    </row>
    <row r="84" spans="1:18">
      <c r="A84" s="13">
        <v>20</v>
      </c>
      <c r="B84" s="13">
        <v>11</v>
      </c>
      <c r="C84" s="14">
        <v>136.9</v>
      </c>
      <c r="D84" s="14">
        <v>137.69999999999999</v>
      </c>
      <c r="E84" s="14">
        <v>136.69999999999999</v>
      </c>
      <c r="F84" s="14">
        <v>137.5</v>
      </c>
      <c r="G84" s="14">
        <v>137.5</v>
      </c>
      <c r="H84" s="14">
        <v>137.5</v>
      </c>
      <c r="I84" s="14">
        <v>137.5</v>
      </c>
      <c r="J84" s="14">
        <v>138.5</v>
      </c>
      <c r="K84" s="14">
        <v>139.30000000000001</v>
      </c>
      <c r="L84" s="14">
        <v>139.30000000000001</v>
      </c>
      <c r="M84" s="14">
        <v>139.30000000000001</v>
      </c>
      <c r="N84" s="14">
        <v>138.5</v>
      </c>
      <c r="O84" s="15" t="s">
        <v>90</v>
      </c>
      <c r="P84" s="13">
        <v>183112</v>
      </c>
      <c r="Q84" s="15" t="s">
        <v>99</v>
      </c>
      <c r="R84" s="13" t="s">
        <v>101</v>
      </c>
    </row>
    <row r="85" spans="1:18">
      <c r="A85" s="13">
        <v>20</v>
      </c>
      <c r="B85" s="13">
        <v>11</v>
      </c>
      <c r="C85" s="14">
        <v>100</v>
      </c>
      <c r="D85" s="14">
        <v>100</v>
      </c>
      <c r="E85" s="14">
        <v>100</v>
      </c>
      <c r="F85" s="14">
        <v>100</v>
      </c>
      <c r="G85" s="14">
        <v>100</v>
      </c>
      <c r="H85" s="14">
        <v>100</v>
      </c>
      <c r="I85" s="14">
        <v>99</v>
      </c>
      <c r="J85" s="14">
        <v>99</v>
      </c>
      <c r="K85" s="14">
        <v>100</v>
      </c>
      <c r="L85" s="14">
        <v>99</v>
      </c>
      <c r="M85" s="14">
        <v>99</v>
      </c>
      <c r="N85" s="14">
        <v>99</v>
      </c>
      <c r="O85" s="15" t="s">
        <v>90</v>
      </c>
      <c r="P85" s="13">
        <v>183113</v>
      </c>
      <c r="Q85" s="15" t="s">
        <v>99</v>
      </c>
      <c r="R85" s="13" t="s">
        <v>101</v>
      </c>
    </row>
    <row r="86" spans="1:18">
      <c r="A86" s="13">
        <v>20</v>
      </c>
      <c r="B86" s="13">
        <v>11</v>
      </c>
      <c r="C86" s="14">
        <v>54</v>
      </c>
      <c r="D86" s="14">
        <v>54</v>
      </c>
      <c r="E86" s="14">
        <v>54</v>
      </c>
      <c r="F86" s="14">
        <v>54</v>
      </c>
      <c r="G86" s="14">
        <v>54</v>
      </c>
      <c r="H86" s="14">
        <v>53</v>
      </c>
      <c r="I86" s="14">
        <v>53</v>
      </c>
      <c r="J86" s="14">
        <v>53</v>
      </c>
      <c r="K86" s="14">
        <v>52</v>
      </c>
      <c r="L86" s="14">
        <v>53</v>
      </c>
      <c r="M86" s="14">
        <v>54</v>
      </c>
      <c r="N86" s="14">
        <v>54</v>
      </c>
      <c r="O86" s="15" t="s">
        <v>90</v>
      </c>
      <c r="P86" s="13">
        <v>183114</v>
      </c>
      <c r="Q86" s="15" t="s">
        <v>99</v>
      </c>
      <c r="R86" s="13" t="s">
        <v>101</v>
      </c>
    </row>
    <row r="87" spans="1:18">
      <c r="A87" s="13">
        <v>20</v>
      </c>
      <c r="B87" s="13">
        <v>11</v>
      </c>
      <c r="C87" s="14">
        <v>24</v>
      </c>
      <c r="D87" s="14">
        <v>24</v>
      </c>
      <c r="E87" s="14">
        <v>23</v>
      </c>
      <c r="F87" s="14">
        <v>23</v>
      </c>
      <c r="G87" s="14">
        <v>23</v>
      </c>
      <c r="H87" s="14">
        <v>23</v>
      </c>
      <c r="I87" s="14">
        <v>23</v>
      </c>
      <c r="J87" s="14">
        <v>23</v>
      </c>
      <c r="K87" s="14">
        <v>23</v>
      </c>
      <c r="L87" s="14">
        <v>23</v>
      </c>
      <c r="M87" s="14">
        <v>23</v>
      </c>
      <c r="N87" s="14">
        <v>23</v>
      </c>
      <c r="O87" s="15" t="s">
        <v>90</v>
      </c>
      <c r="P87" s="13">
        <v>183115</v>
      </c>
      <c r="Q87" s="15" t="s">
        <v>99</v>
      </c>
      <c r="R87" s="13" t="s">
        <v>101</v>
      </c>
    </row>
    <row r="88" spans="1:18">
      <c r="A88" s="13">
        <v>20</v>
      </c>
      <c r="B88" s="13">
        <v>11</v>
      </c>
      <c r="C88" s="14">
        <v>44.8</v>
      </c>
      <c r="D88" s="14">
        <v>43.8</v>
      </c>
      <c r="E88" s="14">
        <v>44.8</v>
      </c>
      <c r="F88" s="14">
        <v>44.8</v>
      </c>
      <c r="G88" s="14">
        <v>44.8</v>
      </c>
      <c r="H88" s="14">
        <v>44.8</v>
      </c>
      <c r="I88" s="14">
        <v>44.8</v>
      </c>
      <c r="J88" s="14">
        <v>44.8</v>
      </c>
      <c r="K88" s="14">
        <v>44.8</v>
      </c>
      <c r="L88" s="14">
        <v>43.8</v>
      </c>
      <c r="M88" s="14">
        <v>42.8</v>
      </c>
      <c r="N88" s="14">
        <v>42.8</v>
      </c>
      <c r="O88" s="15" t="s">
        <v>90</v>
      </c>
      <c r="P88" s="13">
        <v>183116</v>
      </c>
      <c r="Q88" s="15" t="s">
        <v>99</v>
      </c>
      <c r="R88" s="13" t="s">
        <v>101</v>
      </c>
    </row>
    <row r="89" spans="1:18">
      <c r="A89" s="13">
        <v>20</v>
      </c>
      <c r="B89" s="13">
        <v>11</v>
      </c>
      <c r="C89" s="14">
        <v>113</v>
      </c>
      <c r="D89" s="14">
        <v>113</v>
      </c>
      <c r="E89" s="14">
        <v>113</v>
      </c>
      <c r="F89" s="14">
        <v>114</v>
      </c>
      <c r="G89" s="14">
        <v>113</v>
      </c>
      <c r="H89" s="14">
        <v>112</v>
      </c>
      <c r="I89" s="14">
        <v>112</v>
      </c>
      <c r="J89" s="14">
        <v>113</v>
      </c>
      <c r="K89" s="14">
        <v>114</v>
      </c>
      <c r="L89" s="14">
        <v>114</v>
      </c>
      <c r="M89" s="14">
        <v>114</v>
      </c>
      <c r="N89" s="14">
        <v>114</v>
      </c>
      <c r="O89" s="15" t="s">
        <v>90</v>
      </c>
      <c r="P89" s="13">
        <v>183117</v>
      </c>
      <c r="Q89" s="15" t="s">
        <v>99</v>
      </c>
      <c r="R89" s="13" t="s">
        <v>101</v>
      </c>
    </row>
    <row r="90" spans="1:18">
      <c r="A90" s="13">
        <v>20</v>
      </c>
      <c r="B90" s="13">
        <v>11</v>
      </c>
      <c r="C90" s="14">
        <v>47</v>
      </c>
      <c r="D90" s="14">
        <v>47</v>
      </c>
      <c r="E90" s="14">
        <v>47</v>
      </c>
      <c r="F90" s="14">
        <v>47</v>
      </c>
      <c r="G90" s="14">
        <v>47</v>
      </c>
      <c r="H90" s="14">
        <v>46</v>
      </c>
      <c r="I90" s="14">
        <v>47</v>
      </c>
      <c r="J90" s="14">
        <v>46</v>
      </c>
      <c r="K90" s="14">
        <v>46</v>
      </c>
      <c r="L90" s="14">
        <v>47</v>
      </c>
      <c r="M90" s="14">
        <v>46</v>
      </c>
      <c r="N90" s="14">
        <v>46</v>
      </c>
      <c r="O90" s="15" t="s">
        <v>90</v>
      </c>
      <c r="P90" s="13">
        <v>183118</v>
      </c>
      <c r="Q90" s="15" t="s">
        <v>99</v>
      </c>
      <c r="R90" s="13" t="s">
        <v>101</v>
      </c>
    </row>
    <row r="91" spans="1:18">
      <c r="A91" s="13">
        <v>20</v>
      </c>
      <c r="B91" s="13">
        <v>11</v>
      </c>
      <c r="C91" s="14">
        <v>87</v>
      </c>
      <c r="D91" s="14">
        <v>87</v>
      </c>
      <c r="E91" s="14">
        <v>87</v>
      </c>
      <c r="F91" s="14">
        <v>87</v>
      </c>
      <c r="G91" s="14">
        <v>87</v>
      </c>
      <c r="H91" s="14">
        <v>87</v>
      </c>
      <c r="I91" s="14">
        <v>87</v>
      </c>
      <c r="J91" s="14">
        <v>87</v>
      </c>
      <c r="K91" s="14">
        <v>87</v>
      </c>
      <c r="L91" s="14">
        <v>87</v>
      </c>
      <c r="M91" s="14">
        <v>87</v>
      </c>
      <c r="N91" s="14">
        <v>87</v>
      </c>
      <c r="O91" s="15" t="s">
        <v>90</v>
      </c>
      <c r="P91" s="13">
        <v>183119</v>
      </c>
      <c r="Q91" s="15" t="s">
        <v>99</v>
      </c>
      <c r="R91" s="13" t="s">
        <v>101</v>
      </c>
    </row>
    <row r="92" spans="1:18">
      <c r="A92" s="13">
        <v>20</v>
      </c>
      <c r="B92" s="13">
        <v>11</v>
      </c>
      <c r="C92" s="14">
        <v>37.799999999999997</v>
      </c>
      <c r="D92" s="14">
        <v>37.799999999999997</v>
      </c>
      <c r="E92" s="14">
        <v>36.799999999999997</v>
      </c>
      <c r="F92" s="14">
        <v>36.799999999999997</v>
      </c>
      <c r="G92" s="14">
        <v>36.799999999999997</v>
      </c>
      <c r="H92" s="14">
        <v>37.799999999999997</v>
      </c>
      <c r="I92" s="14">
        <v>37.799999999999997</v>
      </c>
      <c r="J92" s="14">
        <v>38.6</v>
      </c>
      <c r="K92" s="14">
        <v>38.6</v>
      </c>
      <c r="L92" s="14">
        <v>38.6</v>
      </c>
      <c r="M92" s="14">
        <v>38.6</v>
      </c>
      <c r="N92" s="14">
        <v>38.6</v>
      </c>
      <c r="O92" s="15" t="s">
        <v>90</v>
      </c>
      <c r="P92" s="13">
        <v>183120</v>
      </c>
      <c r="Q92" s="15" t="s">
        <v>99</v>
      </c>
      <c r="R92" s="13" t="s">
        <v>101</v>
      </c>
    </row>
    <row r="93" spans="1:18">
      <c r="A93" s="13">
        <v>20</v>
      </c>
      <c r="B93" s="13">
        <v>11</v>
      </c>
      <c r="C93" s="14">
        <v>102</v>
      </c>
      <c r="D93" s="14">
        <v>102</v>
      </c>
      <c r="E93" s="14">
        <v>100</v>
      </c>
      <c r="F93" s="14">
        <v>98</v>
      </c>
      <c r="G93" s="14">
        <v>97</v>
      </c>
      <c r="H93" s="14">
        <v>97</v>
      </c>
      <c r="I93" s="14">
        <v>99</v>
      </c>
      <c r="J93" s="14">
        <v>99</v>
      </c>
      <c r="K93" s="14">
        <v>99</v>
      </c>
      <c r="L93" s="14">
        <v>95</v>
      </c>
      <c r="M93" s="14">
        <v>95</v>
      </c>
      <c r="N93" s="14">
        <v>97</v>
      </c>
      <c r="O93" s="15" t="s">
        <v>90</v>
      </c>
      <c r="P93" s="13">
        <v>183121</v>
      </c>
      <c r="Q93" s="15" t="s">
        <v>99</v>
      </c>
      <c r="R93" s="13" t="s">
        <v>101</v>
      </c>
    </row>
    <row r="94" spans="1:18">
      <c r="A94" s="13">
        <v>20</v>
      </c>
      <c r="B94" s="13">
        <v>11</v>
      </c>
      <c r="C94" s="14">
        <v>34</v>
      </c>
      <c r="D94" s="14">
        <v>34</v>
      </c>
      <c r="E94" s="14">
        <v>34</v>
      </c>
      <c r="F94" s="14">
        <v>34</v>
      </c>
      <c r="G94" s="14">
        <v>34</v>
      </c>
      <c r="H94" s="14">
        <v>34</v>
      </c>
      <c r="I94" s="14">
        <v>34</v>
      </c>
      <c r="J94" s="14">
        <v>34</v>
      </c>
      <c r="K94" s="14">
        <v>34</v>
      </c>
      <c r="L94" s="14">
        <v>34</v>
      </c>
      <c r="M94" s="14">
        <v>34</v>
      </c>
      <c r="N94" s="14">
        <v>34</v>
      </c>
      <c r="O94" s="15" t="s">
        <v>90</v>
      </c>
      <c r="P94" s="13">
        <v>183122</v>
      </c>
      <c r="Q94" s="15" t="s">
        <v>99</v>
      </c>
      <c r="R94" s="13" t="s">
        <v>101</v>
      </c>
    </row>
    <row r="95" spans="1:18">
      <c r="A95" s="13">
        <v>20</v>
      </c>
      <c r="B95" s="13">
        <v>11</v>
      </c>
      <c r="C95" s="14">
        <v>288.5</v>
      </c>
      <c r="D95" s="14">
        <v>288.5</v>
      </c>
      <c r="E95" s="14">
        <v>287.5</v>
      </c>
      <c r="F95" s="14">
        <v>286.5</v>
      </c>
      <c r="G95" s="14">
        <v>286.5</v>
      </c>
      <c r="H95" s="14">
        <v>286.5</v>
      </c>
      <c r="I95" s="14">
        <v>287.5</v>
      </c>
      <c r="J95" s="14">
        <v>289.5</v>
      </c>
      <c r="K95" s="14">
        <v>289.5</v>
      </c>
      <c r="L95" s="14">
        <v>289.5</v>
      </c>
      <c r="M95" s="14">
        <v>289.5</v>
      </c>
      <c r="N95" s="14">
        <v>289.5</v>
      </c>
      <c r="O95" s="15" t="s">
        <v>90</v>
      </c>
      <c r="P95" s="13">
        <v>183124</v>
      </c>
      <c r="Q95" s="15" t="s">
        <v>99</v>
      </c>
      <c r="R95" s="13" t="s">
        <v>101</v>
      </c>
    </row>
    <row r="96" spans="1:18">
      <c r="A96" s="13">
        <v>20</v>
      </c>
      <c r="B96" s="13">
        <v>11</v>
      </c>
      <c r="C96" s="14">
        <v>46</v>
      </c>
      <c r="D96" s="14">
        <v>46</v>
      </c>
      <c r="E96" s="14">
        <v>45</v>
      </c>
      <c r="F96" s="14">
        <v>45</v>
      </c>
      <c r="G96" s="14">
        <v>44</v>
      </c>
      <c r="H96" s="14">
        <v>45</v>
      </c>
      <c r="I96" s="14">
        <v>44</v>
      </c>
      <c r="J96" s="14">
        <v>45</v>
      </c>
      <c r="K96" s="14">
        <v>45</v>
      </c>
      <c r="L96" s="14">
        <v>45</v>
      </c>
      <c r="M96" s="14">
        <v>46</v>
      </c>
      <c r="N96" s="14">
        <v>46</v>
      </c>
      <c r="O96" s="15" t="s">
        <v>90</v>
      </c>
      <c r="P96" s="13">
        <v>183125</v>
      </c>
      <c r="Q96" s="15" t="s">
        <v>99</v>
      </c>
      <c r="R96" s="13" t="s">
        <v>101</v>
      </c>
    </row>
    <row r="97" spans="1:18">
      <c r="A97" s="13">
        <v>20</v>
      </c>
      <c r="B97" s="13">
        <v>11</v>
      </c>
      <c r="C97" s="14">
        <v>30</v>
      </c>
      <c r="D97" s="14">
        <v>30</v>
      </c>
      <c r="E97" s="14">
        <v>30</v>
      </c>
      <c r="F97" s="14">
        <v>30</v>
      </c>
      <c r="G97" s="14">
        <v>30</v>
      </c>
      <c r="H97" s="14">
        <v>30</v>
      </c>
      <c r="I97" s="14">
        <v>30</v>
      </c>
      <c r="J97" s="14">
        <v>30</v>
      </c>
      <c r="K97" s="14">
        <v>30</v>
      </c>
      <c r="L97" s="14">
        <v>30</v>
      </c>
      <c r="M97" s="14">
        <v>30</v>
      </c>
      <c r="N97" s="14">
        <v>30</v>
      </c>
      <c r="O97" s="15" t="s">
        <v>90</v>
      </c>
      <c r="P97" s="13">
        <v>183126</v>
      </c>
      <c r="Q97" s="15" t="s">
        <v>99</v>
      </c>
      <c r="R97" s="13" t="s">
        <v>101</v>
      </c>
    </row>
    <row r="98" spans="1:18">
      <c r="A98" s="13">
        <v>20</v>
      </c>
      <c r="B98" s="13">
        <v>11</v>
      </c>
      <c r="C98" s="14">
        <v>1523.5</v>
      </c>
      <c r="D98" s="14">
        <v>1528.5</v>
      </c>
      <c r="E98" s="14">
        <v>1527.5</v>
      </c>
      <c r="F98" s="14">
        <v>1521.5</v>
      </c>
      <c r="G98" s="14">
        <v>1525.5</v>
      </c>
      <c r="H98" s="14">
        <v>1527.5</v>
      </c>
      <c r="I98" s="14">
        <v>1532.5</v>
      </c>
      <c r="J98" s="14">
        <v>1534.5</v>
      </c>
      <c r="K98" s="14">
        <v>1528.5</v>
      </c>
      <c r="L98" s="14">
        <v>1525.7</v>
      </c>
      <c r="M98" s="14">
        <v>1525.5</v>
      </c>
      <c r="N98" s="14">
        <v>1531.5</v>
      </c>
      <c r="O98" s="15" t="s">
        <v>92</v>
      </c>
      <c r="P98" s="13">
        <v>187100</v>
      </c>
      <c r="Q98" s="15" t="s">
        <v>99</v>
      </c>
      <c r="R98" s="13" t="s">
        <v>101</v>
      </c>
    </row>
    <row r="99" spans="1:18">
      <c r="A99" s="13">
        <v>20</v>
      </c>
      <c r="B99" s="13">
        <v>11</v>
      </c>
      <c r="C99" s="14">
        <v>2034</v>
      </c>
      <c r="D99" s="14">
        <v>2030</v>
      </c>
      <c r="E99" s="14">
        <v>2031.8</v>
      </c>
      <c r="F99" s="14">
        <v>2019</v>
      </c>
      <c r="G99" s="14">
        <v>2016</v>
      </c>
      <c r="H99" s="14">
        <v>2018</v>
      </c>
      <c r="I99" s="14">
        <v>2022</v>
      </c>
      <c r="J99" s="14">
        <v>2019.8</v>
      </c>
      <c r="K99" s="14">
        <v>2017.8</v>
      </c>
      <c r="L99" s="14">
        <v>2003.8</v>
      </c>
      <c r="M99" s="14">
        <v>1996.6</v>
      </c>
      <c r="N99" s="14">
        <v>1991.6</v>
      </c>
      <c r="O99" s="15" t="s">
        <v>91</v>
      </c>
      <c r="P99" s="13">
        <v>188100</v>
      </c>
      <c r="Q99" s="15" t="s">
        <v>99</v>
      </c>
      <c r="R99" s="13" t="s">
        <v>101</v>
      </c>
    </row>
    <row r="100" spans="1:18">
      <c r="A100" s="13">
        <v>20</v>
      </c>
      <c r="B100" s="13">
        <v>11</v>
      </c>
      <c r="C100" s="14">
        <v>269.39999999999998</v>
      </c>
      <c r="D100" s="14">
        <v>269.39999999999998</v>
      </c>
      <c r="E100" s="14">
        <v>269.39999999999998</v>
      </c>
      <c r="F100" s="14">
        <v>269.39999999999998</v>
      </c>
      <c r="G100" s="14">
        <v>270.2</v>
      </c>
      <c r="H100" s="14">
        <v>270.2</v>
      </c>
      <c r="I100" s="14">
        <v>270.2</v>
      </c>
      <c r="J100" s="14">
        <v>270.2</v>
      </c>
      <c r="K100" s="14">
        <v>270.2</v>
      </c>
      <c r="L100" s="14">
        <v>270.2</v>
      </c>
      <c r="M100" s="14">
        <v>270.2</v>
      </c>
      <c r="N100" s="14">
        <v>270.2</v>
      </c>
      <c r="O100" s="15" t="s">
        <v>58</v>
      </c>
      <c r="P100" s="13">
        <v>181100</v>
      </c>
      <c r="Q100" s="15" t="s">
        <v>99</v>
      </c>
      <c r="R100" s="13" t="s">
        <v>101</v>
      </c>
    </row>
    <row r="101" spans="1:18">
      <c r="A101" s="13">
        <v>20</v>
      </c>
      <c r="B101" s="13">
        <v>11</v>
      </c>
      <c r="C101" s="14">
        <v>303</v>
      </c>
      <c r="D101" s="14">
        <v>299</v>
      </c>
      <c r="E101" s="14">
        <v>300</v>
      </c>
      <c r="F101" s="14">
        <v>298</v>
      </c>
      <c r="G101" s="14">
        <v>297</v>
      </c>
      <c r="H101" s="14">
        <v>297</v>
      </c>
      <c r="I101" s="14">
        <v>297</v>
      </c>
      <c r="J101" s="14">
        <v>299</v>
      </c>
      <c r="K101" s="14">
        <v>300</v>
      </c>
      <c r="L101" s="14">
        <v>299</v>
      </c>
      <c r="M101" s="14">
        <v>298</v>
      </c>
      <c r="N101" s="14">
        <v>297</v>
      </c>
      <c r="O101" s="15" t="s">
        <v>59</v>
      </c>
      <c r="P101" s="13">
        <v>182137</v>
      </c>
      <c r="Q101" s="15" t="s">
        <v>99</v>
      </c>
      <c r="R101" s="13" t="s">
        <v>101</v>
      </c>
    </row>
    <row r="102" spans="1:18">
      <c r="A102" s="13">
        <v>20</v>
      </c>
      <c r="B102" s="13">
        <v>11</v>
      </c>
      <c r="C102" s="14">
        <v>27</v>
      </c>
      <c r="D102" s="14">
        <v>27</v>
      </c>
      <c r="E102" s="14">
        <v>27</v>
      </c>
      <c r="F102" s="14">
        <v>27</v>
      </c>
      <c r="G102" s="14">
        <v>27</v>
      </c>
      <c r="H102" s="14">
        <v>28</v>
      </c>
      <c r="I102" s="14">
        <v>28</v>
      </c>
      <c r="J102" s="14">
        <v>28</v>
      </c>
      <c r="K102" s="14">
        <v>28</v>
      </c>
      <c r="L102" s="14">
        <v>28</v>
      </c>
      <c r="M102" s="14">
        <v>28</v>
      </c>
      <c r="N102" s="14">
        <v>28</v>
      </c>
      <c r="O102" s="15" t="s">
        <v>27</v>
      </c>
      <c r="P102" s="13">
        <v>401188</v>
      </c>
      <c r="Q102" s="15" t="s">
        <v>99</v>
      </c>
      <c r="R102" s="13" t="s">
        <v>101</v>
      </c>
    </row>
    <row r="103" spans="1:18">
      <c r="A103" s="13">
        <v>20</v>
      </c>
      <c r="B103" s="13">
        <v>11</v>
      </c>
      <c r="C103" s="14">
        <v>67</v>
      </c>
      <c r="D103" s="14">
        <v>67</v>
      </c>
      <c r="E103" s="14">
        <v>67</v>
      </c>
      <c r="F103" s="14">
        <v>66</v>
      </c>
      <c r="G103" s="14">
        <v>66</v>
      </c>
      <c r="H103" s="14">
        <v>66</v>
      </c>
      <c r="I103" s="14">
        <v>66</v>
      </c>
      <c r="J103" s="14">
        <v>66</v>
      </c>
      <c r="K103" s="14">
        <v>66</v>
      </c>
      <c r="L103" s="14">
        <v>66</v>
      </c>
      <c r="M103" s="14">
        <v>67</v>
      </c>
      <c r="N103" s="14">
        <v>67</v>
      </c>
      <c r="O103" s="15" t="s">
        <v>27</v>
      </c>
      <c r="P103" s="13">
        <v>401189</v>
      </c>
      <c r="Q103" s="15" t="s">
        <v>99</v>
      </c>
      <c r="R103" s="13" t="s">
        <v>101</v>
      </c>
    </row>
    <row r="104" spans="1:18">
      <c r="A104" s="13">
        <v>20</v>
      </c>
      <c r="B104" s="13">
        <v>11</v>
      </c>
      <c r="C104" s="14">
        <v>66</v>
      </c>
      <c r="D104" s="14">
        <v>67</v>
      </c>
      <c r="E104" s="14">
        <v>67</v>
      </c>
      <c r="F104" s="14">
        <v>67</v>
      </c>
      <c r="G104" s="14">
        <v>68</v>
      </c>
      <c r="H104" s="14">
        <v>68</v>
      </c>
      <c r="I104" s="14">
        <v>68</v>
      </c>
      <c r="J104" s="14">
        <v>68</v>
      </c>
      <c r="K104" s="14">
        <v>68</v>
      </c>
      <c r="L104" s="14">
        <v>68</v>
      </c>
      <c r="M104" s="14">
        <v>68</v>
      </c>
      <c r="N104" s="14">
        <v>68</v>
      </c>
      <c r="O104" s="15" t="s">
        <v>27</v>
      </c>
      <c r="P104" s="13">
        <v>401190</v>
      </c>
      <c r="Q104" s="15" t="s">
        <v>99</v>
      </c>
      <c r="R104" s="13" t="s">
        <v>101</v>
      </c>
    </row>
    <row r="105" spans="1:18">
      <c r="A105" s="13">
        <v>20</v>
      </c>
      <c r="B105" s="13">
        <v>11</v>
      </c>
      <c r="C105" s="14">
        <v>20</v>
      </c>
      <c r="D105" s="14">
        <v>20</v>
      </c>
      <c r="E105" s="14">
        <v>20</v>
      </c>
      <c r="F105" s="14">
        <v>20</v>
      </c>
      <c r="G105" s="14">
        <v>20</v>
      </c>
      <c r="H105" s="14">
        <v>20</v>
      </c>
      <c r="I105" s="14">
        <v>20</v>
      </c>
      <c r="J105" s="14">
        <v>20</v>
      </c>
      <c r="K105" s="14">
        <v>20</v>
      </c>
      <c r="L105" s="14">
        <v>20</v>
      </c>
      <c r="M105" s="14">
        <v>20</v>
      </c>
      <c r="N105" s="14">
        <v>20</v>
      </c>
      <c r="O105" s="15" t="s">
        <v>27</v>
      </c>
      <c r="P105" s="13">
        <v>401191</v>
      </c>
      <c r="Q105" s="15" t="s">
        <v>99</v>
      </c>
      <c r="R105" s="13" t="s">
        <v>101</v>
      </c>
    </row>
    <row r="106" spans="1:18">
      <c r="A106" s="13">
        <v>20</v>
      </c>
      <c r="B106" s="13">
        <v>11</v>
      </c>
      <c r="C106" s="14">
        <v>94</v>
      </c>
      <c r="D106" s="14">
        <v>94</v>
      </c>
      <c r="E106" s="14">
        <v>94</v>
      </c>
      <c r="F106" s="14">
        <v>93</v>
      </c>
      <c r="G106" s="14">
        <v>95</v>
      </c>
      <c r="H106" s="14">
        <v>95</v>
      </c>
      <c r="I106" s="14">
        <v>96</v>
      </c>
      <c r="J106" s="14">
        <v>97</v>
      </c>
      <c r="K106" s="14">
        <v>97</v>
      </c>
      <c r="L106" s="14">
        <v>97</v>
      </c>
      <c r="M106" s="14">
        <v>97</v>
      </c>
      <c r="N106" s="14">
        <v>97</v>
      </c>
      <c r="O106" s="15" t="s">
        <v>27</v>
      </c>
      <c r="P106" s="13">
        <v>401192</v>
      </c>
      <c r="Q106" s="15" t="s">
        <v>99</v>
      </c>
      <c r="R106" s="13" t="s">
        <v>101</v>
      </c>
    </row>
    <row r="107" spans="1:18">
      <c r="A107" s="13">
        <v>20</v>
      </c>
      <c r="B107" s="13">
        <v>11</v>
      </c>
      <c r="C107" s="14">
        <v>55</v>
      </c>
      <c r="D107" s="14">
        <v>55</v>
      </c>
      <c r="E107" s="14">
        <v>55</v>
      </c>
      <c r="F107" s="14">
        <v>55</v>
      </c>
      <c r="G107" s="14">
        <v>55</v>
      </c>
      <c r="H107" s="14">
        <v>55</v>
      </c>
      <c r="I107" s="14">
        <v>55</v>
      </c>
      <c r="J107" s="14">
        <v>55</v>
      </c>
      <c r="K107" s="14">
        <v>55</v>
      </c>
      <c r="L107" s="14">
        <v>55</v>
      </c>
      <c r="M107" s="14">
        <v>55</v>
      </c>
      <c r="N107" s="14">
        <v>55</v>
      </c>
      <c r="O107" s="15" t="s">
        <v>28</v>
      </c>
      <c r="P107" s="13">
        <v>402100</v>
      </c>
      <c r="Q107" s="15" t="s">
        <v>99</v>
      </c>
      <c r="R107" s="13" t="s">
        <v>101</v>
      </c>
    </row>
    <row r="108" spans="1:18">
      <c r="A108" s="13">
        <v>20</v>
      </c>
      <c r="B108" s="13">
        <v>11</v>
      </c>
      <c r="C108" s="14">
        <v>116</v>
      </c>
      <c r="D108" s="14">
        <v>116</v>
      </c>
      <c r="E108" s="14">
        <v>117</v>
      </c>
      <c r="F108" s="14">
        <v>116</v>
      </c>
      <c r="G108" s="14">
        <v>117</v>
      </c>
      <c r="H108" s="14">
        <v>118</v>
      </c>
      <c r="I108" s="14">
        <v>120</v>
      </c>
      <c r="J108" s="14">
        <v>119</v>
      </c>
      <c r="K108" s="14">
        <v>118</v>
      </c>
      <c r="L108" s="14">
        <v>118</v>
      </c>
      <c r="M108" s="14">
        <v>118</v>
      </c>
      <c r="N108" s="14">
        <v>118</v>
      </c>
      <c r="O108" s="15" t="s">
        <v>28</v>
      </c>
      <c r="P108" s="13">
        <v>402101</v>
      </c>
      <c r="Q108" s="15" t="s">
        <v>99</v>
      </c>
      <c r="R108" s="13" t="s">
        <v>101</v>
      </c>
    </row>
    <row r="109" spans="1:18">
      <c r="A109" s="13">
        <v>20</v>
      </c>
      <c r="B109" s="13">
        <v>11</v>
      </c>
      <c r="C109" s="14">
        <v>26</v>
      </c>
      <c r="D109" s="14">
        <v>26</v>
      </c>
      <c r="E109" s="14">
        <v>27</v>
      </c>
      <c r="F109" s="14">
        <v>27</v>
      </c>
      <c r="G109" s="14">
        <v>27</v>
      </c>
      <c r="H109" s="14">
        <v>27</v>
      </c>
      <c r="I109" s="14">
        <v>27</v>
      </c>
      <c r="J109" s="14">
        <v>27</v>
      </c>
      <c r="K109" s="14">
        <v>27</v>
      </c>
      <c r="L109" s="14">
        <v>27</v>
      </c>
      <c r="M109" s="14">
        <v>27</v>
      </c>
      <c r="N109" s="14">
        <v>27</v>
      </c>
      <c r="O109" s="15" t="s">
        <v>29</v>
      </c>
      <c r="P109" s="13">
        <v>403101</v>
      </c>
      <c r="Q109" s="15" t="s">
        <v>99</v>
      </c>
      <c r="R109" s="13" t="s">
        <v>101</v>
      </c>
    </row>
    <row r="110" spans="1:18">
      <c r="A110" s="13">
        <v>20</v>
      </c>
      <c r="B110" s="13">
        <v>11</v>
      </c>
      <c r="C110" s="14">
        <v>20</v>
      </c>
      <c r="D110" s="14">
        <v>20</v>
      </c>
      <c r="E110" s="14">
        <v>20</v>
      </c>
      <c r="F110" s="14">
        <v>20</v>
      </c>
      <c r="G110" s="14">
        <v>20</v>
      </c>
      <c r="H110" s="14">
        <v>21</v>
      </c>
      <c r="I110" s="14">
        <v>21</v>
      </c>
      <c r="J110" s="14">
        <v>21</v>
      </c>
      <c r="K110" s="14">
        <v>21</v>
      </c>
      <c r="L110" s="14">
        <v>21</v>
      </c>
      <c r="M110" s="14">
        <v>21</v>
      </c>
      <c r="N110" s="14">
        <v>21</v>
      </c>
      <c r="O110" s="15" t="s">
        <v>29</v>
      </c>
      <c r="P110" s="13">
        <v>403102</v>
      </c>
      <c r="Q110" s="15" t="s">
        <v>99</v>
      </c>
      <c r="R110" s="13" t="s">
        <v>101</v>
      </c>
    </row>
    <row r="111" spans="1:18">
      <c r="A111" s="13">
        <v>20</v>
      </c>
      <c r="B111" s="13">
        <v>11</v>
      </c>
      <c r="C111" s="14">
        <v>50</v>
      </c>
      <c r="D111" s="14">
        <v>50</v>
      </c>
      <c r="E111" s="14">
        <v>50</v>
      </c>
      <c r="F111" s="14">
        <v>50</v>
      </c>
      <c r="G111" s="14">
        <v>50</v>
      </c>
      <c r="H111" s="14">
        <v>50</v>
      </c>
      <c r="I111" s="14">
        <v>50</v>
      </c>
      <c r="J111" s="14">
        <v>50</v>
      </c>
      <c r="K111" s="14">
        <v>50</v>
      </c>
      <c r="L111" s="14">
        <v>50</v>
      </c>
      <c r="M111" s="14">
        <v>50</v>
      </c>
      <c r="N111" s="14">
        <v>51</v>
      </c>
      <c r="O111" s="15" t="s">
        <v>29</v>
      </c>
      <c r="P111" s="13">
        <v>403103</v>
      </c>
      <c r="Q111" s="15" t="s">
        <v>99</v>
      </c>
      <c r="R111" s="13" t="s">
        <v>101</v>
      </c>
    </row>
    <row r="112" spans="1:18">
      <c r="A112" s="13">
        <v>20</v>
      </c>
      <c r="B112" s="13">
        <v>11</v>
      </c>
      <c r="C112" s="14">
        <v>1729</v>
      </c>
      <c r="D112" s="14">
        <v>1726</v>
      </c>
      <c r="E112" s="14">
        <v>1729</v>
      </c>
      <c r="F112" s="14">
        <v>1725</v>
      </c>
      <c r="G112" s="14">
        <v>1724</v>
      </c>
      <c r="H112" s="14">
        <v>1729</v>
      </c>
      <c r="I112" s="14">
        <v>1738</v>
      </c>
      <c r="J112" s="14">
        <v>1739</v>
      </c>
      <c r="K112" s="14">
        <v>1737.5</v>
      </c>
      <c r="L112" s="14">
        <v>1738.5</v>
      </c>
      <c r="M112" s="14">
        <v>1737.5</v>
      </c>
      <c r="N112" s="14">
        <v>1739.5</v>
      </c>
      <c r="O112" s="15" t="s">
        <v>39</v>
      </c>
      <c r="P112" s="13">
        <v>406100</v>
      </c>
      <c r="Q112" s="15" t="s">
        <v>99</v>
      </c>
      <c r="R112" s="13" t="s">
        <v>101</v>
      </c>
    </row>
    <row r="113" spans="1:18">
      <c r="A113" s="13">
        <v>20</v>
      </c>
      <c r="B113" s="13">
        <v>11</v>
      </c>
      <c r="C113" s="14">
        <v>2077</v>
      </c>
      <c r="D113" s="14">
        <v>2073</v>
      </c>
      <c r="E113" s="14">
        <v>2068</v>
      </c>
      <c r="F113" s="14">
        <v>2061</v>
      </c>
      <c r="G113" s="14">
        <v>1446.5</v>
      </c>
      <c r="H113" s="14">
        <v>1447.5</v>
      </c>
      <c r="I113" s="14">
        <v>1454.5</v>
      </c>
      <c r="J113" s="14">
        <v>1457.5</v>
      </c>
      <c r="K113" s="14">
        <v>1459.5</v>
      </c>
      <c r="L113" s="14">
        <v>1456.5</v>
      </c>
      <c r="M113" s="14">
        <v>1460.5</v>
      </c>
      <c r="N113" s="14">
        <v>1458.5</v>
      </c>
      <c r="O113" s="15" t="s">
        <v>59</v>
      </c>
      <c r="P113" s="13">
        <v>182104</v>
      </c>
      <c r="Q113" s="15" t="s">
        <v>99</v>
      </c>
      <c r="R113" s="13" t="s">
        <v>101</v>
      </c>
    </row>
    <row r="114" spans="1:18">
      <c r="A114" s="13">
        <v>20</v>
      </c>
      <c r="B114" s="13">
        <v>11</v>
      </c>
      <c r="C114" s="14">
        <v>1087.5999999999999</v>
      </c>
      <c r="D114" s="14">
        <v>1083.5999999999999</v>
      </c>
      <c r="E114" s="14">
        <v>1088.8</v>
      </c>
      <c r="F114" s="14">
        <v>1094.8</v>
      </c>
      <c r="G114" s="14">
        <v>1098.8</v>
      </c>
      <c r="H114" s="14">
        <v>1095.5999999999999</v>
      </c>
      <c r="I114" s="14">
        <v>1098.5999999999999</v>
      </c>
      <c r="J114" s="14">
        <v>1101.5999999999999</v>
      </c>
      <c r="K114" s="14">
        <v>1103</v>
      </c>
      <c r="L114" s="14">
        <v>1097</v>
      </c>
      <c r="M114" s="14">
        <v>1097</v>
      </c>
      <c r="N114" s="14">
        <v>1100</v>
      </c>
      <c r="O114" s="15" t="s">
        <v>59</v>
      </c>
      <c r="P114" s="13">
        <v>182105</v>
      </c>
      <c r="Q114" s="15" t="s">
        <v>99</v>
      </c>
      <c r="R114" s="13" t="s">
        <v>101</v>
      </c>
    </row>
    <row r="115" spans="1:18">
      <c r="A115" s="13">
        <v>20</v>
      </c>
      <c r="B115" s="13">
        <v>11</v>
      </c>
      <c r="C115" s="14">
        <v>1527.3</v>
      </c>
      <c r="D115" s="14">
        <v>1529.3</v>
      </c>
      <c r="E115" s="14">
        <v>1526.7</v>
      </c>
      <c r="F115" s="14">
        <v>1527.9</v>
      </c>
      <c r="G115" s="14">
        <v>1527.9</v>
      </c>
      <c r="H115" s="14">
        <v>1533.7</v>
      </c>
      <c r="I115" s="14">
        <v>1537.9</v>
      </c>
      <c r="J115" s="14">
        <v>1547.3</v>
      </c>
      <c r="K115" s="14">
        <v>1551.3</v>
      </c>
      <c r="L115" s="14">
        <v>1546.1</v>
      </c>
      <c r="M115" s="14">
        <v>1547.1</v>
      </c>
      <c r="N115" s="14">
        <v>1544.3</v>
      </c>
      <c r="O115" s="15" t="s">
        <v>59</v>
      </c>
      <c r="P115" s="13">
        <v>182106</v>
      </c>
      <c r="Q115" s="15" t="s">
        <v>99</v>
      </c>
      <c r="R115" s="13" t="s">
        <v>101</v>
      </c>
    </row>
    <row r="116" spans="1:18">
      <c r="A116" s="13">
        <v>20</v>
      </c>
      <c r="B116" s="13">
        <v>11</v>
      </c>
      <c r="C116" s="14">
        <v>120</v>
      </c>
      <c r="D116" s="14">
        <v>119</v>
      </c>
      <c r="E116" s="14">
        <v>119</v>
      </c>
      <c r="F116" s="14">
        <v>119</v>
      </c>
      <c r="G116" s="14">
        <v>118</v>
      </c>
      <c r="H116" s="14">
        <v>119</v>
      </c>
      <c r="I116" s="14">
        <v>120</v>
      </c>
      <c r="J116" s="14">
        <v>121</v>
      </c>
      <c r="K116" s="14">
        <v>123</v>
      </c>
      <c r="L116" s="14">
        <v>123</v>
      </c>
      <c r="M116" s="14">
        <v>123</v>
      </c>
      <c r="N116" s="14">
        <v>123</v>
      </c>
      <c r="O116" s="15" t="s">
        <v>59</v>
      </c>
      <c r="P116" s="13">
        <v>182109</v>
      </c>
      <c r="Q116" s="15" t="s">
        <v>99</v>
      </c>
      <c r="R116" s="13" t="s">
        <v>101</v>
      </c>
    </row>
    <row r="117" spans="1:18">
      <c r="A117" s="13">
        <v>20</v>
      </c>
      <c r="B117" s="13">
        <v>11</v>
      </c>
      <c r="C117" s="14">
        <v>255.2</v>
      </c>
      <c r="D117" s="14">
        <v>255.2</v>
      </c>
      <c r="E117" s="14">
        <v>253.2</v>
      </c>
      <c r="F117" s="14">
        <v>254.2</v>
      </c>
      <c r="G117" s="14">
        <v>255.2</v>
      </c>
      <c r="H117" s="14">
        <v>254.2</v>
      </c>
      <c r="I117" s="14">
        <v>255.2</v>
      </c>
      <c r="J117" s="14">
        <v>256.2</v>
      </c>
      <c r="K117" s="14">
        <v>256.2</v>
      </c>
      <c r="L117" s="14">
        <v>256.2</v>
      </c>
      <c r="M117" s="14">
        <v>256.2</v>
      </c>
      <c r="N117" s="14">
        <v>256.2</v>
      </c>
      <c r="O117" s="15" t="s">
        <v>59</v>
      </c>
      <c r="P117" s="13">
        <v>182112</v>
      </c>
      <c r="Q117" s="15" t="s">
        <v>99</v>
      </c>
      <c r="R117" s="13" t="s">
        <v>101</v>
      </c>
    </row>
    <row r="118" spans="1:18">
      <c r="A118" s="13">
        <v>20</v>
      </c>
      <c r="B118" s="13">
        <v>11</v>
      </c>
      <c r="C118" s="14">
        <v>78</v>
      </c>
      <c r="D118" s="14">
        <v>79</v>
      </c>
      <c r="E118" s="14">
        <v>79</v>
      </c>
      <c r="F118" s="14">
        <v>79</v>
      </c>
      <c r="G118" s="14">
        <v>79</v>
      </c>
      <c r="H118" s="14">
        <v>79</v>
      </c>
      <c r="I118" s="14">
        <v>79</v>
      </c>
      <c r="J118" s="14">
        <v>79</v>
      </c>
      <c r="K118" s="14">
        <v>79</v>
      </c>
      <c r="L118" s="14">
        <v>79</v>
      </c>
      <c r="M118" s="14">
        <v>79</v>
      </c>
      <c r="N118" s="14">
        <v>78</v>
      </c>
      <c r="O118" s="15" t="s">
        <v>59</v>
      </c>
      <c r="P118" s="13">
        <v>182113</v>
      </c>
      <c r="Q118" s="15" t="s">
        <v>99</v>
      </c>
      <c r="R118" s="13" t="s">
        <v>101</v>
      </c>
    </row>
    <row r="119" spans="1:18">
      <c r="A119" s="13">
        <v>20</v>
      </c>
      <c r="B119" s="13">
        <v>11</v>
      </c>
      <c r="C119" s="14">
        <v>238.3</v>
      </c>
      <c r="D119" s="14">
        <v>239.9</v>
      </c>
      <c r="E119" s="14">
        <v>238.2</v>
      </c>
      <c r="F119" s="14">
        <v>237.4</v>
      </c>
      <c r="G119" s="14">
        <v>237.4</v>
      </c>
      <c r="H119" s="14">
        <v>237.4</v>
      </c>
      <c r="I119" s="14">
        <v>236.4</v>
      </c>
      <c r="J119" s="14">
        <v>237.2</v>
      </c>
      <c r="K119" s="14">
        <v>238.2</v>
      </c>
      <c r="L119" s="14">
        <v>237.2</v>
      </c>
      <c r="M119" s="14">
        <v>233.9</v>
      </c>
      <c r="N119" s="14">
        <v>235.5</v>
      </c>
      <c r="O119" s="15" t="s">
        <v>59</v>
      </c>
      <c r="P119" s="13">
        <v>182114</v>
      </c>
      <c r="Q119" s="15" t="s">
        <v>99</v>
      </c>
      <c r="R119" s="13" t="s">
        <v>101</v>
      </c>
    </row>
    <row r="120" spans="1:18">
      <c r="A120" s="13">
        <v>20</v>
      </c>
      <c r="B120" s="13">
        <v>11</v>
      </c>
      <c r="C120" s="14">
        <v>38</v>
      </c>
      <c r="D120" s="14">
        <v>38</v>
      </c>
      <c r="E120" s="14">
        <v>38</v>
      </c>
      <c r="F120" s="14">
        <v>38</v>
      </c>
      <c r="G120" s="14">
        <v>38</v>
      </c>
      <c r="H120" s="14">
        <v>38</v>
      </c>
      <c r="I120" s="14">
        <v>38</v>
      </c>
      <c r="J120" s="14">
        <v>38</v>
      </c>
      <c r="K120" s="14">
        <v>38</v>
      </c>
      <c r="L120" s="14">
        <v>38</v>
      </c>
      <c r="M120" s="14">
        <v>38</v>
      </c>
      <c r="N120" s="14">
        <v>38</v>
      </c>
      <c r="O120" s="15" t="s">
        <v>27</v>
      </c>
      <c r="P120" s="13">
        <v>401140</v>
      </c>
      <c r="Q120" s="15" t="s">
        <v>99</v>
      </c>
      <c r="R120" s="13" t="s">
        <v>100</v>
      </c>
    </row>
    <row r="121" spans="1:18">
      <c r="A121" s="13">
        <v>20</v>
      </c>
      <c r="B121" s="13">
        <v>11</v>
      </c>
      <c r="C121" s="14">
        <v>507.4</v>
      </c>
      <c r="D121" s="14">
        <v>505.6</v>
      </c>
      <c r="E121" s="14">
        <v>506.4</v>
      </c>
      <c r="F121" s="14">
        <v>508.2</v>
      </c>
      <c r="G121" s="14">
        <v>512.6</v>
      </c>
      <c r="H121" s="14">
        <v>511.8</v>
      </c>
      <c r="I121" s="14">
        <v>511.8</v>
      </c>
      <c r="O121" s="15" t="s">
        <v>59</v>
      </c>
      <c r="P121" s="13">
        <v>182116</v>
      </c>
      <c r="Q121" s="15" t="s">
        <v>99</v>
      </c>
      <c r="R121" s="13" t="s">
        <v>101</v>
      </c>
    </row>
    <row r="122" spans="1:18">
      <c r="A122" s="13">
        <v>20</v>
      </c>
      <c r="B122" s="13">
        <v>11</v>
      </c>
      <c r="C122" s="14">
        <v>67</v>
      </c>
      <c r="D122" s="14">
        <v>67</v>
      </c>
      <c r="E122" s="14">
        <v>67</v>
      </c>
      <c r="F122" s="14">
        <v>67</v>
      </c>
      <c r="G122" s="14">
        <v>67</v>
      </c>
      <c r="H122" s="14">
        <v>67</v>
      </c>
      <c r="I122" s="14">
        <v>67</v>
      </c>
      <c r="J122" s="14">
        <v>67</v>
      </c>
      <c r="K122" s="14">
        <v>67</v>
      </c>
      <c r="L122" s="14">
        <v>67</v>
      </c>
      <c r="M122" s="14">
        <v>67</v>
      </c>
      <c r="N122" s="14">
        <v>67</v>
      </c>
      <c r="O122" s="15" t="s">
        <v>59</v>
      </c>
      <c r="P122" s="13">
        <v>182119</v>
      </c>
      <c r="Q122" s="15" t="s">
        <v>99</v>
      </c>
      <c r="R122" s="13" t="s">
        <v>101</v>
      </c>
    </row>
    <row r="123" spans="1:18">
      <c r="A123" s="13">
        <v>20</v>
      </c>
      <c r="B123" s="13">
        <v>11</v>
      </c>
      <c r="C123" s="14">
        <v>442</v>
      </c>
      <c r="D123" s="14">
        <v>441</v>
      </c>
      <c r="E123" s="14">
        <v>440</v>
      </c>
      <c r="F123" s="14">
        <v>441</v>
      </c>
      <c r="G123" s="14">
        <v>442</v>
      </c>
      <c r="H123" s="14">
        <v>443</v>
      </c>
      <c r="I123" s="14">
        <v>443</v>
      </c>
      <c r="J123" s="14">
        <v>443</v>
      </c>
      <c r="K123" s="14">
        <v>442</v>
      </c>
      <c r="L123" s="14">
        <v>442</v>
      </c>
      <c r="M123" s="14">
        <v>442</v>
      </c>
      <c r="N123" s="14">
        <v>442</v>
      </c>
      <c r="O123" s="15" t="s">
        <v>59</v>
      </c>
      <c r="P123" s="13">
        <v>182122</v>
      </c>
      <c r="Q123" s="15" t="s">
        <v>99</v>
      </c>
      <c r="R123" s="13" t="s">
        <v>101</v>
      </c>
    </row>
    <row r="124" spans="1:18">
      <c r="A124" s="13">
        <v>20</v>
      </c>
      <c r="B124" s="13">
        <v>11</v>
      </c>
      <c r="C124" s="14">
        <v>160.9</v>
      </c>
      <c r="D124" s="14">
        <v>161.9</v>
      </c>
      <c r="E124" s="14">
        <v>160.9</v>
      </c>
      <c r="F124" s="14">
        <v>161.9</v>
      </c>
      <c r="G124" s="14">
        <v>161.9</v>
      </c>
      <c r="H124" s="14">
        <v>161.9</v>
      </c>
      <c r="I124" s="14">
        <v>160.9</v>
      </c>
      <c r="J124" s="14">
        <v>161.9</v>
      </c>
      <c r="K124" s="14">
        <v>162.9</v>
      </c>
      <c r="L124" s="14">
        <v>162.9</v>
      </c>
      <c r="M124" s="14">
        <v>161.9</v>
      </c>
      <c r="N124" s="14">
        <v>162.9</v>
      </c>
      <c r="O124" s="15" t="s">
        <v>59</v>
      </c>
      <c r="P124" s="13">
        <v>182125</v>
      </c>
      <c r="Q124" s="15" t="s">
        <v>99</v>
      </c>
      <c r="R124" s="13" t="s">
        <v>101</v>
      </c>
    </row>
    <row r="125" spans="1:18">
      <c r="A125" s="13">
        <v>20</v>
      </c>
      <c r="B125" s="13">
        <v>11</v>
      </c>
      <c r="C125" s="14">
        <v>219</v>
      </c>
      <c r="D125" s="14">
        <v>218</v>
      </c>
      <c r="E125" s="14">
        <v>217</v>
      </c>
      <c r="F125" s="14">
        <v>217</v>
      </c>
      <c r="G125" s="14">
        <v>218</v>
      </c>
      <c r="H125" s="14">
        <v>215</v>
      </c>
      <c r="I125" s="14">
        <v>215</v>
      </c>
      <c r="J125" s="14">
        <v>215</v>
      </c>
      <c r="K125" s="14">
        <v>214</v>
      </c>
      <c r="L125" s="14">
        <v>217</v>
      </c>
      <c r="M125" s="14">
        <v>217</v>
      </c>
      <c r="N125" s="14">
        <v>216</v>
      </c>
      <c r="O125" s="15" t="s">
        <v>27</v>
      </c>
      <c r="P125" s="13">
        <v>401143</v>
      </c>
      <c r="Q125" s="15" t="s">
        <v>99</v>
      </c>
      <c r="R125" s="13" t="s">
        <v>100</v>
      </c>
    </row>
    <row r="126" spans="1:18">
      <c r="A126" s="13">
        <v>20</v>
      </c>
      <c r="B126" s="13">
        <v>11</v>
      </c>
      <c r="C126" s="14">
        <v>76</v>
      </c>
      <c r="D126" s="14">
        <v>76</v>
      </c>
      <c r="E126" s="14">
        <v>76</v>
      </c>
      <c r="F126" s="14">
        <v>76</v>
      </c>
      <c r="G126" s="14">
        <v>75</v>
      </c>
      <c r="H126" s="14">
        <v>75</v>
      </c>
      <c r="I126" s="14">
        <v>75</v>
      </c>
      <c r="J126" s="14">
        <v>75</v>
      </c>
      <c r="K126" s="14">
        <v>75</v>
      </c>
      <c r="L126" s="14">
        <v>75</v>
      </c>
      <c r="M126" s="14">
        <v>75</v>
      </c>
      <c r="N126" s="14">
        <v>75</v>
      </c>
      <c r="O126" s="15" t="s">
        <v>59</v>
      </c>
      <c r="P126" s="13">
        <v>182128</v>
      </c>
      <c r="Q126" s="15" t="s">
        <v>99</v>
      </c>
      <c r="R126" s="13" t="s">
        <v>101</v>
      </c>
    </row>
    <row r="127" spans="1:18">
      <c r="A127" s="13">
        <v>20</v>
      </c>
      <c r="B127" s="13">
        <v>11</v>
      </c>
      <c r="C127" s="14">
        <v>55</v>
      </c>
      <c r="D127" s="14">
        <v>55</v>
      </c>
      <c r="E127" s="14">
        <v>55</v>
      </c>
      <c r="F127" s="14">
        <v>55</v>
      </c>
      <c r="G127" s="14">
        <v>55</v>
      </c>
      <c r="H127" s="14">
        <v>55</v>
      </c>
      <c r="I127" s="14">
        <v>55</v>
      </c>
      <c r="J127" s="14">
        <v>55</v>
      </c>
      <c r="K127" s="14">
        <v>55</v>
      </c>
      <c r="L127" s="14">
        <v>55</v>
      </c>
      <c r="M127" s="14">
        <v>55</v>
      </c>
      <c r="N127" s="14">
        <v>55</v>
      </c>
      <c r="O127" s="15" t="s">
        <v>27</v>
      </c>
      <c r="P127" s="13">
        <v>401151</v>
      </c>
      <c r="Q127" s="15" t="s">
        <v>99</v>
      </c>
      <c r="R127" s="13" t="s">
        <v>100</v>
      </c>
    </row>
    <row r="128" spans="1:18">
      <c r="A128" s="13">
        <v>20</v>
      </c>
      <c r="B128" s="13">
        <v>11</v>
      </c>
      <c r="C128" s="14">
        <v>679</v>
      </c>
      <c r="D128" s="14">
        <v>678</v>
      </c>
      <c r="E128" s="14">
        <v>677</v>
      </c>
      <c r="F128" s="14">
        <v>676</v>
      </c>
      <c r="G128" s="14">
        <v>677</v>
      </c>
      <c r="H128" s="14">
        <v>678</v>
      </c>
      <c r="I128" s="14">
        <v>677</v>
      </c>
      <c r="J128" s="14">
        <v>682</v>
      </c>
      <c r="K128" s="14">
        <v>679</v>
      </c>
      <c r="L128" s="14">
        <v>680</v>
      </c>
      <c r="M128" s="14">
        <v>678</v>
      </c>
      <c r="N128" s="14">
        <v>677</v>
      </c>
      <c r="O128" s="15" t="s">
        <v>59</v>
      </c>
      <c r="P128" s="13">
        <v>182129</v>
      </c>
      <c r="Q128" s="15" t="s">
        <v>99</v>
      </c>
      <c r="R128" s="13" t="s">
        <v>101</v>
      </c>
    </row>
    <row r="129" spans="1:18">
      <c r="A129" s="13">
        <v>20</v>
      </c>
      <c r="B129" s="13">
        <v>11</v>
      </c>
      <c r="C129" s="14">
        <v>45</v>
      </c>
      <c r="D129" s="14">
        <v>45</v>
      </c>
      <c r="E129" s="14">
        <v>45</v>
      </c>
      <c r="F129" s="14">
        <v>45</v>
      </c>
      <c r="G129" s="14">
        <v>47</v>
      </c>
      <c r="H129" s="14">
        <v>46</v>
      </c>
      <c r="I129" s="14">
        <v>46</v>
      </c>
      <c r="J129" s="14">
        <v>46</v>
      </c>
      <c r="K129" s="14">
        <v>46</v>
      </c>
      <c r="L129" s="14">
        <v>46</v>
      </c>
      <c r="M129" s="14">
        <v>46</v>
      </c>
      <c r="N129" s="14">
        <v>45</v>
      </c>
      <c r="O129" s="15" t="s">
        <v>27</v>
      </c>
      <c r="P129" s="13">
        <v>401154</v>
      </c>
      <c r="Q129" s="15" t="s">
        <v>99</v>
      </c>
      <c r="R129" s="13" t="s">
        <v>100</v>
      </c>
    </row>
    <row r="130" spans="1:18">
      <c r="A130" s="13">
        <v>20</v>
      </c>
      <c r="B130" s="13">
        <v>11</v>
      </c>
      <c r="C130" s="14">
        <v>213</v>
      </c>
      <c r="D130" s="14">
        <v>213.6</v>
      </c>
      <c r="E130" s="14">
        <v>212.8</v>
      </c>
      <c r="F130" s="14">
        <v>210.4</v>
      </c>
      <c r="G130" s="14">
        <v>208.8</v>
      </c>
      <c r="H130" s="14">
        <v>211</v>
      </c>
      <c r="I130" s="14">
        <v>211.2</v>
      </c>
      <c r="J130" s="14">
        <v>210.4</v>
      </c>
      <c r="K130" s="14">
        <v>211.2</v>
      </c>
      <c r="L130" s="14">
        <v>214</v>
      </c>
      <c r="M130" s="14">
        <v>215.6</v>
      </c>
      <c r="N130" s="14">
        <v>220.4</v>
      </c>
      <c r="O130" s="15" t="s">
        <v>59</v>
      </c>
      <c r="P130" s="13">
        <v>182132</v>
      </c>
      <c r="Q130" s="15" t="s">
        <v>99</v>
      </c>
      <c r="R130" s="13" t="s">
        <v>101</v>
      </c>
    </row>
    <row r="131" spans="1:18">
      <c r="A131" s="13">
        <v>20</v>
      </c>
      <c r="B131" s="13">
        <v>11</v>
      </c>
      <c r="C131" s="14">
        <v>1144.5</v>
      </c>
      <c r="D131" s="14">
        <v>1144.5</v>
      </c>
      <c r="E131" s="14">
        <v>1149.5</v>
      </c>
      <c r="F131" s="14">
        <v>1149.5</v>
      </c>
      <c r="G131" s="14">
        <v>1144.5</v>
      </c>
      <c r="H131" s="14">
        <v>1142.5</v>
      </c>
      <c r="I131" s="14">
        <v>1144.5</v>
      </c>
      <c r="J131" s="14">
        <v>1143.5</v>
      </c>
      <c r="K131" s="14">
        <v>1142.5</v>
      </c>
      <c r="L131" s="14">
        <v>1138.5</v>
      </c>
      <c r="M131" s="14">
        <v>1133.5</v>
      </c>
      <c r="N131" s="14">
        <v>1135.5</v>
      </c>
      <c r="O131" s="15" t="s">
        <v>24</v>
      </c>
      <c r="P131" s="13">
        <v>252111</v>
      </c>
      <c r="Q131" s="15" t="s">
        <v>99</v>
      </c>
      <c r="R131" s="13" t="s">
        <v>100</v>
      </c>
    </row>
    <row r="132" spans="1:18">
      <c r="A132" s="13">
        <v>20</v>
      </c>
      <c r="B132" s="13">
        <v>11</v>
      </c>
      <c r="C132" s="14">
        <v>401</v>
      </c>
      <c r="D132" s="14">
        <v>402</v>
      </c>
      <c r="E132" s="14">
        <v>402</v>
      </c>
      <c r="F132" s="14">
        <v>402</v>
      </c>
      <c r="G132" s="14">
        <v>402</v>
      </c>
      <c r="H132" s="14">
        <v>400</v>
      </c>
      <c r="I132" s="14">
        <v>401</v>
      </c>
      <c r="J132" s="14">
        <v>402</v>
      </c>
      <c r="K132" s="14">
        <v>404</v>
      </c>
      <c r="L132" s="14">
        <v>406</v>
      </c>
      <c r="M132" s="14">
        <v>406</v>
      </c>
      <c r="N132" s="14">
        <v>407</v>
      </c>
      <c r="O132" s="15" t="s">
        <v>59</v>
      </c>
      <c r="P132" s="13">
        <v>182133</v>
      </c>
      <c r="Q132" s="15" t="s">
        <v>99</v>
      </c>
      <c r="R132" s="13" t="s">
        <v>101</v>
      </c>
    </row>
    <row r="133" spans="1:18">
      <c r="A133" s="13">
        <v>20</v>
      </c>
      <c r="B133" s="13">
        <v>11</v>
      </c>
      <c r="C133" s="14">
        <v>1735.03</v>
      </c>
      <c r="D133" s="14">
        <v>1737.03</v>
      </c>
      <c r="E133" s="14">
        <v>1738.03</v>
      </c>
      <c r="F133" s="14">
        <v>1748.03</v>
      </c>
      <c r="G133" s="14">
        <v>1751.03</v>
      </c>
      <c r="H133" s="14">
        <v>1750.03</v>
      </c>
      <c r="I133" s="14">
        <v>1753.03</v>
      </c>
      <c r="J133" s="14">
        <v>1753.03</v>
      </c>
      <c r="K133" s="14">
        <v>1745.03</v>
      </c>
      <c r="L133" s="14">
        <v>1751.03</v>
      </c>
      <c r="M133" s="14">
        <v>1760.03</v>
      </c>
      <c r="N133" s="14">
        <v>1761.03</v>
      </c>
      <c r="O133" s="15" t="s">
        <v>93</v>
      </c>
      <c r="P133" s="13">
        <v>191101</v>
      </c>
      <c r="Q133" s="15" t="s">
        <v>99</v>
      </c>
      <c r="R133" s="13" t="s">
        <v>100</v>
      </c>
    </row>
    <row r="134" spans="1:18">
      <c r="A134" s="13">
        <v>20</v>
      </c>
      <c r="B134" s="13">
        <v>11</v>
      </c>
      <c r="C134" s="14">
        <v>128</v>
      </c>
      <c r="O134" s="15" t="s">
        <v>113</v>
      </c>
      <c r="P134" s="13">
        <v>192101</v>
      </c>
      <c r="Q134" s="15" t="s">
        <v>99</v>
      </c>
      <c r="R134" s="13" t="s">
        <v>100</v>
      </c>
    </row>
    <row r="135" spans="1:18">
      <c r="A135" s="13">
        <v>20</v>
      </c>
      <c r="B135" s="13">
        <v>11</v>
      </c>
      <c r="C135" s="14">
        <v>99</v>
      </c>
      <c r="D135" s="14">
        <v>99</v>
      </c>
      <c r="E135" s="14">
        <v>99</v>
      </c>
      <c r="F135" s="14">
        <v>99</v>
      </c>
      <c r="G135" s="14">
        <v>99</v>
      </c>
      <c r="H135" s="14">
        <v>99</v>
      </c>
      <c r="I135" s="14">
        <v>98</v>
      </c>
      <c r="J135" s="14">
        <v>97</v>
      </c>
      <c r="K135" s="14">
        <v>98</v>
      </c>
      <c r="L135" s="14">
        <v>98</v>
      </c>
      <c r="M135" s="14">
        <v>98</v>
      </c>
      <c r="N135" s="14">
        <v>98</v>
      </c>
      <c r="O135" s="15" t="s">
        <v>57</v>
      </c>
      <c r="P135" s="13">
        <v>180100</v>
      </c>
      <c r="Q135" s="15" t="s">
        <v>99</v>
      </c>
      <c r="R135" s="13" t="s">
        <v>100</v>
      </c>
    </row>
    <row r="136" spans="1:18">
      <c r="A136" s="13">
        <v>20</v>
      </c>
      <c r="B136" s="13">
        <v>11</v>
      </c>
      <c r="C136" s="14">
        <v>12</v>
      </c>
      <c r="D136" s="14">
        <v>12</v>
      </c>
      <c r="E136" s="14">
        <v>12</v>
      </c>
      <c r="F136" s="14">
        <v>12</v>
      </c>
      <c r="G136" s="14">
        <v>12</v>
      </c>
      <c r="H136" s="14">
        <v>12</v>
      </c>
      <c r="I136" s="14">
        <v>12</v>
      </c>
      <c r="J136" s="14">
        <v>12</v>
      </c>
      <c r="K136" s="14">
        <v>12</v>
      </c>
      <c r="L136" s="14">
        <v>12</v>
      </c>
      <c r="M136" s="14">
        <v>12</v>
      </c>
      <c r="N136" s="14">
        <v>12</v>
      </c>
      <c r="O136" s="15" t="s">
        <v>57</v>
      </c>
      <c r="P136" s="13">
        <v>180101</v>
      </c>
      <c r="Q136" s="15" t="s">
        <v>99</v>
      </c>
      <c r="R136" s="13" t="s">
        <v>100</v>
      </c>
    </row>
    <row r="137" spans="1:18">
      <c r="A137" s="13">
        <v>20</v>
      </c>
      <c r="B137" s="13">
        <v>11</v>
      </c>
      <c r="C137" s="14">
        <v>1474</v>
      </c>
      <c r="D137" s="14">
        <v>1475</v>
      </c>
      <c r="E137" s="14">
        <v>1473</v>
      </c>
      <c r="F137" s="14">
        <v>1476</v>
      </c>
      <c r="G137" s="14">
        <v>1475</v>
      </c>
      <c r="H137" s="14">
        <v>1475</v>
      </c>
      <c r="I137" s="14">
        <v>1475</v>
      </c>
      <c r="J137" s="14">
        <v>1480</v>
      </c>
      <c r="K137" s="14">
        <v>1482</v>
      </c>
      <c r="L137" s="14">
        <v>1483</v>
      </c>
      <c r="M137" s="14">
        <v>1482</v>
      </c>
      <c r="N137" s="14">
        <v>1485</v>
      </c>
      <c r="O137" s="15" t="s">
        <v>44</v>
      </c>
      <c r="P137" s="13">
        <v>260100</v>
      </c>
      <c r="Q137" s="15" t="s">
        <v>99</v>
      </c>
      <c r="R137" s="13" t="s">
        <v>101</v>
      </c>
    </row>
    <row r="138" spans="1:18">
      <c r="A138" s="13">
        <v>20</v>
      </c>
      <c r="B138" s="13">
        <v>11</v>
      </c>
      <c r="C138" s="14">
        <v>191.8</v>
      </c>
      <c r="D138" s="14">
        <v>194.8</v>
      </c>
      <c r="E138" s="14">
        <v>190.8</v>
      </c>
      <c r="F138" s="14">
        <v>192.8</v>
      </c>
      <c r="G138" s="14">
        <v>195.8</v>
      </c>
      <c r="H138" s="14">
        <v>194.8</v>
      </c>
      <c r="I138" s="14">
        <v>193.8</v>
      </c>
      <c r="J138" s="14">
        <v>195.8</v>
      </c>
      <c r="K138" s="14">
        <v>197.8</v>
      </c>
      <c r="L138" s="14">
        <v>201.8</v>
      </c>
      <c r="M138" s="14">
        <v>201.8</v>
      </c>
      <c r="N138" s="14">
        <v>203.8</v>
      </c>
      <c r="O138" s="15" t="s">
        <v>103</v>
      </c>
      <c r="P138" s="13">
        <v>262100</v>
      </c>
      <c r="Q138" s="15" t="s">
        <v>99</v>
      </c>
      <c r="R138" s="13" t="s">
        <v>101</v>
      </c>
    </row>
    <row r="139" spans="1:18">
      <c r="A139" s="13">
        <v>20</v>
      </c>
      <c r="B139" s="13">
        <v>11</v>
      </c>
      <c r="C139" s="14">
        <v>554</v>
      </c>
      <c r="D139" s="14">
        <v>553</v>
      </c>
      <c r="E139" s="14">
        <v>554</v>
      </c>
      <c r="F139" s="14">
        <v>553</v>
      </c>
      <c r="G139" s="14">
        <v>555</v>
      </c>
      <c r="H139" s="14">
        <v>556</v>
      </c>
      <c r="I139" s="14">
        <v>556</v>
      </c>
      <c r="J139" s="14">
        <v>556</v>
      </c>
      <c r="K139" s="14">
        <v>558</v>
      </c>
      <c r="L139" s="14">
        <v>557</v>
      </c>
      <c r="M139" s="14">
        <v>556</v>
      </c>
      <c r="N139" s="14">
        <v>556</v>
      </c>
      <c r="O139" s="15" t="s">
        <v>94</v>
      </c>
      <c r="P139" s="13">
        <v>220100</v>
      </c>
      <c r="Q139" s="15" t="s">
        <v>99</v>
      </c>
      <c r="R139" s="13" t="s">
        <v>101</v>
      </c>
    </row>
    <row r="140" spans="1:18">
      <c r="A140" s="13">
        <v>20</v>
      </c>
      <c r="B140" s="13">
        <v>11</v>
      </c>
      <c r="C140" s="14">
        <v>3355</v>
      </c>
      <c r="D140" s="14">
        <v>3355</v>
      </c>
      <c r="E140" s="14">
        <v>3355</v>
      </c>
      <c r="F140" s="14">
        <v>3355</v>
      </c>
      <c r="G140" s="14">
        <v>3355</v>
      </c>
      <c r="H140" s="14">
        <v>3355</v>
      </c>
      <c r="I140" s="14">
        <v>3355</v>
      </c>
      <c r="J140" s="14">
        <v>3355</v>
      </c>
      <c r="K140" s="14">
        <v>3355</v>
      </c>
      <c r="L140" s="14">
        <v>3355</v>
      </c>
      <c r="M140" s="14">
        <v>3355</v>
      </c>
      <c r="N140" s="14">
        <v>3355</v>
      </c>
      <c r="O140" s="15" t="s">
        <v>22</v>
      </c>
      <c r="P140" s="13">
        <v>250100</v>
      </c>
      <c r="Q140" s="15" t="s">
        <v>99</v>
      </c>
      <c r="R140" s="13" t="s">
        <v>100</v>
      </c>
    </row>
    <row r="141" spans="1:18">
      <c r="A141" s="13">
        <v>20</v>
      </c>
      <c r="B141" s="13">
        <v>11</v>
      </c>
      <c r="C141" s="14">
        <v>2094.1999999999998</v>
      </c>
      <c r="D141" s="14">
        <v>2094.1999999999998</v>
      </c>
      <c r="E141" s="14">
        <v>2094.1999999999998</v>
      </c>
      <c r="F141" s="14">
        <v>2094.1999999999998</v>
      </c>
      <c r="G141" s="14">
        <v>2094.1999999999998</v>
      </c>
      <c r="H141" s="14">
        <v>2094.1999999999998</v>
      </c>
      <c r="I141" s="14">
        <v>2094.1999999999998</v>
      </c>
      <c r="J141" s="14">
        <v>2094.1999999999998</v>
      </c>
      <c r="K141" s="14">
        <v>2094.1999999999998</v>
      </c>
      <c r="L141" s="14">
        <v>2094.1999999999998</v>
      </c>
      <c r="M141" s="14">
        <v>2094.1999999999998</v>
      </c>
      <c r="N141" s="14">
        <v>2094.1999999999998</v>
      </c>
      <c r="O141" s="15" t="s">
        <v>95</v>
      </c>
      <c r="P141" s="13">
        <v>241100</v>
      </c>
      <c r="Q141" s="15" t="s">
        <v>99</v>
      </c>
      <c r="R141" s="13" t="s">
        <v>100</v>
      </c>
    </row>
    <row r="142" spans="1:18">
      <c r="A142" s="13">
        <v>20</v>
      </c>
      <c r="B142" s="13">
        <v>11</v>
      </c>
      <c r="C142" s="14">
        <v>3018.8</v>
      </c>
      <c r="D142" s="14">
        <v>3019.8</v>
      </c>
      <c r="E142" s="14">
        <v>3033.3</v>
      </c>
      <c r="F142" s="14">
        <v>3036.3</v>
      </c>
      <c r="G142" s="14">
        <v>3043.3</v>
      </c>
      <c r="H142" s="14">
        <v>3047.3</v>
      </c>
      <c r="I142" s="14">
        <v>3062.3</v>
      </c>
      <c r="J142" s="14">
        <v>3060.8</v>
      </c>
      <c r="K142" s="14">
        <v>3137.3</v>
      </c>
      <c r="L142" s="14">
        <v>3149.8</v>
      </c>
      <c r="M142" s="14">
        <v>3145.8</v>
      </c>
      <c r="N142" s="14">
        <v>3144.8</v>
      </c>
      <c r="O142" s="15" t="s">
        <v>23</v>
      </c>
      <c r="P142" s="13">
        <v>251103</v>
      </c>
      <c r="Q142" s="15" t="s">
        <v>99</v>
      </c>
      <c r="R142" s="13" t="s">
        <v>100</v>
      </c>
    </row>
    <row r="143" spans="1:18">
      <c r="A143" s="13">
        <v>20</v>
      </c>
      <c r="B143" s="13">
        <v>11</v>
      </c>
      <c r="M143" s="14">
        <v>17</v>
      </c>
      <c r="N143" s="14">
        <v>56</v>
      </c>
      <c r="O143" s="15" t="s">
        <v>23</v>
      </c>
      <c r="P143" s="13">
        <v>251104</v>
      </c>
      <c r="Q143" s="15" t="s">
        <v>99</v>
      </c>
      <c r="R143" s="13" t="s">
        <v>100</v>
      </c>
    </row>
    <row r="144" spans="1:18">
      <c r="A144" s="13">
        <v>20</v>
      </c>
      <c r="B144" s="13">
        <v>11</v>
      </c>
      <c r="C144" s="14">
        <v>158</v>
      </c>
      <c r="D144" s="14">
        <v>158</v>
      </c>
      <c r="E144" s="14">
        <v>157</v>
      </c>
      <c r="F144" s="14">
        <v>158</v>
      </c>
      <c r="G144" s="14">
        <v>158</v>
      </c>
      <c r="H144" s="14">
        <v>157</v>
      </c>
      <c r="I144" s="14">
        <v>156</v>
      </c>
      <c r="J144" s="14">
        <v>156</v>
      </c>
      <c r="K144" s="14">
        <v>155</v>
      </c>
      <c r="L144" s="14">
        <v>156</v>
      </c>
      <c r="M144" s="14">
        <v>158</v>
      </c>
      <c r="N144" s="14">
        <v>158</v>
      </c>
      <c r="O144" s="15" t="s">
        <v>24</v>
      </c>
      <c r="P144" s="13">
        <v>252107</v>
      </c>
      <c r="Q144" s="15" t="s">
        <v>99</v>
      </c>
      <c r="R144" s="13" t="s">
        <v>100</v>
      </c>
    </row>
    <row r="145" spans="1:18">
      <c r="A145" s="13">
        <v>20</v>
      </c>
      <c r="B145" s="13">
        <v>11</v>
      </c>
      <c r="C145" s="14">
        <v>107.4</v>
      </c>
      <c r="D145" s="14">
        <v>107.4</v>
      </c>
      <c r="E145" s="14">
        <v>107.4</v>
      </c>
      <c r="F145" s="14">
        <v>107.4</v>
      </c>
      <c r="G145" s="14">
        <v>108.2</v>
      </c>
      <c r="H145" s="14">
        <v>108.2</v>
      </c>
      <c r="I145" s="14">
        <v>108.2</v>
      </c>
      <c r="J145" s="14">
        <v>108.2</v>
      </c>
      <c r="K145" s="14">
        <v>108.2</v>
      </c>
      <c r="L145" s="14">
        <v>108.2</v>
      </c>
      <c r="M145" s="14">
        <v>108.2</v>
      </c>
      <c r="N145" s="14">
        <v>108.2</v>
      </c>
      <c r="O145" s="15" t="s">
        <v>58</v>
      </c>
      <c r="P145" s="13">
        <v>181101</v>
      </c>
      <c r="Q145" s="15" t="s">
        <v>99</v>
      </c>
      <c r="R145" s="13" t="s">
        <v>100</v>
      </c>
    </row>
    <row r="146" spans="1:18">
      <c r="A146" s="13">
        <v>20</v>
      </c>
      <c r="B146" s="13">
        <v>11</v>
      </c>
      <c r="O146" s="15" t="s">
        <v>104</v>
      </c>
      <c r="P146" s="13">
        <v>189100</v>
      </c>
      <c r="Q146" s="15" t="s">
        <v>99</v>
      </c>
      <c r="R146" s="13" t="s">
        <v>100</v>
      </c>
    </row>
    <row r="147" spans="1:18">
      <c r="A147" s="13">
        <v>20</v>
      </c>
      <c r="B147" s="13">
        <v>11</v>
      </c>
      <c r="C147" s="14">
        <v>352</v>
      </c>
      <c r="O147" s="15" t="s">
        <v>114</v>
      </c>
      <c r="P147" s="13">
        <v>190100</v>
      </c>
      <c r="Q147" s="15" t="s">
        <v>99</v>
      </c>
      <c r="R147" s="13" t="s">
        <v>100</v>
      </c>
    </row>
    <row r="148" spans="1:18">
      <c r="A148" s="13">
        <v>20</v>
      </c>
      <c r="B148" s="13">
        <v>11</v>
      </c>
      <c r="C148" s="14">
        <v>371</v>
      </c>
      <c r="D148" s="14">
        <v>371</v>
      </c>
      <c r="E148" s="14">
        <v>371</v>
      </c>
      <c r="F148" s="14">
        <v>371</v>
      </c>
      <c r="G148" s="14">
        <v>371</v>
      </c>
      <c r="H148" s="14">
        <v>371</v>
      </c>
      <c r="I148" s="14">
        <v>371</v>
      </c>
      <c r="J148" s="14">
        <v>371</v>
      </c>
      <c r="K148" s="14">
        <v>371</v>
      </c>
      <c r="L148" s="14">
        <v>371</v>
      </c>
      <c r="M148" s="14">
        <v>371</v>
      </c>
      <c r="N148" s="14">
        <v>371</v>
      </c>
      <c r="O148" s="15" t="s">
        <v>59</v>
      </c>
      <c r="P148" s="13">
        <v>182217</v>
      </c>
      <c r="Q148" s="15" t="s">
        <v>99</v>
      </c>
      <c r="R148" s="13" t="s">
        <v>100</v>
      </c>
    </row>
    <row r="149" spans="1:18">
      <c r="A149" s="13">
        <v>20</v>
      </c>
      <c r="B149" s="13">
        <v>11</v>
      </c>
      <c r="C149" s="14">
        <v>564</v>
      </c>
      <c r="D149" s="14">
        <v>564</v>
      </c>
      <c r="E149" s="14">
        <v>564</v>
      </c>
      <c r="F149" s="14">
        <v>564</v>
      </c>
      <c r="G149" s="14">
        <v>564</v>
      </c>
      <c r="H149" s="14">
        <v>564</v>
      </c>
      <c r="I149" s="14">
        <v>564</v>
      </c>
      <c r="J149" s="14">
        <v>564</v>
      </c>
      <c r="K149" s="14">
        <v>564</v>
      </c>
      <c r="L149" s="14">
        <v>564</v>
      </c>
      <c r="M149" s="14">
        <v>565</v>
      </c>
      <c r="N149" s="14">
        <v>565</v>
      </c>
      <c r="O149" s="15" t="s">
        <v>59</v>
      </c>
      <c r="P149" s="13">
        <v>182218</v>
      </c>
      <c r="Q149" s="15" t="s">
        <v>99</v>
      </c>
      <c r="R149" s="13" t="s">
        <v>100</v>
      </c>
    </row>
    <row r="150" spans="1:18">
      <c r="A150" s="13">
        <v>20</v>
      </c>
      <c r="B150" s="13">
        <v>11</v>
      </c>
      <c r="C150" s="14">
        <v>901.6</v>
      </c>
      <c r="D150" s="14">
        <v>901.6</v>
      </c>
      <c r="E150" s="14">
        <v>898.6</v>
      </c>
      <c r="F150" s="14">
        <v>899.6</v>
      </c>
      <c r="G150" s="14">
        <v>898.6</v>
      </c>
      <c r="H150" s="14">
        <v>904.6</v>
      </c>
      <c r="I150" s="14">
        <v>905.6</v>
      </c>
      <c r="J150" s="14">
        <v>904.6</v>
      </c>
      <c r="K150" s="14">
        <v>903.6</v>
      </c>
      <c r="L150" s="14">
        <v>898.6</v>
      </c>
      <c r="M150" s="14">
        <v>899.6</v>
      </c>
      <c r="N150" s="14">
        <v>898.6</v>
      </c>
      <c r="O150" s="15" t="s">
        <v>90</v>
      </c>
      <c r="P150" s="13">
        <v>183102</v>
      </c>
      <c r="Q150" s="15" t="s">
        <v>99</v>
      </c>
      <c r="R150" s="13" t="s">
        <v>100</v>
      </c>
    </row>
    <row r="151" spans="1:18">
      <c r="A151" s="13">
        <v>20</v>
      </c>
      <c r="B151" s="13">
        <v>11</v>
      </c>
      <c r="C151" s="14">
        <v>2673.6</v>
      </c>
      <c r="D151" s="14">
        <v>2673.8</v>
      </c>
      <c r="E151" s="14">
        <v>2668.8</v>
      </c>
      <c r="F151" s="14">
        <v>2668.8</v>
      </c>
      <c r="G151" s="14">
        <v>2665.6</v>
      </c>
      <c r="H151" s="14">
        <v>2667.4</v>
      </c>
      <c r="I151" s="14">
        <v>2666.4</v>
      </c>
      <c r="J151" s="14">
        <v>2667.2</v>
      </c>
      <c r="K151" s="14">
        <v>2670.2</v>
      </c>
      <c r="L151" s="14">
        <v>2665.4</v>
      </c>
      <c r="M151" s="14">
        <v>2666.4</v>
      </c>
      <c r="N151" s="14">
        <v>2670.2</v>
      </c>
      <c r="O151" s="15" t="s">
        <v>90</v>
      </c>
      <c r="P151" s="13">
        <v>183106</v>
      </c>
      <c r="Q151" s="15" t="s">
        <v>99</v>
      </c>
      <c r="R151" s="13" t="s">
        <v>100</v>
      </c>
    </row>
    <row r="152" spans="1:18">
      <c r="A152" s="13">
        <v>20</v>
      </c>
      <c r="B152" s="13">
        <v>11</v>
      </c>
      <c r="C152" s="14">
        <v>492</v>
      </c>
      <c r="D152" s="14">
        <v>492</v>
      </c>
      <c r="E152" s="14">
        <v>492</v>
      </c>
      <c r="F152" s="14">
        <v>492</v>
      </c>
      <c r="G152" s="14">
        <v>492</v>
      </c>
      <c r="H152" s="14">
        <v>492</v>
      </c>
      <c r="I152" s="14">
        <v>491</v>
      </c>
      <c r="J152" s="14">
        <v>492</v>
      </c>
      <c r="K152" s="14">
        <v>492</v>
      </c>
      <c r="L152" s="14">
        <v>492</v>
      </c>
      <c r="M152" s="14">
        <v>493</v>
      </c>
      <c r="N152" s="14">
        <v>485</v>
      </c>
      <c r="O152" s="15" t="s">
        <v>90</v>
      </c>
      <c r="P152" s="13">
        <v>183109</v>
      </c>
      <c r="Q152" s="15" t="s">
        <v>99</v>
      </c>
      <c r="R152" s="13" t="s">
        <v>100</v>
      </c>
    </row>
    <row r="153" spans="1:18">
      <c r="A153" s="13">
        <v>20</v>
      </c>
      <c r="B153" s="13">
        <v>11</v>
      </c>
      <c r="C153" s="14">
        <v>1482.5</v>
      </c>
      <c r="D153" s="14">
        <v>1487.5</v>
      </c>
      <c r="E153" s="14">
        <v>1488.5</v>
      </c>
      <c r="F153" s="14">
        <v>1481.5</v>
      </c>
      <c r="G153" s="14">
        <v>1486.5</v>
      </c>
      <c r="H153" s="14">
        <v>1486.5</v>
      </c>
      <c r="I153" s="14">
        <v>1491.5</v>
      </c>
      <c r="J153" s="14">
        <v>1492.5</v>
      </c>
      <c r="K153" s="14">
        <v>1486.5</v>
      </c>
      <c r="L153" s="14">
        <v>1483.7</v>
      </c>
      <c r="M153" s="14">
        <v>1485.5</v>
      </c>
      <c r="N153" s="14">
        <v>1489.5</v>
      </c>
      <c r="O153" s="15" t="s">
        <v>92</v>
      </c>
      <c r="P153" s="13">
        <v>187101</v>
      </c>
      <c r="Q153" s="15" t="s">
        <v>99</v>
      </c>
      <c r="R153" s="13" t="s">
        <v>100</v>
      </c>
    </row>
    <row r="154" spans="1:18">
      <c r="A154" s="13">
        <v>20</v>
      </c>
      <c r="B154" s="13">
        <v>11</v>
      </c>
      <c r="C154" s="14">
        <v>1305</v>
      </c>
      <c r="D154" s="14">
        <v>1302</v>
      </c>
      <c r="E154" s="14">
        <v>1304.8</v>
      </c>
      <c r="F154" s="14">
        <v>1297</v>
      </c>
      <c r="G154" s="14">
        <v>1298</v>
      </c>
      <c r="H154" s="14">
        <v>1299</v>
      </c>
      <c r="I154" s="14">
        <v>1303</v>
      </c>
      <c r="J154" s="14">
        <v>1303.8</v>
      </c>
      <c r="K154" s="14">
        <v>1299.8</v>
      </c>
      <c r="L154" s="14">
        <v>1288.8</v>
      </c>
      <c r="M154" s="14">
        <v>1283.5999999999999</v>
      </c>
      <c r="N154" s="14">
        <v>1279.5999999999999</v>
      </c>
      <c r="O154" s="15" t="s">
        <v>91</v>
      </c>
      <c r="P154" s="13">
        <v>188101</v>
      </c>
      <c r="Q154" s="15" t="s">
        <v>99</v>
      </c>
      <c r="R154" s="13" t="s">
        <v>100</v>
      </c>
    </row>
    <row r="155" spans="1:18">
      <c r="A155" s="13">
        <v>20</v>
      </c>
      <c r="B155" s="13">
        <v>11</v>
      </c>
      <c r="C155" s="14">
        <v>309</v>
      </c>
      <c r="D155" s="14">
        <v>311</v>
      </c>
      <c r="E155" s="14">
        <v>313</v>
      </c>
      <c r="F155" s="14">
        <v>312</v>
      </c>
      <c r="G155" s="14">
        <v>312</v>
      </c>
      <c r="H155" s="14">
        <v>310</v>
      </c>
      <c r="I155" s="14">
        <v>311</v>
      </c>
      <c r="J155" s="14">
        <v>312</v>
      </c>
      <c r="K155" s="14">
        <v>314</v>
      </c>
      <c r="L155" s="14">
        <v>316</v>
      </c>
      <c r="M155" s="14">
        <v>315</v>
      </c>
      <c r="N155" s="14">
        <v>316</v>
      </c>
      <c r="O155" s="15" t="s">
        <v>59</v>
      </c>
      <c r="P155" s="13">
        <v>182134</v>
      </c>
      <c r="Q155" s="15" t="s">
        <v>99</v>
      </c>
      <c r="R155" s="13" t="s">
        <v>100</v>
      </c>
    </row>
    <row r="156" spans="1:18">
      <c r="A156" s="13">
        <v>20</v>
      </c>
      <c r="B156" s="13">
        <v>11</v>
      </c>
      <c r="C156" s="14">
        <v>110</v>
      </c>
      <c r="D156" s="14">
        <v>110</v>
      </c>
      <c r="E156" s="14">
        <v>110</v>
      </c>
      <c r="F156" s="14">
        <v>110</v>
      </c>
      <c r="G156" s="14">
        <v>110</v>
      </c>
      <c r="H156" s="14">
        <v>109</v>
      </c>
      <c r="I156" s="14">
        <v>109</v>
      </c>
      <c r="J156" s="14">
        <v>108</v>
      </c>
      <c r="K156" s="14">
        <v>108</v>
      </c>
      <c r="L156" s="14">
        <v>108</v>
      </c>
      <c r="M156" s="14">
        <v>108</v>
      </c>
      <c r="N156" s="14">
        <v>108</v>
      </c>
      <c r="O156" s="15" t="s">
        <v>59</v>
      </c>
      <c r="P156" s="13">
        <v>182136</v>
      </c>
      <c r="Q156" s="15" t="s">
        <v>99</v>
      </c>
      <c r="R156" s="13" t="s">
        <v>100</v>
      </c>
    </row>
    <row r="157" spans="1:18">
      <c r="A157" s="13">
        <v>20</v>
      </c>
      <c r="B157" s="13">
        <v>11</v>
      </c>
      <c r="C157" s="14">
        <v>302</v>
      </c>
      <c r="D157" s="14">
        <v>298</v>
      </c>
      <c r="E157" s="14">
        <v>299</v>
      </c>
      <c r="F157" s="14">
        <v>297</v>
      </c>
      <c r="G157" s="14">
        <v>296</v>
      </c>
      <c r="H157" s="14">
        <v>296</v>
      </c>
      <c r="I157" s="14">
        <v>296</v>
      </c>
      <c r="J157" s="14">
        <v>298</v>
      </c>
      <c r="K157" s="14">
        <v>299</v>
      </c>
      <c r="L157" s="14">
        <v>298</v>
      </c>
      <c r="M157" s="14">
        <v>297</v>
      </c>
      <c r="N157" s="14">
        <v>296</v>
      </c>
      <c r="O157" s="15" t="s">
        <v>59</v>
      </c>
      <c r="P157" s="13">
        <v>182138</v>
      </c>
      <c r="Q157" s="15" t="s">
        <v>99</v>
      </c>
      <c r="R157" s="13" t="s">
        <v>100</v>
      </c>
    </row>
    <row r="158" spans="1:18">
      <c r="A158" s="13">
        <v>20</v>
      </c>
      <c r="B158" s="13">
        <v>11</v>
      </c>
      <c r="C158" s="14">
        <v>53</v>
      </c>
      <c r="D158" s="14">
        <v>53</v>
      </c>
      <c r="E158" s="14">
        <v>53</v>
      </c>
      <c r="F158" s="14">
        <v>53</v>
      </c>
      <c r="G158" s="14">
        <v>53</v>
      </c>
      <c r="H158" s="14">
        <v>53</v>
      </c>
      <c r="I158" s="14">
        <v>53</v>
      </c>
      <c r="J158" s="14">
        <v>53</v>
      </c>
      <c r="K158" s="14">
        <v>53</v>
      </c>
      <c r="L158" s="14">
        <v>53</v>
      </c>
      <c r="M158" s="14">
        <v>53</v>
      </c>
      <c r="N158" s="14">
        <v>53</v>
      </c>
      <c r="O158" s="15" t="s">
        <v>29</v>
      </c>
      <c r="P158" s="13">
        <v>403104</v>
      </c>
      <c r="Q158" s="15" t="s">
        <v>99</v>
      </c>
      <c r="R158" s="13" t="s">
        <v>100</v>
      </c>
    </row>
    <row r="159" spans="1:18">
      <c r="A159" s="13">
        <v>20</v>
      </c>
      <c r="B159" s="13">
        <v>11</v>
      </c>
      <c r="C159" s="14">
        <v>135</v>
      </c>
      <c r="D159" s="14">
        <v>135</v>
      </c>
      <c r="E159" s="14">
        <v>141</v>
      </c>
      <c r="F159" s="14">
        <v>138</v>
      </c>
      <c r="G159" s="14">
        <v>138</v>
      </c>
      <c r="H159" s="14">
        <v>138</v>
      </c>
      <c r="I159" s="14">
        <v>138</v>
      </c>
      <c r="J159" s="14">
        <v>140</v>
      </c>
      <c r="K159" s="14">
        <v>139</v>
      </c>
      <c r="L159" s="14">
        <v>137</v>
      </c>
      <c r="M159" s="14">
        <v>138</v>
      </c>
      <c r="N159" s="14">
        <v>139</v>
      </c>
      <c r="O159" s="15" t="s">
        <v>29</v>
      </c>
      <c r="P159" s="13">
        <v>403107</v>
      </c>
      <c r="Q159" s="15" t="s">
        <v>99</v>
      </c>
      <c r="R159" s="13" t="s">
        <v>100</v>
      </c>
    </row>
    <row r="160" spans="1:18">
      <c r="A160" s="13">
        <v>20</v>
      </c>
      <c r="B160" s="13">
        <v>11</v>
      </c>
      <c r="C160" s="14">
        <v>100.4</v>
      </c>
      <c r="D160" s="14">
        <v>99.6</v>
      </c>
      <c r="E160" s="14">
        <v>97.2</v>
      </c>
      <c r="F160" s="14">
        <v>94</v>
      </c>
      <c r="G160" s="14">
        <v>92.4</v>
      </c>
      <c r="H160" s="14">
        <v>94</v>
      </c>
      <c r="I160" s="14">
        <v>94</v>
      </c>
      <c r="J160" s="14">
        <v>92.4</v>
      </c>
      <c r="K160" s="14">
        <v>90.4</v>
      </c>
      <c r="L160" s="14">
        <v>90.4</v>
      </c>
      <c r="M160" s="14">
        <v>88</v>
      </c>
      <c r="N160" s="14">
        <v>87.2</v>
      </c>
      <c r="O160" s="15" t="s">
        <v>29</v>
      </c>
      <c r="P160" s="13">
        <v>403108</v>
      </c>
      <c r="Q160" s="15" t="s">
        <v>99</v>
      </c>
      <c r="R160" s="13" t="s">
        <v>100</v>
      </c>
    </row>
    <row r="161" spans="1:18">
      <c r="A161" s="13">
        <v>20</v>
      </c>
      <c r="B161" s="13">
        <v>11</v>
      </c>
      <c r="C161" s="14">
        <v>82</v>
      </c>
      <c r="D161" s="14">
        <v>81</v>
      </c>
      <c r="E161" s="14">
        <v>83</v>
      </c>
      <c r="F161" s="14">
        <v>81</v>
      </c>
      <c r="G161" s="14">
        <v>81</v>
      </c>
      <c r="H161" s="14">
        <v>81</v>
      </c>
      <c r="I161" s="14">
        <v>81</v>
      </c>
      <c r="J161" s="14">
        <v>81</v>
      </c>
      <c r="K161" s="14">
        <v>81</v>
      </c>
      <c r="L161" s="14">
        <v>81</v>
      </c>
      <c r="M161" s="14">
        <v>81</v>
      </c>
      <c r="N161" s="14">
        <v>81</v>
      </c>
      <c r="O161" s="15" t="s">
        <v>29</v>
      </c>
      <c r="P161" s="13">
        <v>403109</v>
      </c>
      <c r="Q161" s="15" t="s">
        <v>99</v>
      </c>
      <c r="R161" s="13" t="s">
        <v>100</v>
      </c>
    </row>
    <row r="162" spans="1:18">
      <c r="A162" s="13">
        <v>20</v>
      </c>
      <c r="B162" s="13">
        <v>11</v>
      </c>
      <c r="O162" s="15" t="s">
        <v>29</v>
      </c>
      <c r="P162" s="13">
        <v>403111</v>
      </c>
      <c r="Q162" s="15" t="s">
        <v>99</v>
      </c>
      <c r="R162" s="13" t="s">
        <v>100</v>
      </c>
    </row>
    <row r="163" spans="1:18">
      <c r="A163" s="13">
        <v>20</v>
      </c>
      <c r="B163" s="13">
        <v>11</v>
      </c>
      <c r="C163" s="14">
        <v>170</v>
      </c>
      <c r="D163" s="14">
        <v>169.2</v>
      </c>
      <c r="E163" s="14">
        <v>174.2</v>
      </c>
      <c r="F163" s="14">
        <v>175</v>
      </c>
      <c r="G163" s="14">
        <v>174</v>
      </c>
      <c r="H163" s="14">
        <v>170.8</v>
      </c>
      <c r="I163" s="14">
        <v>175.8</v>
      </c>
      <c r="J163" s="14">
        <v>176.8</v>
      </c>
      <c r="K163" s="14">
        <v>180.4</v>
      </c>
      <c r="L163" s="14">
        <v>179.4</v>
      </c>
      <c r="M163" s="14">
        <v>179.4</v>
      </c>
      <c r="N163" s="14">
        <v>175.4</v>
      </c>
      <c r="O163" s="15" t="s">
        <v>29</v>
      </c>
      <c r="P163" s="13">
        <v>403112</v>
      </c>
      <c r="Q163" s="15" t="s">
        <v>99</v>
      </c>
      <c r="R163" s="13" t="s">
        <v>100</v>
      </c>
    </row>
    <row r="164" spans="1:18">
      <c r="A164" s="13">
        <v>20</v>
      </c>
      <c r="B164" s="13">
        <v>11</v>
      </c>
      <c r="C164" s="14">
        <v>200.6</v>
      </c>
      <c r="D164" s="14">
        <v>199.6</v>
      </c>
      <c r="E164" s="14">
        <v>202</v>
      </c>
      <c r="F164" s="14">
        <v>202.2</v>
      </c>
      <c r="G164" s="14">
        <v>200.6</v>
      </c>
      <c r="H164" s="14">
        <v>195.4</v>
      </c>
      <c r="I164" s="14">
        <v>197.2</v>
      </c>
      <c r="J164" s="14">
        <v>204.2</v>
      </c>
      <c r="K164" s="14">
        <v>207.2</v>
      </c>
      <c r="L164" s="14">
        <v>203.8</v>
      </c>
      <c r="M164" s="14">
        <v>202.8</v>
      </c>
      <c r="N164" s="14">
        <v>202</v>
      </c>
      <c r="O164" s="15" t="s">
        <v>29</v>
      </c>
      <c r="P164" s="13">
        <v>403113</v>
      </c>
      <c r="Q164" s="15" t="s">
        <v>99</v>
      </c>
      <c r="R164" s="13" t="s">
        <v>100</v>
      </c>
    </row>
    <row r="165" spans="1:18">
      <c r="A165" s="13">
        <v>20</v>
      </c>
      <c r="B165" s="13">
        <v>11</v>
      </c>
      <c r="C165" s="14">
        <v>69</v>
      </c>
      <c r="D165" s="14">
        <v>69</v>
      </c>
      <c r="E165" s="14">
        <v>71</v>
      </c>
      <c r="F165" s="14">
        <v>74</v>
      </c>
      <c r="G165" s="14">
        <v>73</v>
      </c>
      <c r="H165" s="14">
        <v>73</v>
      </c>
      <c r="I165" s="14">
        <v>73</v>
      </c>
      <c r="J165" s="14">
        <v>73</v>
      </c>
      <c r="K165" s="14">
        <v>75</v>
      </c>
      <c r="L165" s="14">
        <v>74</v>
      </c>
      <c r="M165" s="14">
        <v>75</v>
      </c>
      <c r="N165" s="14">
        <v>75</v>
      </c>
      <c r="O165" s="15" t="s">
        <v>29</v>
      </c>
      <c r="P165" s="13">
        <v>403114</v>
      </c>
      <c r="Q165" s="15" t="s">
        <v>99</v>
      </c>
      <c r="R165" s="13" t="s">
        <v>100</v>
      </c>
    </row>
    <row r="166" spans="1:18">
      <c r="A166" s="13">
        <v>20</v>
      </c>
      <c r="B166" s="13">
        <v>11</v>
      </c>
      <c r="C166" s="14">
        <v>83.6</v>
      </c>
      <c r="D166" s="14">
        <v>83.6</v>
      </c>
      <c r="E166" s="14">
        <v>84.6</v>
      </c>
      <c r="F166" s="14">
        <v>84.6</v>
      </c>
      <c r="G166" s="14">
        <v>84.6</v>
      </c>
      <c r="H166" s="14">
        <v>82.6</v>
      </c>
      <c r="I166" s="14">
        <v>81.599999999999994</v>
      </c>
      <c r="J166" s="14">
        <v>83.6</v>
      </c>
      <c r="K166" s="14">
        <v>82.6</v>
      </c>
      <c r="L166" s="14">
        <v>81.599999999999994</v>
      </c>
      <c r="M166" s="14">
        <v>82.6</v>
      </c>
      <c r="N166" s="14">
        <v>82.6</v>
      </c>
      <c r="O166" s="15" t="s">
        <v>29</v>
      </c>
      <c r="P166" s="13">
        <v>403115</v>
      </c>
      <c r="Q166" s="15" t="s">
        <v>99</v>
      </c>
      <c r="R166" s="13" t="s">
        <v>100</v>
      </c>
    </row>
    <row r="167" spans="1:18">
      <c r="A167" s="13">
        <v>20</v>
      </c>
      <c r="B167" s="13">
        <v>11</v>
      </c>
      <c r="C167" s="14">
        <v>1707</v>
      </c>
      <c r="D167" s="14">
        <v>1706</v>
      </c>
      <c r="E167" s="14">
        <v>1707</v>
      </c>
      <c r="F167" s="14">
        <v>1703</v>
      </c>
      <c r="G167" s="14">
        <v>1702</v>
      </c>
      <c r="H167" s="14">
        <v>1707</v>
      </c>
      <c r="I167" s="14">
        <v>1716</v>
      </c>
      <c r="J167" s="14">
        <v>1718</v>
      </c>
      <c r="K167" s="14">
        <v>1717</v>
      </c>
      <c r="L167" s="14">
        <v>1715</v>
      </c>
      <c r="M167" s="14">
        <v>1716</v>
      </c>
      <c r="N167" s="14">
        <v>1718</v>
      </c>
      <c r="O167" s="15" t="s">
        <v>39</v>
      </c>
      <c r="P167" s="13">
        <v>406101</v>
      </c>
      <c r="Q167" s="15" t="s">
        <v>99</v>
      </c>
      <c r="R167" s="13" t="s">
        <v>100</v>
      </c>
    </row>
    <row r="168" spans="1:18">
      <c r="A168" s="13">
        <v>20</v>
      </c>
      <c r="B168" s="13">
        <v>11</v>
      </c>
      <c r="C168" s="14">
        <v>663</v>
      </c>
      <c r="D168" s="14">
        <v>661</v>
      </c>
      <c r="E168" s="14">
        <v>662</v>
      </c>
      <c r="F168" s="14">
        <v>663</v>
      </c>
      <c r="G168" s="14">
        <v>663</v>
      </c>
      <c r="H168" s="14">
        <v>663</v>
      </c>
      <c r="I168" s="14">
        <v>663</v>
      </c>
      <c r="J168" s="14">
        <v>666</v>
      </c>
      <c r="K168" s="14">
        <v>666</v>
      </c>
      <c r="L168" s="14">
        <v>665</v>
      </c>
      <c r="M168" s="14">
        <v>667</v>
      </c>
      <c r="N168" s="14">
        <v>666</v>
      </c>
      <c r="O168" s="15" t="s">
        <v>59</v>
      </c>
      <c r="P168" s="13">
        <v>182101</v>
      </c>
      <c r="Q168" s="15" t="s">
        <v>99</v>
      </c>
      <c r="R168" s="13" t="s">
        <v>100</v>
      </c>
    </row>
    <row r="169" spans="1:18">
      <c r="A169" s="13">
        <v>20</v>
      </c>
      <c r="B169" s="13">
        <v>11</v>
      </c>
      <c r="C169" s="14">
        <v>781.2</v>
      </c>
      <c r="D169" s="14">
        <v>782.2</v>
      </c>
      <c r="E169" s="14">
        <v>783.2</v>
      </c>
      <c r="F169" s="14">
        <v>781.2</v>
      </c>
      <c r="G169" s="14">
        <v>784.2</v>
      </c>
      <c r="H169" s="14">
        <v>784.2</v>
      </c>
      <c r="I169" s="14">
        <v>784.2</v>
      </c>
      <c r="J169" s="14">
        <v>781.2</v>
      </c>
      <c r="K169" s="14">
        <v>784.2</v>
      </c>
      <c r="L169" s="14">
        <v>784.2</v>
      </c>
      <c r="M169" s="14">
        <v>782.2</v>
      </c>
      <c r="N169" s="14">
        <v>780.2</v>
      </c>
      <c r="O169" s="15" t="s">
        <v>59</v>
      </c>
      <c r="P169" s="13">
        <v>182102</v>
      </c>
      <c r="Q169" s="15" t="s">
        <v>99</v>
      </c>
      <c r="R169" s="13" t="s">
        <v>100</v>
      </c>
    </row>
    <row r="170" spans="1:18">
      <c r="A170" s="13">
        <v>20</v>
      </c>
      <c r="B170" s="13">
        <v>11</v>
      </c>
      <c r="C170" s="14">
        <v>2631.5</v>
      </c>
      <c r="D170" s="14">
        <v>2633.5</v>
      </c>
      <c r="E170" s="14">
        <v>2635.5</v>
      </c>
      <c r="F170" s="14">
        <v>2621.5</v>
      </c>
      <c r="G170" s="14">
        <v>2627.5</v>
      </c>
      <c r="H170" s="14">
        <v>2625.5</v>
      </c>
      <c r="I170" s="14">
        <v>2627.5</v>
      </c>
      <c r="J170" s="14">
        <v>2630.5</v>
      </c>
      <c r="K170" s="14">
        <v>2628.5</v>
      </c>
      <c r="L170" s="14">
        <v>2633.5</v>
      </c>
      <c r="M170" s="14">
        <v>2638.5</v>
      </c>
      <c r="N170" s="14">
        <v>2644.5</v>
      </c>
      <c r="O170" s="15" t="s">
        <v>59</v>
      </c>
      <c r="P170" s="13">
        <v>182103</v>
      </c>
      <c r="Q170" s="15" t="s">
        <v>99</v>
      </c>
      <c r="R170" s="13" t="s">
        <v>100</v>
      </c>
    </row>
    <row r="171" spans="1:18">
      <c r="A171" s="13">
        <v>20</v>
      </c>
      <c r="B171" s="13">
        <v>11</v>
      </c>
      <c r="C171" s="14">
        <v>1297.8</v>
      </c>
      <c r="D171" s="14">
        <v>1299.8</v>
      </c>
      <c r="E171" s="14">
        <v>1298</v>
      </c>
      <c r="F171" s="14">
        <v>1298.5999999999999</v>
      </c>
      <c r="G171" s="14">
        <v>1298.5999999999999</v>
      </c>
      <c r="H171" s="14">
        <v>1303</v>
      </c>
      <c r="I171" s="14">
        <v>1307</v>
      </c>
      <c r="J171" s="14">
        <v>1317.4</v>
      </c>
      <c r="K171" s="14">
        <v>1318.6</v>
      </c>
      <c r="L171" s="14">
        <v>1312.4</v>
      </c>
      <c r="M171" s="14">
        <v>1314.4</v>
      </c>
      <c r="N171" s="14">
        <v>1309.8</v>
      </c>
      <c r="O171" s="15" t="s">
        <v>59</v>
      </c>
      <c r="P171" s="13">
        <v>182107</v>
      </c>
      <c r="Q171" s="15" t="s">
        <v>99</v>
      </c>
      <c r="R171" s="13" t="s">
        <v>100</v>
      </c>
    </row>
    <row r="172" spans="1:18">
      <c r="A172" s="13">
        <v>20</v>
      </c>
      <c r="B172" s="13">
        <v>11</v>
      </c>
      <c r="C172" s="14">
        <v>18</v>
      </c>
      <c r="D172" s="14">
        <v>17</v>
      </c>
      <c r="E172" s="14">
        <v>17</v>
      </c>
      <c r="F172" s="14">
        <v>17</v>
      </c>
      <c r="G172" s="14">
        <v>17</v>
      </c>
      <c r="H172" s="14">
        <v>17</v>
      </c>
      <c r="I172" s="14">
        <v>17</v>
      </c>
      <c r="J172" s="14">
        <v>17</v>
      </c>
      <c r="K172" s="14">
        <v>17</v>
      </c>
      <c r="L172" s="14">
        <v>17</v>
      </c>
      <c r="M172" s="14">
        <v>17</v>
      </c>
      <c r="N172" s="14">
        <v>17</v>
      </c>
      <c r="O172" s="15" t="s">
        <v>59</v>
      </c>
      <c r="P172" s="13">
        <v>182110</v>
      </c>
      <c r="Q172" s="15" t="s">
        <v>99</v>
      </c>
      <c r="R172" s="13" t="s">
        <v>100</v>
      </c>
    </row>
    <row r="173" spans="1:18">
      <c r="A173" s="13">
        <v>20</v>
      </c>
      <c r="B173" s="13">
        <v>11</v>
      </c>
      <c r="C173" s="14">
        <v>1124</v>
      </c>
      <c r="D173" s="14">
        <v>1125</v>
      </c>
      <c r="E173" s="14">
        <v>1127</v>
      </c>
      <c r="F173" s="14">
        <v>1128</v>
      </c>
      <c r="G173" s="14">
        <v>1127</v>
      </c>
      <c r="H173" s="14">
        <v>1123</v>
      </c>
      <c r="I173" s="14">
        <v>1126</v>
      </c>
      <c r="J173" s="14">
        <v>1125</v>
      </c>
      <c r="K173" s="14">
        <v>1129</v>
      </c>
      <c r="L173" s="14">
        <v>1128</v>
      </c>
      <c r="M173" s="14">
        <v>1125</v>
      </c>
      <c r="N173" s="14">
        <v>1128</v>
      </c>
      <c r="O173" s="15" t="s">
        <v>59</v>
      </c>
      <c r="P173" s="13">
        <v>182115</v>
      </c>
      <c r="Q173" s="15" t="s">
        <v>99</v>
      </c>
      <c r="R173" s="13" t="s">
        <v>100</v>
      </c>
    </row>
    <row r="174" spans="1:18">
      <c r="A174" s="13">
        <v>20</v>
      </c>
      <c r="B174" s="13">
        <v>11</v>
      </c>
      <c r="C174" s="14">
        <v>487.9</v>
      </c>
      <c r="D174" s="14">
        <v>486.1</v>
      </c>
      <c r="E174" s="14">
        <v>486.9</v>
      </c>
      <c r="F174" s="14">
        <v>490.5</v>
      </c>
      <c r="G174" s="14">
        <v>494.1</v>
      </c>
      <c r="H174" s="14">
        <v>493.3</v>
      </c>
      <c r="I174" s="14">
        <v>493.3</v>
      </c>
      <c r="J174" s="14">
        <v>491</v>
      </c>
      <c r="K174" s="14">
        <v>489.2</v>
      </c>
      <c r="L174" s="14">
        <v>488.2</v>
      </c>
      <c r="M174" s="14">
        <v>486.4</v>
      </c>
      <c r="N174" s="14">
        <v>487.2</v>
      </c>
      <c r="O174" s="15" t="s">
        <v>59</v>
      </c>
      <c r="P174" s="13">
        <v>182117</v>
      </c>
      <c r="Q174" s="15" t="s">
        <v>99</v>
      </c>
      <c r="R174" s="13" t="s">
        <v>100</v>
      </c>
    </row>
    <row r="175" spans="1:18">
      <c r="A175" s="13">
        <v>20</v>
      </c>
      <c r="B175" s="13">
        <v>11</v>
      </c>
      <c r="C175" s="14">
        <v>66</v>
      </c>
      <c r="D175" s="14">
        <v>66</v>
      </c>
      <c r="E175" s="14">
        <v>66</v>
      </c>
      <c r="F175" s="14">
        <v>66</v>
      </c>
      <c r="G175" s="14">
        <v>66</v>
      </c>
      <c r="H175" s="14">
        <v>65</v>
      </c>
      <c r="I175" s="14">
        <v>65</v>
      </c>
      <c r="J175" s="14">
        <v>65</v>
      </c>
      <c r="K175" s="14">
        <v>65</v>
      </c>
      <c r="L175" s="14">
        <v>65</v>
      </c>
      <c r="M175" s="14">
        <v>65</v>
      </c>
      <c r="N175" s="14">
        <v>65</v>
      </c>
      <c r="O175" s="15" t="s">
        <v>59</v>
      </c>
      <c r="P175" s="13">
        <v>182120</v>
      </c>
      <c r="Q175" s="15" t="s">
        <v>99</v>
      </c>
      <c r="R175" s="13" t="s">
        <v>100</v>
      </c>
    </row>
    <row r="176" spans="1:18">
      <c r="A176" s="13">
        <v>20</v>
      </c>
      <c r="B176" s="13">
        <v>11</v>
      </c>
      <c r="C176" s="14">
        <v>203.5</v>
      </c>
      <c r="D176" s="14">
        <v>202.5</v>
      </c>
      <c r="E176" s="14">
        <v>201.5</v>
      </c>
      <c r="F176" s="14">
        <v>201.5</v>
      </c>
      <c r="G176" s="14">
        <v>201.5</v>
      </c>
      <c r="H176" s="14">
        <v>202.5</v>
      </c>
      <c r="I176" s="14">
        <v>201.5</v>
      </c>
      <c r="J176" s="14">
        <v>201.5</v>
      </c>
      <c r="K176" s="14">
        <v>202.5</v>
      </c>
      <c r="L176" s="14">
        <v>202.5</v>
      </c>
      <c r="M176" s="14">
        <v>202.5</v>
      </c>
      <c r="N176" s="14">
        <v>202.5</v>
      </c>
      <c r="O176" s="15" t="s">
        <v>59</v>
      </c>
      <c r="P176" s="13">
        <v>182123</v>
      </c>
      <c r="Q176" s="15" t="s">
        <v>99</v>
      </c>
      <c r="R176" s="13" t="s">
        <v>100</v>
      </c>
    </row>
    <row r="177" spans="1:18">
      <c r="A177" s="13">
        <v>20</v>
      </c>
      <c r="B177" s="13">
        <v>11</v>
      </c>
      <c r="C177" s="14">
        <v>158.4</v>
      </c>
      <c r="D177" s="14">
        <v>159.4</v>
      </c>
      <c r="E177" s="14">
        <v>158.4</v>
      </c>
      <c r="F177" s="14">
        <v>159.4</v>
      </c>
      <c r="G177" s="14">
        <v>159.4</v>
      </c>
      <c r="H177" s="14">
        <v>159.4</v>
      </c>
      <c r="I177" s="14">
        <v>158.4</v>
      </c>
      <c r="J177" s="14">
        <v>158.4</v>
      </c>
      <c r="K177" s="14">
        <v>159.4</v>
      </c>
      <c r="L177" s="14">
        <v>159.4</v>
      </c>
      <c r="M177" s="14">
        <v>158.4</v>
      </c>
      <c r="N177" s="14">
        <v>159.4</v>
      </c>
      <c r="O177" s="15" t="s">
        <v>59</v>
      </c>
      <c r="P177" s="13">
        <v>182126</v>
      </c>
      <c r="Q177" s="15" t="s">
        <v>99</v>
      </c>
      <c r="R177" s="13" t="s">
        <v>100</v>
      </c>
    </row>
    <row r="178" spans="1:18">
      <c r="A178" s="13">
        <v>20</v>
      </c>
      <c r="B178" s="13">
        <v>11</v>
      </c>
      <c r="C178" s="14">
        <v>67</v>
      </c>
      <c r="D178" s="14">
        <v>67</v>
      </c>
      <c r="E178" s="14">
        <v>68</v>
      </c>
      <c r="F178" s="14">
        <v>68</v>
      </c>
      <c r="G178" s="14">
        <v>68</v>
      </c>
      <c r="H178" s="14">
        <v>68</v>
      </c>
      <c r="I178" s="14">
        <v>68</v>
      </c>
      <c r="J178" s="14">
        <v>69</v>
      </c>
      <c r="K178" s="14">
        <v>69</v>
      </c>
      <c r="L178" s="14">
        <v>69</v>
      </c>
      <c r="M178" s="14">
        <v>69</v>
      </c>
      <c r="N178" s="14">
        <v>69</v>
      </c>
      <c r="O178" s="15" t="s">
        <v>59</v>
      </c>
      <c r="P178" s="13">
        <v>182130</v>
      </c>
      <c r="Q178" s="15" t="s">
        <v>99</v>
      </c>
      <c r="R178" s="13" t="s">
        <v>100</v>
      </c>
    </row>
    <row r="179" spans="1:18">
      <c r="A179" s="13">
        <v>20</v>
      </c>
      <c r="B179" s="13">
        <v>11</v>
      </c>
      <c r="C179" s="14">
        <v>1244</v>
      </c>
      <c r="D179" s="14">
        <v>1244</v>
      </c>
      <c r="E179" s="14">
        <v>1243</v>
      </c>
      <c r="F179" s="14">
        <v>1242</v>
      </c>
      <c r="G179" s="14">
        <v>1241</v>
      </c>
      <c r="H179" s="14">
        <v>1241</v>
      </c>
      <c r="I179" s="14">
        <v>1240</v>
      </c>
      <c r="J179" s="14">
        <v>1236</v>
      </c>
      <c r="K179" s="14">
        <v>1237</v>
      </c>
      <c r="L179" s="14">
        <v>1237</v>
      </c>
      <c r="M179" s="14">
        <v>1236</v>
      </c>
      <c r="N179" s="14">
        <v>1239</v>
      </c>
      <c r="O179" s="15" t="s">
        <v>44</v>
      </c>
      <c r="P179" s="13">
        <v>260101</v>
      </c>
      <c r="Q179" s="15" t="s">
        <v>99</v>
      </c>
      <c r="R179" s="13" t="s">
        <v>100</v>
      </c>
    </row>
    <row r="180" spans="1:18">
      <c r="A180" s="13">
        <v>20</v>
      </c>
      <c r="B180" s="13">
        <v>11</v>
      </c>
      <c r="C180" s="14">
        <v>160</v>
      </c>
      <c r="D180" s="14">
        <v>164</v>
      </c>
      <c r="E180" s="14">
        <v>160</v>
      </c>
      <c r="F180" s="14">
        <v>162</v>
      </c>
      <c r="G180" s="14">
        <v>163</v>
      </c>
      <c r="H180" s="14">
        <v>165</v>
      </c>
      <c r="I180" s="14">
        <v>164</v>
      </c>
      <c r="J180" s="14">
        <v>165</v>
      </c>
      <c r="K180" s="14">
        <v>168</v>
      </c>
      <c r="L180" s="14">
        <v>166</v>
      </c>
      <c r="M180" s="14">
        <v>164</v>
      </c>
      <c r="N180" s="14">
        <v>166</v>
      </c>
      <c r="O180" s="15" t="s">
        <v>103</v>
      </c>
      <c r="P180" s="13">
        <v>262101</v>
      </c>
      <c r="Q180" s="15" t="s">
        <v>99</v>
      </c>
      <c r="R180" s="13" t="s">
        <v>100</v>
      </c>
    </row>
    <row r="181" spans="1:18">
      <c r="A181" s="13">
        <v>20</v>
      </c>
      <c r="B181" s="13">
        <v>11</v>
      </c>
      <c r="C181" s="14">
        <v>767.3</v>
      </c>
      <c r="D181" s="14">
        <v>771.3</v>
      </c>
      <c r="E181" s="14">
        <v>772.1</v>
      </c>
      <c r="F181" s="14">
        <v>759.3</v>
      </c>
      <c r="G181" s="14">
        <v>751.3</v>
      </c>
      <c r="H181" s="14">
        <v>749.7</v>
      </c>
      <c r="I181" s="14">
        <v>747.3</v>
      </c>
      <c r="J181" s="14">
        <v>746.5</v>
      </c>
      <c r="K181" s="14">
        <v>747.3</v>
      </c>
      <c r="L181" s="14">
        <v>753.7</v>
      </c>
      <c r="M181" s="14">
        <v>759.3</v>
      </c>
      <c r="N181" s="14">
        <v>764.9</v>
      </c>
      <c r="O181" s="15" t="s">
        <v>43</v>
      </c>
      <c r="P181" s="13">
        <v>259100</v>
      </c>
      <c r="Q181" s="15" t="s">
        <v>99</v>
      </c>
      <c r="R181" s="13" t="s">
        <v>101</v>
      </c>
    </row>
    <row r="182" spans="1:18">
      <c r="A182" s="13">
        <v>20</v>
      </c>
      <c r="B182" s="13">
        <v>11</v>
      </c>
      <c r="C182" s="14">
        <v>101</v>
      </c>
      <c r="D182" s="14">
        <v>101</v>
      </c>
      <c r="E182" s="14">
        <v>101</v>
      </c>
      <c r="F182" s="14">
        <v>101</v>
      </c>
      <c r="G182" s="14">
        <v>101</v>
      </c>
      <c r="H182" s="14">
        <v>101</v>
      </c>
      <c r="I182" s="14">
        <v>101</v>
      </c>
      <c r="J182" s="14">
        <v>103</v>
      </c>
      <c r="K182" s="14">
        <v>102</v>
      </c>
      <c r="L182" s="14">
        <v>103</v>
      </c>
      <c r="M182" s="14">
        <v>103</v>
      </c>
      <c r="N182" s="14">
        <v>100</v>
      </c>
      <c r="O182" s="15" t="s">
        <v>24</v>
      </c>
      <c r="P182" s="13">
        <v>252115</v>
      </c>
      <c r="Q182" s="15" t="s">
        <v>99</v>
      </c>
      <c r="R182" s="13" t="s">
        <v>101</v>
      </c>
    </row>
    <row r="183" spans="1:18">
      <c r="A183" s="13">
        <v>20</v>
      </c>
      <c r="B183" s="13">
        <v>11</v>
      </c>
      <c r="C183" s="14">
        <v>81</v>
      </c>
      <c r="D183" s="14">
        <v>81</v>
      </c>
      <c r="E183" s="14">
        <v>81</v>
      </c>
      <c r="F183" s="14">
        <v>81</v>
      </c>
      <c r="G183" s="14">
        <v>81</v>
      </c>
      <c r="H183" s="14">
        <v>81</v>
      </c>
      <c r="I183" s="14">
        <v>81</v>
      </c>
      <c r="J183" s="14">
        <v>81</v>
      </c>
      <c r="K183" s="14">
        <v>81</v>
      </c>
      <c r="L183" s="14">
        <v>81</v>
      </c>
      <c r="M183" s="14">
        <v>79</v>
      </c>
      <c r="N183" s="14">
        <v>79</v>
      </c>
      <c r="O183" s="15" t="s">
        <v>24</v>
      </c>
      <c r="P183" s="13">
        <v>252116</v>
      </c>
      <c r="Q183" s="15" t="s">
        <v>99</v>
      </c>
      <c r="R183" s="13" t="s">
        <v>101</v>
      </c>
    </row>
    <row r="184" spans="1:18">
      <c r="A184" s="13">
        <v>20</v>
      </c>
      <c r="B184" s="13">
        <v>11</v>
      </c>
      <c r="C184" s="14">
        <v>172</v>
      </c>
      <c r="D184" s="14">
        <v>171</v>
      </c>
      <c r="E184" s="14">
        <v>172</v>
      </c>
      <c r="F184" s="14">
        <v>173</v>
      </c>
      <c r="G184" s="14">
        <v>174</v>
      </c>
      <c r="H184" s="14">
        <v>175</v>
      </c>
      <c r="I184" s="14">
        <v>175</v>
      </c>
      <c r="J184" s="14">
        <v>172</v>
      </c>
      <c r="K184" s="14">
        <v>174</v>
      </c>
      <c r="L184" s="14">
        <v>175</v>
      </c>
      <c r="M184" s="14">
        <v>175</v>
      </c>
      <c r="N184" s="14">
        <v>176</v>
      </c>
      <c r="O184" s="15" t="s">
        <v>24</v>
      </c>
      <c r="P184" s="13">
        <v>252117</v>
      </c>
      <c r="Q184" s="15" t="s">
        <v>99</v>
      </c>
      <c r="R184" s="13" t="s">
        <v>101</v>
      </c>
    </row>
    <row r="185" spans="1:18">
      <c r="A185" s="13">
        <v>20</v>
      </c>
      <c r="B185" s="13">
        <v>11</v>
      </c>
      <c r="C185" s="14">
        <v>342</v>
      </c>
      <c r="D185" s="14">
        <v>344</v>
      </c>
      <c r="E185" s="14">
        <v>347</v>
      </c>
      <c r="F185" s="14">
        <v>344</v>
      </c>
      <c r="G185" s="14">
        <v>344</v>
      </c>
      <c r="H185" s="14">
        <v>345</v>
      </c>
      <c r="I185" s="14">
        <v>345</v>
      </c>
      <c r="J185" s="14">
        <v>343</v>
      </c>
      <c r="K185" s="14">
        <v>342</v>
      </c>
      <c r="L185" s="14">
        <v>341</v>
      </c>
      <c r="M185" s="14">
        <v>340</v>
      </c>
      <c r="N185" s="14">
        <v>340</v>
      </c>
      <c r="O185" s="15" t="s">
        <v>24</v>
      </c>
      <c r="P185" s="13">
        <v>252118</v>
      </c>
      <c r="Q185" s="15" t="s">
        <v>99</v>
      </c>
      <c r="R185" s="13" t="s">
        <v>101</v>
      </c>
    </row>
    <row r="186" spans="1:18">
      <c r="A186" s="13">
        <v>20</v>
      </c>
      <c r="B186" s="13">
        <v>11</v>
      </c>
      <c r="C186" s="14">
        <v>218.5</v>
      </c>
      <c r="D186" s="14">
        <v>218.5</v>
      </c>
      <c r="E186" s="14">
        <v>220.5</v>
      </c>
      <c r="F186" s="14">
        <v>221.5</v>
      </c>
      <c r="G186" s="14">
        <v>222.5</v>
      </c>
      <c r="H186" s="14">
        <v>220.5</v>
      </c>
      <c r="I186" s="14">
        <v>221.5</v>
      </c>
      <c r="J186" s="14">
        <v>221.5</v>
      </c>
      <c r="K186" s="14">
        <v>221.5</v>
      </c>
      <c r="L186" s="14">
        <v>221.5</v>
      </c>
      <c r="M186" s="14">
        <v>219.5</v>
      </c>
      <c r="N186" s="14">
        <v>219.5</v>
      </c>
      <c r="O186" s="15" t="s">
        <v>24</v>
      </c>
      <c r="P186" s="13">
        <v>252121</v>
      </c>
      <c r="Q186" s="15" t="s">
        <v>99</v>
      </c>
      <c r="R186" s="13" t="s">
        <v>101</v>
      </c>
    </row>
    <row r="187" spans="1:18">
      <c r="A187" s="13">
        <v>20</v>
      </c>
      <c r="B187" s="13">
        <v>11</v>
      </c>
      <c r="C187" s="14">
        <v>251.5</v>
      </c>
      <c r="D187" s="14">
        <v>251.5</v>
      </c>
      <c r="E187" s="14">
        <v>251.5</v>
      </c>
      <c r="F187" s="14">
        <v>251.5</v>
      </c>
      <c r="G187" s="14">
        <v>250.5</v>
      </c>
      <c r="H187" s="14">
        <v>251.5</v>
      </c>
      <c r="I187" s="14">
        <v>253.5</v>
      </c>
      <c r="J187" s="14">
        <v>251.5</v>
      </c>
      <c r="K187" s="14">
        <v>251.5</v>
      </c>
      <c r="L187" s="14">
        <v>251.5</v>
      </c>
      <c r="M187" s="14">
        <v>250.5</v>
      </c>
      <c r="N187" s="14">
        <v>250.5</v>
      </c>
      <c r="O187" s="15" t="s">
        <v>24</v>
      </c>
      <c r="P187" s="13">
        <v>252122</v>
      </c>
      <c r="Q187" s="15" t="s">
        <v>99</v>
      </c>
      <c r="R187" s="13" t="s">
        <v>101</v>
      </c>
    </row>
    <row r="188" spans="1:18">
      <c r="A188" s="13">
        <v>20</v>
      </c>
      <c r="B188" s="13">
        <v>11</v>
      </c>
      <c r="C188" s="14">
        <v>259.5</v>
      </c>
      <c r="D188" s="14">
        <v>262.5</v>
      </c>
      <c r="E188" s="14">
        <v>263.5</v>
      </c>
      <c r="F188" s="14">
        <v>262.5</v>
      </c>
      <c r="G188" s="14">
        <v>262.5</v>
      </c>
      <c r="H188" s="14">
        <v>261.5</v>
      </c>
      <c r="I188" s="14">
        <v>261.5</v>
      </c>
      <c r="J188" s="14">
        <v>258.5</v>
      </c>
      <c r="K188" s="14">
        <v>254.5</v>
      </c>
      <c r="L188" s="14">
        <v>254.5</v>
      </c>
      <c r="M188" s="14">
        <v>253.5</v>
      </c>
      <c r="N188" s="14">
        <v>253.5</v>
      </c>
      <c r="O188" s="15" t="s">
        <v>24</v>
      </c>
      <c r="P188" s="13">
        <v>252123</v>
      </c>
      <c r="Q188" s="15" t="s">
        <v>99</v>
      </c>
      <c r="R188" s="13" t="s">
        <v>101</v>
      </c>
    </row>
    <row r="189" spans="1:18">
      <c r="A189" s="13">
        <v>20</v>
      </c>
      <c r="B189" s="13">
        <v>11</v>
      </c>
      <c r="C189" s="14">
        <v>43</v>
      </c>
      <c r="D189" s="14">
        <v>43</v>
      </c>
      <c r="E189" s="14">
        <v>44</v>
      </c>
      <c r="F189" s="14">
        <v>44</v>
      </c>
      <c r="G189" s="14">
        <v>44</v>
      </c>
      <c r="H189" s="14">
        <v>45</v>
      </c>
      <c r="I189" s="14">
        <v>45</v>
      </c>
      <c r="J189" s="14">
        <v>45</v>
      </c>
      <c r="K189" s="14">
        <v>45</v>
      </c>
      <c r="L189" s="14">
        <v>45</v>
      </c>
      <c r="M189" s="14">
        <v>45</v>
      </c>
      <c r="N189" s="14">
        <v>45</v>
      </c>
      <c r="O189" s="15" t="s">
        <v>24</v>
      </c>
      <c r="P189" s="13">
        <v>252124</v>
      </c>
      <c r="Q189" s="15" t="s">
        <v>99</v>
      </c>
      <c r="R189" s="13" t="s">
        <v>101</v>
      </c>
    </row>
    <row r="190" spans="1:18">
      <c r="A190" s="13">
        <v>20</v>
      </c>
      <c r="B190" s="13">
        <v>11</v>
      </c>
      <c r="C190" s="14">
        <v>1182.8</v>
      </c>
      <c r="D190" s="14">
        <v>1187.4000000000001</v>
      </c>
      <c r="E190" s="14">
        <v>1183.2</v>
      </c>
      <c r="F190" s="14">
        <v>1177.8</v>
      </c>
      <c r="G190" s="14">
        <v>1175.4000000000001</v>
      </c>
      <c r="H190" s="14">
        <v>1181.4000000000001</v>
      </c>
      <c r="I190" s="14">
        <v>1181.4000000000001</v>
      </c>
      <c r="J190" s="14">
        <v>1176.8</v>
      </c>
      <c r="K190" s="14">
        <v>1177.8</v>
      </c>
      <c r="L190" s="14">
        <v>1178.4000000000001</v>
      </c>
      <c r="M190" s="14">
        <v>1175.4000000000001</v>
      </c>
      <c r="N190" s="14">
        <v>1179.2</v>
      </c>
      <c r="O190" s="15" t="s">
        <v>24</v>
      </c>
      <c r="P190" s="13">
        <v>252125</v>
      </c>
      <c r="Q190" s="15" t="s">
        <v>99</v>
      </c>
      <c r="R190" s="13" t="s">
        <v>101</v>
      </c>
    </row>
    <row r="191" spans="1:18">
      <c r="A191" s="13">
        <v>20</v>
      </c>
      <c r="B191" s="13">
        <v>11</v>
      </c>
      <c r="C191" s="14">
        <v>430.9</v>
      </c>
      <c r="D191" s="14">
        <v>430.1</v>
      </c>
      <c r="E191" s="14">
        <v>430.1</v>
      </c>
      <c r="F191" s="14">
        <v>431.7</v>
      </c>
      <c r="G191" s="14">
        <v>431.7</v>
      </c>
      <c r="H191" s="14">
        <v>430.1</v>
      </c>
      <c r="I191" s="14">
        <v>430.9</v>
      </c>
      <c r="J191" s="14">
        <v>430.9</v>
      </c>
      <c r="K191" s="14">
        <v>430.1</v>
      </c>
      <c r="L191" s="14">
        <v>430.1</v>
      </c>
      <c r="M191" s="14">
        <v>430.1</v>
      </c>
      <c r="N191" s="14">
        <v>430.1</v>
      </c>
      <c r="O191" s="15" t="s">
        <v>24</v>
      </c>
      <c r="P191" s="13">
        <v>252128</v>
      </c>
      <c r="Q191" s="15" t="s">
        <v>99</v>
      </c>
      <c r="R191" s="13" t="s">
        <v>101</v>
      </c>
    </row>
    <row r="192" spans="1:18">
      <c r="A192" s="13">
        <v>20</v>
      </c>
      <c r="B192" s="13">
        <v>11</v>
      </c>
      <c r="C192" s="14">
        <v>526</v>
      </c>
      <c r="D192" s="14">
        <v>526</v>
      </c>
      <c r="E192" s="14">
        <v>527.79999999999995</v>
      </c>
      <c r="F192" s="14">
        <v>529.6</v>
      </c>
      <c r="G192" s="14">
        <v>527.6</v>
      </c>
      <c r="H192" s="14">
        <v>525.6</v>
      </c>
      <c r="I192" s="14">
        <v>523.79999999999995</v>
      </c>
      <c r="J192" s="14">
        <v>522.20000000000005</v>
      </c>
      <c r="K192" s="14">
        <v>524</v>
      </c>
      <c r="L192" s="14">
        <v>522</v>
      </c>
      <c r="M192" s="14">
        <v>523.79999999999995</v>
      </c>
      <c r="N192" s="14">
        <v>527.6</v>
      </c>
      <c r="O192" s="15" t="s">
        <v>24</v>
      </c>
      <c r="P192" s="13">
        <v>252129</v>
      </c>
      <c r="Q192" s="15" t="s">
        <v>99</v>
      </c>
      <c r="R192" s="13" t="s">
        <v>101</v>
      </c>
    </row>
    <row r="193" spans="1:18">
      <c r="A193" s="13">
        <v>20</v>
      </c>
      <c r="B193" s="13">
        <v>11</v>
      </c>
      <c r="C193" s="14">
        <v>754.3</v>
      </c>
      <c r="D193" s="14">
        <v>758.3</v>
      </c>
      <c r="E193" s="14">
        <v>759.1</v>
      </c>
      <c r="F193" s="14">
        <v>746.3</v>
      </c>
      <c r="G193" s="14">
        <v>738.3</v>
      </c>
      <c r="H193" s="14">
        <v>736.7</v>
      </c>
      <c r="I193" s="14">
        <v>735.1</v>
      </c>
      <c r="J193" s="14">
        <v>733.5</v>
      </c>
      <c r="K193" s="14">
        <v>734.3</v>
      </c>
      <c r="L193" s="14">
        <v>740.7</v>
      </c>
      <c r="M193" s="14">
        <v>747.1</v>
      </c>
      <c r="N193" s="14">
        <v>751.9</v>
      </c>
      <c r="O193" s="15" t="s">
        <v>43</v>
      </c>
      <c r="P193" s="13">
        <v>259101</v>
      </c>
      <c r="Q193" s="15" t="s">
        <v>99</v>
      </c>
      <c r="R193" s="13" t="s">
        <v>100</v>
      </c>
    </row>
    <row r="194" spans="1:18">
      <c r="A194" s="13">
        <v>20</v>
      </c>
      <c r="B194" s="13">
        <v>11</v>
      </c>
      <c r="C194" s="14">
        <v>241</v>
      </c>
      <c r="D194" s="14">
        <v>242</v>
      </c>
      <c r="E194" s="14">
        <v>246</v>
      </c>
      <c r="F194" s="14">
        <v>243</v>
      </c>
      <c r="G194" s="14">
        <v>244</v>
      </c>
      <c r="H194" s="14">
        <v>245</v>
      </c>
      <c r="I194" s="14">
        <v>245</v>
      </c>
      <c r="J194" s="14">
        <v>243</v>
      </c>
      <c r="K194" s="14">
        <v>242</v>
      </c>
      <c r="L194" s="14">
        <v>241</v>
      </c>
      <c r="M194" s="14">
        <v>242</v>
      </c>
      <c r="N194" s="14">
        <v>240</v>
      </c>
      <c r="O194" s="15" t="s">
        <v>24</v>
      </c>
      <c r="P194" s="13">
        <v>252119</v>
      </c>
      <c r="Q194" s="15" t="s">
        <v>99</v>
      </c>
      <c r="R194" s="13" t="s">
        <v>100</v>
      </c>
    </row>
    <row r="195" spans="1:18">
      <c r="A195" s="13">
        <v>20</v>
      </c>
      <c r="B195" s="13">
        <v>11</v>
      </c>
      <c r="C195" s="14">
        <v>984.8</v>
      </c>
      <c r="D195" s="14">
        <v>986.4</v>
      </c>
      <c r="E195" s="14">
        <v>982.2</v>
      </c>
      <c r="F195" s="14">
        <v>979.8</v>
      </c>
      <c r="G195" s="14">
        <v>974.4</v>
      </c>
      <c r="H195" s="14">
        <v>980.4</v>
      </c>
      <c r="I195" s="14">
        <v>981.4</v>
      </c>
      <c r="J195" s="14">
        <v>975.8</v>
      </c>
      <c r="K195" s="14">
        <v>977.6</v>
      </c>
      <c r="L195" s="14">
        <v>977.4</v>
      </c>
      <c r="M195" s="14">
        <v>975.2</v>
      </c>
      <c r="N195" s="14">
        <v>979</v>
      </c>
      <c r="O195" s="15" t="s">
        <v>24</v>
      </c>
      <c r="P195" s="13">
        <v>252126</v>
      </c>
      <c r="Q195" s="15" t="s">
        <v>99</v>
      </c>
      <c r="R195" s="13" t="s">
        <v>100</v>
      </c>
    </row>
    <row r="196" spans="1:18">
      <c r="A196" s="13">
        <v>20</v>
      </c>
      <c r="B196" s="13">
        <v>11</v>
      </c>
      <c r="C196" s="14">
        <v>77.2</v>
      </c>
      <c r="D196" s="14">
        <v>77.2</v>
      </c>
      <c r="E196" s="14">
        <v>77.2</v>
      </c>
      <c r="F196" s="14">
        <v>78</v>
      </c>
      <c r="G196" s="14">
        <v>78</v>
      </c>
      <c r="H196" s="14">
        <v>78</v>
      </c>
      <c r="I196" s="14">
        <v>77.2</v>
      </c>
      <c r="J196" s="14">
        <v>76.400000000000006</v>
      </c>
      <c r="K196" s="14">
        <v>75.400000000000006</v>
      </c>
      <c r="L196" s="14">
        <v>74.599999999999994</v>
      </c>
      <c r="M196" s="14">
        <v>74.400000000000006</v>
      </c>
      <c r="N196" s="14">
        <v>76.2</v>
      </c>
      <c r="O196" s="15" t="s">
        <v>24</v>
      </c>
      <c r="P196" s="13">
        <v>252130</v>
      </c>
      <c r="Q196" s="15" t="s">
        <v>99</v>
      </c>
      <c r="R196" s="13" t="s">
        <v>100</v>
      </c>
    </row>
    <row r="197" spans="1:18">
      <c r="A197" s="13">
        <v>20</v>
      </c>
      <c r="B197" s="13">
        <v>11</v>
      </c>
      <c r="O197" s="15" t="s">
        <v>105</v>
      </c>
      <c r="P197" s="13">
        <v>253102</v>
      </c>
      <c r="Q197" s="15" t="s">
        <v>99</v>
      </c>
      <c r="R197" s="13" t="s">
        <v>100</v>
      </c>
    </row>
    <row r="198" spans="1:18">
      <c r="A198" s="13">
        <v>20</v>
      </c>
      <c r="B198" s="13">
        <v>11</v>
      </c>
      <c r="O198" s="15" t="s">
        <v>105</v>
      </c>
      <c r="P198" s="13">
        <v>253101</v>
      </c>
      <c r="Q198" s="15" t="s">
        <v>99</v>
      </c>
      <c r="R198" s="13" t="s">
        <v>101</v>
      </c>
    </row>
    <row r="199" spans="1:18">
      <c r="A199" s="13">
        <v>20</v>
      </c>
      <c r="B199" s="13">
        <v>11</v>
      </c>
      <c r="O199" s="15" t="s">
        <v>106</v>
      </c>
      <c r="P199" s="13">
        <v>261100</v>
      </c>
      <c r="Q199" s="15" t="s">
        <v>99</v>
      </c>
      <c r="R199" s="13" t="s">
        <v>101</v>
      </c>
    </row>
    <row r="200" spans="1:18">
      <c r="A200" s="13">
        <v>20</v>
      </c>
      <c r="B200" s="13">
        <v>11</v>
      </c>
      <c r="O200" s="15" t="s">
        <v>106</v>
      </c>
      <c r="P200" s="13">
        <v>261101</v>
      </c>
      <c r="Q200" s="15" t="s">
        <v>99</v>
      </c>
      <c r="R200" s="13" t="s">
        <v>100</v>
      </c>
    </row>
    <row r="201" spans="1:18">
      <c r="A201" s="13">
        <v>20</v>
      </c>
      <c r="B201" s="13">
        <v>11</v>
      </c>
      <c r="O201" s="15" t="s">
        <v>107</v>
      </c>
      <c r="P201" s="13">
        <v>243100</v>
      </c>
      <c r="Q201" s="15" t="s">
        <v>99</v>
      </c>
      <c r="R201" s="13" t="s">
        <v>101</v>
      </c>
    </row>
    <row r="202" spans="1:18">
      <c r="A202" s="13">
        <v>20</v>
      </c>
      <c r="B202" s="13">
        <v>11</v>
      </c>
      <c r="O202" s="15" t="s">
        <v>107</v>
      </c>
      <c r="P202" s="13">
        <v>243101</v>
      </c>
      <c r="Q202" s="15" t="s">
        <v>99</v>
      </c>
      <c r="R202" s="13" t="s">
        <v>100</v>
      </c>
    </row>
    <row r="203" spans="1:18">
      <c r="A203" s="13">
        <v>20</v>
      </c>
      <c r="B203" s="13">
        <v>11</v>
      </c>
      <c r="C203" s="14">
        <v>127.3</v>
      </c>
      <c r="D203" s="14">
        <v>129.1</v>
      </c>
      <c r="E203" s="14">
        <v>128.9</v>
      </c>
      <c r="F203" s="14">
        <v>128.9</v>
      </c>
      <c r="G203" s="14">
        <v>121.9</v>
      </c>
      <c r="H203" s="14">
        <v>118.3</v>
      </c>
      <c r="I203" s="14">
        <v>118.3</v>
      </c>
      <c r="J203" s="14">
        <v>121.5</v>
      </c>
      <c r="K203" s="14">
        <v>122.5</v>
      </c>
      <c r="L203" s="14">
        <v>123.5</v>
      </c>
      <c r="M203" s="14">
        <v>121.5</v>
      </c>
      <c r="N203" s="14">
        <v>121.7</v>
      </c>
      <c r="O203" s="15" t="s">
        <v>79</v>
      </c>
      <c r="P203" s="13">
        <v>242101</v>
      </c>
      <c r="Q203" s="15" t="s">
        <v>99</v>
      </c>
      <c r="R203" s="13" t="s">
        <v>100</v>
      </c>
    </row>
    <row r="204" spans="1:18">
      <c r="A204" s="13">
        <v>20</v>
      </c>
      <c r="B204" s="13">
        <v>11</v>
      </c>
      <c r="C204" s="14">
        <v>126.3</v>
      </c>
      <c r="D204" s="14">
        <v>129.1</v>
      </c>
      <c r="E204" s="14">
        <v>128.9</v>
      </c>
      <c r="F204" s="14">
        <v>122.7</v>
      </c>
      <c r="G204" s="14">
        <v>116.5</v>
      </c>
      <c r="H204" s="14">
        <v>118.3</v>
      </c>
      <c r="I204" s="14">
        <v>118.3</v>
      </c>
      <c r="J204" s="14">
        <v>121.5</v>
      </c>
      <c r="K204" s="14">
        <v>121.5</v>
      </c>
      <c r="L204" s="14">
        <v>121.5</v>
      </c>
      <c r="M204" s="14">
        <v>120.5</v>
      </c>
      <c r="N204" s="14">
        <v>120.7</v>
      </c>
      <c r="O204" s="15" t="s">
        <v>79</v>
      </c>
      <c r="P204" s="13">
        <v>242100</v>
      </c>
      <c r="Q204" s="15" t="s">
        <v>99</v>
      </c>
      <c r="R204" s="13" t="s">
        <v>101</v>
      </c>
    </row>
    <row r="205" spans="1:18">
      <c r="A205" s="13">
        <v>20</v>
      </c>
      <c r="B205" s="13">
        <v>11</v>
      </c>
      <c r="O205" s="15" t="s">
        <v>108</v>
      </c>
      <c r="P205" s="13">
        <v>244101</v>
      </c>
      <c r="Q205" s="15" t="s">
        <v>99</v>
      </c>
      <c r="R205" s="13" t="s">
        <v>100</v>
      </c>
    </row>
    <row r="206" spans="1:18">
      <c r="A206" s="13">
        <v>20</v>
      </c>
      <c r="B206" s="13">
        <v>11</v>
      </c>
      <c r="O206" s="15" t="s">
        <v>108</v>
      </c>
      <c r="P206" s="13">
        <v>244100</v>
      </c>
      <c r="Q206" s="15" t="s">
        <v>99</v>
      </c>
      <c r="R206" s="13" t="s">
        <v>101</v>
      </c>
    </row>
    <row r="207" spans="1:18">
      <c r="A207" s="13">
        <v>20</v>
      </c>
      <c r="B207" s="13">
        <v>11</v>
      </c>
      <c r="O207" s="15" t="s">
        <v>108</v>
      </c>
      <c r="P207" s="13">
        <v>244102</v>
      </c>
      <c r="Q207" s="15" t="s">
        <v>99</v>
      </c>
    </row>
    <row r="208" spans="1:18">
      <c r="A208" s="13">
        <v>20</v>
      </c>
      <c r="B208" s="13">
        <v>11</v>
      </c>
      <c r="O208" s="15" t="s">
        <v>109</v>
      </c>
      <c r="P208" s="13">
        <v>247100</v>
      </c>
      <c r="Q208" s="15" t="s">
        <v>99</v>
      </c>
      <c r="R208" s="13" t="s">
        <v>101</v>
      </c>
    </row>
    <row r="209" spans="1:18">
      <c r="A209" s="13">
        <v>20</v>
      </c>
      <c r="B209" s="13">
        <v>11</v>
      </c>
      <c r="O209" s="15" t="s">
        <v>110</v>
      </c>
      <c r="P209" s="13">
        <v>245100</v>
      </c>
      <c r="Q209" s="15" t="s">
        <v>99</v>
      </c>
      <c r="R209" s="13" t="s">
        <v>100</v>
      </c>
    </row>
    <row r="210" spans="1:18">
      <c r="A210" s="13">
        <v>20</v>
      </c>
      <c r="B210" s="13">
        <v>11</v>
      </c>
      <c r="C210" s="14">
        <v>1258.4000000000001</v>
      </c>
      <c r="D210" s="14">
        <v>1259.2</v>
      </c>
      <c r="E210" s="14">
        <v>1253.5999999999999</v>
      </c>
      <c r="F210" s="14">
        <v>1251.2</v>
      </c>
      <c r="G210" s="14">
        <v>1249.5999999999999</v>
      </c>
      <c r="H210" s="14">
        <v>1244.8</v>
      </c>
      <c r="I210" s="14">
        <v>1247.2</v>
      </c>
      <c r="J210" s="14">
        <v>1248.8</v>
      </c>
      <c r="K210" s="14">
        <v>1248.4000000000001</v>
      </c>
      <c r="L210" s="14">
        <v>1248.4000000000001</v>
      </c>
      <c r="M210" s="14">
        <v>1253.2</v>
      </c>
      <c r="N210" s="14">
        <v>1252.4000000000001</v>
      </c>
      <c r="O210" s="15" t="s">
        <v>18</v>
      </c>
      <c r="P210" s="13">
        <v>248100</v>
      </c>
      <c r="Q210" s="15" t="s">
        <v>99</v>
      </c>
      <c r="R210" s="13" t="s">
        <v>101</v>
      </c>
    </row>
    <row r="211" spans="1:18">
      <c r="A211" s="13">
        <v>20</v>
      </c>
      <c r="B211" s="13">
        <v>11</v>
      </c>
      <c r="O211" s="15" t="s">
        <v>110</v>
      </c>
      <c r="P211" s="13">
        <v>245101</v>
      </c>
      <c r="Q211" s="15" t="s">
        <v>99</v>
      </c>
      <c r="R211" s="13" t="s">
        <v>100</v>
      </c>
    </row>
    <row r="212" spans="1:18">
      <c r="A212" s="13">
        <v>20</v>
      </c>
      <c r="B212" s="13">
        <v>11</v>
      </c>
      <c r="C212" s="14">
        <v>11796.8</v>
      </c>
      <c r="D212" s="14">
        <v>11793.3</v>
      </c>
      <c r="E212" s="14">
        <v>11805.3</v>
      </c>
      <c r="F212" s="14">
        <v>11788.8</v>
      </c>
      <c r="G212" s="14">
        <v>11793.3</v>
      </c>
      <c r="H212" s="14">
        <v>11779.3</v>
      </c>
      <c r="I212" s="14">
        <v>11777.3</v>
      </c>
      <c r="J212" s="14">
        <v>11782.3</v>
      </c>
      <c r="K212" s="14">
        <v>11778.3</v>
      </c>
      <c r="L212" s="14">
        <v>11789.8</v>
      </c>
      <c r="M212" s="14">
        <v>11777.8</v>
      </c>
      <c r="N212" s="14">
        <v>11760.8</v>
      </c>
      <c r="O212" s="15" t="s">
        <v>32</v>
      </c>
      <c r="P212" s="13">
        <v>255100</v>
      </c>
      <c r="Q212" s="15" t="s">
        <v>99</v>
      </c>
      <c r="R212" s="13" t="s">
        <v>101</v>
      </c>
    </row>
    <row r="213" spans="1:18">
      <c r="A213" s="13">
        <v>20</v>
      </c>
      <c r="B213" s="13">
        <v>11</v>
      </c>
      <c r="C213" s="14">
        <v>1661</v>
      </c>
      <c r="D213" s="14">
        <v>1661</v>
      </c>
      <c r="E213" s="14">
        <v>1660</v>
      </c>
      <c r="F213" s="14">
        <v>1658</v>
      </c>
      <c r="G213" s="14">
        <v>1656</v>
      </c>
      <c r="H213" s="14">
        <v>1647</v>
      </c>
      <c r="I213" s="14">
        <v>1645</v>
      </c>
      <c r="J213" s="14">
        <v>1644</v>
      </c>
      <c r="K213" s="14">
        <v>1641</v>
      </c>
      <c r="L213" s="14">
        <v>1681</v>
      </c>
      <c r="M213" s="14">
        <v>1696</v>
      </c>
      <c r="N213" s="14">
        <v>1699</v>
      </c>
      <c r="O213" s="15" t="s">
        <v>80</v>
      </c>
      <c r="P213" s="13">
        <v>246100</v>
      </c>
      <c r="Q213" s="15" t="s">
        <v>99</v>
      </c>
      <c r="R213" s="13" t="s">
        <v>100</v>
      </c>
    </row>
    <row r="214" spans="1:18">
      <c r="A214" s="13">
        <v>20</v>
      </c>
      <c r="B214" s="13">
        <v>11</v>
      </c>
      <c r="O214" s="15" t="s">
        <v>109</v>
      </c>
      <c r="P214" s="13">
        <v>247101</v>
      </c>
      <c r="Q214" s="15" t="s">
        <v>99</v>
      </c>
      <c r="R214" s="13" t="s">
        <v>100</v>
      </c>
    </row>
    <row r="215" spans="1:18">
      <c r="A215" s="13">
        <v>20</v>
      </c>
      <c r="B215" s="13">
        <v>11</v>
      </c>
      <c r="C215" s="14">
        <v>218.4</v>
      </c>
      <c r="D215" s="14">
        <v>219.2</v>
      </c>
      <c r="E215" s="14">
        <v>220.2</v>
      </c>
      <c r="F215" s="14">
        <v>219.2</v>
      </c>
      <c r="G215" s="14">
        <v>218.2</v>
      </c>
      <c r="H215" s="14">
        <v>219.2</v>
      </c>
      <c r="I215" s="14">
        <v>217.2</v>
      </c>
      <c r="J215" s="14">
        <v>214.2</v>
      </c>
      <c r="K215" s="14">
        <v>212.2</v>
      </c>
      <c r="L215" s="14">
        <v>218.4</v>
      </c>
      <c r="M215" s="14">
        <v>216.2</v>
      </c>
      <c r="N215" s="14">
        <v>218.2</v>
      </c>
      <c r="O215" s="15" t="s">
        <v>111</v>
      </c>
      <c r="P215" s="13">
        <v>257100</v>
      </c>
      <c r="Q215" s="15" t="s">
        <v>99</v>
      </c>
      <c r="R215" s="13" t="s">
        <v>101</v>
      </c>
    </row>
    <row r="216" spans="1:18">
      <c r="A216" s="13">
        <v>20</v>
      </c>
      <c r="B216" s="13">
        <v>11</v>
      </c>
      <c r="C216" s="14">
        <v>1155.9000000000001</v>
      </c>
      <c r="D216" s="14">
        <v>1157.5</v>
      </c>
      <c r="E216" s="14">
        <v>1151.0999999999999</v>
      </c>
      <c r="F216" s="14">
        <v>1149.5</v>
      </c>
      <c r="G216" s="14">
        <v>1147.0999999999999</v>
      </c>
      <c r="H216" s="14">
        <v>1143.0999999999999</v>
      </c>
      <c r="I216" s="14">
        <v>1144.7</v>
      </c>
      <c r="J216" s="14">
        <v>1146.3</v>
      </c>
      <c r="K216" s="14">
        <v>1146.9000000000001</v>
      </c>
      <c r="L216" s="14">
        <v>1146.0999999999999</v>
      </c>
      <c r="M216" s="14">
        <v>1150.9000000000001</v>
      </c>
      <c r="N216" s="14">
        <v>1150.0999999999999</v>
      </c>
      <c r="O216" s="15" t="s">
        <v>18</v>
      </c>
      <c r="P216" s="13">
        <v>248101</v>
      </c>
      <c r="Q216" s="15" t="s">
        <v>99</v>
      </c>
      <c r="R216" s="13" t="s">
        <v>100</v>
      </c>
    </row>
    <row r="217" spans="1:18">
      <c r="A217" s="13">
        <v>20</v>
      </c>
      <c r="B217" s="13">
        <v>11</v>
      </c>
      <c r="O217" s="15" t="s">
        <v>112</v>
      </c>
      <c r="P217" s="13">
        <v>258100</v>
      </c>
      <c r="Q217" s="15" t="s">
        <v>99</v>
      </c>
      <c r="R217" s="13" t="s">
        <v>101</v>
      </c>
    </row>
    <row r="218" spans="1:18">
      <c r="A218" s="13">
        <v>20</v>
      </c>
      <c r="B218" s="13">
        <v>11</v>
      </c>
      <c r="C218" s="14">
        <v>1580.6</v>
      </c>
      <c r="D218" s="14">
        <v>1576.6</v>
      </c>
      <c r="E218" s="14">
        <v>1581.6</v>
      </c>
      <c r="F218" s="14">
        <v>1590.6</v>
      </c>
      <c r="G218" s="14">
        <v>1592.6</v>
      </c>
      <c r="H218" s="14">
        <v>1592.6</v>
      </c>
      <c r="I218" s="14">
        <v>1592.6</v>
      </c>
      <c r="J218" s="14">
        <v>1605.6</v>
      </c>
      <c r="K218" s="14">
        <v>1602.6</v>
      </c>
      <c r="L218" s="14">
        <v>1605.6</v>
      </c>
      <c r="M218" s="14">
        <v>1598.6</v>
      </c>
      <c r="N218" s="14">
        <v>1602.6</v>
      </c>
      <c r="O218" s="15" t="s">
        <v>21</v>
      </c>
      <c r="P218" s="13">
        <v>249100</v>
      </c>
      <c r="Q218" s="15" t="s">
        <v>99</v>
      </c>
      <c r="R218" s="13" t="s">
        <v>100</v>
      </c>
    </row>
    <row r="219" spans="1:18">
      <c r="A219" s="13">
        <v>20</v>
      </c>
      <c r="B219" s="13">
        <v>11</v>
      </c>
      <c r="C219" s="14">
        <v>345</v>
      </c>
      <c r="D219" s="14">
        <v>344</v>
      </c>
      <c r="E219" s="14">
        <v>345</v>
      </c>
      <c r="F219" s="14">
        <v>345</v>
      </c>
      <c r="G219" s="14">
        <v>344</v>
      </c>
      <c r="H219" s="14">
        <v>344</v>
      </c>
      <c r="I219" s="14">
        <v>344</v>
      </c>
      <c r="J219" s="14">
        <v>344</v>
      </c>
      <c r="K219" s="14">
        <v>342</v>
      </c>
      <c r="L219" s="14">
        <v>342</v>
      </c>
      <c r="M219" s="14">
        <v>343</v>
      </c>
      <c r="N219" s="14">
        <v>343</v>
      </c>
      <c r="O219" s="15" t="s">
        <v>77</v>
      </c>
      <c r="P219" s="13">
        <v>120100</v>
      </c>
      <c r="Q219" s="15" t="s">
        <v>99</v>
      </c>
      <c r="R219" s="13" t="s">
        <v>101</v>
      </c>
    </row>
    <row r="220" spans="1:18">
      <c r="A220" s="13">
        <v>20</v>
      </c>
      <c r="B220" s="13">
        <v>11</v>
      </c>
      <c r="C220" s="14">
        <v>908</v>
      </c>
      <c r="D220" s="14">
        <v>908</v>
      </c>
      <c r="E220" s="14">
        <v>908</v>
      </c>
      <c r="F220" s="14">
        <v>908</v>
      </c>
      <c r="G220" s="14">
        <v>908</v>
      </c>
      <c r="H220" s="14">
        <v>908</v>
      </c>
      <c r="I220" s="14">
        <v>908</v>
      </c>
      <c r="J220" s="14">
        <v>908</v>
      </c>
      <c r="K220" s="14">
        <v>908</v>
      </c>
      <c r="L220" s="14">
        <v>908</v>
      </c>
      <c r="M220" s="14">
        <v>908</v>
      </c>
      <c r="N220" s="14">
        <v>908</v>
      </c>
      <c r="O220" s="15" t="s">
        <v>21</v>
      </c>
      <c r="P220" s="13">
        <v>249101</v>
      </c>
      <c r="Q220" s="15" t="s">
        <v>99</v>
      </c>
      <c r="R220" s="13" t="s">
        <v>100</v>
      </c>
    </row>
    <row r="221" spans="1:18">
      <c r="A221" s="13">
        <v>20</v>
      </c>
      <c r="B221" s="13">
        <v>11</v>
      </c>
      <c r="C221" s="14">
        <v>2063</v>
      </c>
      <c r="D221" s="14">
        <v>2062</v>
      </c>
      <c r="E221" s="14">
        <v>2062</v>
      </c>
      <c r="F221" s="14">
        <v>2063</v>
      </c>
      <c r="G221" s="14">
        <v>2062</v>
      </c>
      <c r="H221" s="14">
        <v>2062</v>
      </c>
      <c r="I221" s="14">
        <v>2066.5</v>
      </c>
      <c r="J221" s="14">
        <v>2059.5</v>
      </c>
      <c r="K221" s="14">
        <v>2058.5</v>
      </c>
      <c r="L221" s="14">
        <v>2053</v>
      </c>
      <c r="M221" s="14">
        <v>2047</v>
      </c>
      <c r="N221" s="14">
        <v>2046</v>
      </c>
      <c r="O221" s="15" t="s">
        <v>78</v>
      </c>
      <c r="P221" s="13">
        <v>121100</v>
      </c>
      <c r="Q221" s="15" t="s">
        <v>99</v>
      </c>
      <c r="R221" s="13" t="s">
        <v>101</v>
      </c>
    </row>
    <row r="222" spans="1:18">
      <c r="A222" s="13">
        <v>20</v>
      </c>
      <c r="B222" s="13">
        <v>11</v>
      </c>
      <c r="C222" s="14">
        <v>9176.6</v>
      </c>
      <c r="D222" s="14">
        <v>9170.6</v>
      </c>
      <c r="E222" s="14">
        <v>9175.6</v>
      </c>
      <c r="F222" s="14">
        <v>9171.6</v>
      </c>
      <c r="G222" s="14">
        <v>9168.6</v>
      </c>
      <c r="H222" s="14">
        <v>9169.6</v>
      </c>
      <c r="I222" s="14">
        <v>9169.6</v>
      </c>
      <c r="J222" s="14">
        <v>9168.6</v>
      </c>
      <c r="K222" s="14">
        <v>9172.1</v>
      </c>
      <c r="L222" s="14">
        <v>9165.6</v>
      </c>
      <c r="M222" s="14">
        <v>9158.6</v>
      </c>
      <c r="N222" s="14">
        <v>9170.6</v>
      </c>
      <c r="O222" s="15" t="s">
        <v>32</v>
      </c>
      <c r="P222" s="13">
        <v>255101</v>
      </c>
      <c r="Q222" s="15" t="s">
        <v>99</v>
      </c>
      <c r="R222" s="13" t="s">
        <v>100</v>
      </c>
    </row>
    <row r="223" spans="1:18">
      <c r="A223" s="13">
        <v>20</v>
      </c>
      <c r="B223" s="13">
        <v>11</v>
      </c>
      <c r="C223" s="14">
        <v>1406.5</v>
      </c>
      <c r="D223" s="14">
        <v>1407.5</v>
      </c>
      <c r="E223" s="14">
        <v>1404.5</v>
      </c>
      <c r="F223" s="14">
        <v>1402.5</v>
      </c>
      <c r="G223" s="14">
        <v>1403.5</v>
      </c>
      <c r="H223" s="14">
        <v>1405.5</v>
      </c>
      <c r="I223" s="14">
        <v>1406.5</v>
      </c>
      <c r="J223" s="14">
        <v>1406.5</v>
      </c>
      <c r="K223" s="14">
        <v>1407.5</v>
      </c>
      <c r="L223" s="14">
        <v>1405.5</v>
      </c>
      <c r="M223" s="14">
        <v>1402.5</v>
      </c>
      <c r="N223" s="14">
        <v>1401.5</v>
      </c>
      <c r="O223" s="15" t="s">
        <v>81</v>
      </c>
      <c r="P223" s="13">
        <v>122100</v>
      </c>
      <c r="Q223" s="15" t="s">
        <v>99</v>
      </c>
      <c r="R223" s="13" t="s">
        <v>101</v>
      </c>
    </row>
    <row r="224" spans="1:18">
      <c r="A224" s="13">
        <v>20</v>
      </c>
      <c r="B224" s="13">
        <v>11</v>
      </c>
      <c r="C224" s="14">
        <v>32</v>
      </c>
      <c r="D224" s="14">
        <v>34</v>
      </c>
      <c r="E224" s="14">
        <v>36</v>
      </c>
      <c r="F224" s="14">
        <v>36</v>
      </c>
      <c r="G224" s="14">
        <v>41</v>
      </c>
      <c r="H224" s="14">
        <v>43</v>
      </c>
      <c r="I224" s="14">
        <v>44</v>
      </c>
      <c r="J224" s="14">
        <v>49</v>
      </c>
      <c r="K224" s="14">
        <v>49</v>
      </c>
      <c r="L224" s="14">
        <v>51</v>
      </c>
      <c r="M224" s="14">
        <v>52</v>
      </c>
      <c r="N224" s="14">
        <v>55</v>
      </c>
      <c r="O224" s="15" t="s">
        <v>32</v>
      </c>
      <c r="P224" s="13">
        <v>255102</v>
      </c>
      <c r="Q224" s="15" t="s">
        <v>99</v>
      </c>
      <c r="R224" s="13" t="s">
        <v>100</v>
      </c>
    </row>
    <row r="225" spans="1:18">
      <c r="A225" s="13">
        <v>20</v>
      </c>
      <c r="B225" s="13">
        <v>11</v>
      </c>
      <c r="C225" s="14">
        <v>169</v>
      </c>
      <c r="D225" s="14">
        <v>170</v>
      </c>
      <c r="E225" s="14">
        <v>170</v>
      </c>
      <c r="F225" s="14">
        <v>169</v>
      </c>
      <c r="G225" s="14">
        <v>170</v>
      </c>
      <c r="H225" s="14">
        <v>170</v>
      </c>
      <c r="I225" s="14">
        <v>170</v>
      </c>
      <c r="J225" s="14">
        <v>169</v>
      </c>
      <c r="K225" s="14">
        <v>168</v>
      </c>
      <c r="L225" s="14">
        <v>166</v>
      </c>
      <c r="M225" s="14">
        <v>166</v>
      </c>
      <c r="N225" s="14">
        <v>165</v>
      </c>
      <c r="O225" s="15" t="s">
        <v>86</v>
      </c>
      <c r="P225" s="13">
        <v>123100</v>
      </c>
      <c r="Q225" s="15" t="s">
        <v>99</v>
      </c>
      <c r="R225" s="13" t="s">
        <v>101</v>
      </c>
    </row>
    <row r="226" spans="1:18">
      <c r="A226" s="13">
        <v>20</v>
      </c>
      <c r="B226" s="13">
        <v>11</v>
      </c>
      <c r="C226" s="14">
        <v>1062.0999999999999</v>
      </c>
      <c r="D226" s="14">
        <v>1061.3</v>
      </c>
      <c r="E226" s="14">
        <v>1060.3</v>
      </c>
      <c r="F226" s="14">
        <v>1058.5</v>
      </c>
      <c r="G226" s="14">
        <v>1055.3</v>
      </c>
      <c r="H226" s="14">
        <v>1057.3</v>
      </c>
      <c r="I226" s="14">
        <v>1055.3</v>
      </c>
      <c r="J226" s="14">
        <v>1082.9000000000001</v>
      </c>
      <c r="K226" s="14">
        <v>1137.8</v>
      </c>
      <c r="L226" s="14">
        <v>1140.8</v>
      </c>
      <c r="M226" s="14">
        <v>1147.8</v>
      </c>
      <c r="N226" s="14">
        <v>1143.8</v>
      </c>
      <c r="O226" s="15" t="s">
        <v>33</v>
      </c>
      <c r="P226" s="13">
        <v>256100</v>
      </c>
      <c r="Q226" s="15" t="s">
        <v>99</v>
      </c>
      <c r="R226" s="13" t="s">
        <v>100</v>
      </c>
    </row>
    <row r="227" spans="1:18">
      <c r="A227" s="13">
        <v>20</v>
      </c>
      <c r="B227" s="13">
        <v>11</v>
      </c>
      <c r="C227" s="14">
        <v>2673</v>
      </c>
      <c r="D227" s="14">
        <v>2671</v>
      </c>
      <c r="E227" s="14">
        <v>2669</v>
      </c>
      <c r="F227" s="14">
        <v>2675</v>
      </c>
      <c r="G227" s="14">
        <v>2676</v>
      </c>
      <c r="H227" s="14">
        <v>2673</v>
      </c>
      <c r="I227" s="14">
        <v>2675</v>
      </c>
      <c r="J227" s="14">
        <v>2674</v>
      </c>
      <c r="K227" s="14">
        <v>2674</v>
      </c>
      <c r="L227" s="14">
        <v>2672</v>
      </c>
      <c r="M227" s="14">
        <v>2672</v>
      </c>
      <c r="N227" s="14">
        <v>2667</v>
      </c>
      <c r="O227" s="15" t="s">
        <v>64</v>
      </c>
      <c r="P227" s="13">
        <v>110100</v>
      </c>
      <c r="Q227" s="15" t="s">
        <v>99</v>
      </c>
      <c r="R227" s="13" t="s">
        <v>101</v>
      </c>
    </row>
    <row r="228" spans="1:18">
      <c r="A228" s="13">
        <v>20</v>
      </c>
      <c r="B228" s="13">
        <v>11</v>
      </c>
      <c r="C228" s="14">
        <v>216.4</v>
      </c>
      <c r="D228" s="14">
        <v>217.2</v>
      </c>
      <c r="E228" s="14">
        <v>218.2</v>
      </c>
      <c r="F228" s="14">
        <v>218.2</v>
      </c>
      <c r="G228" s="14">
        <v>216.2</v>
      </c>
      <c r="H228" s="14">
        <v>217.2</v>
      </c>
      <c r="I228" s="14">
        <v>216.2</v>
      </c>
      <c r="J228" s="14">
        <v>212.2</v>
      </c>
      <c r="K228" s="14">
        <v>210.2</v>
      </c>
      <c r="L228" s="14">
        <v>216.4</v>
      </c>
      <c r="M228" s="14">
        <v>213.2</v>
      </c>
      <c r="N228" s="14">
        <v>215.2</v>
      </c>
      <c r="O228" s="15" t="s">
        <v>111</v>
      </c>
      <c r="P228" s="13">
        <v>257101</v>
      </c>
      <c r="Q228" s="15" t="s">
        <v>99</v>
      </c>
      <c r="R228" s="13" t="s">
        <v>100</v>
      </c>
    </row>
    <row r="229" spans="1:18">
      <c r="A229" s="13">
        <v>20</v>
      </c>
      <c r="B229" s="13">
        <v>11</v>
      </c>
      <c r="C229" s="14">
        <v>179</v>
      </c>
      <c r="D229" s="14">
        <v>180</v>
      </c>
      <c r="E229" s="14">
        <v>180</v>
      </c>
      <c r="F229" s="14">
        <v>179</v>
      </c>
      <c r="G229" s="14">
        <v>180</v>
      </c>
      <c r="H229" s="14">
        <v>180</v>
      </c>
      <c r="I229" s="14">
        <v>180</v>
      </c>
      <c r="J229" s="14">
        <v>179</v>
      </c>
      <c r="K229" s="14">
        <v>178</v>
      </c>
      <c r="L229" s="14">
        <v>176</v>
      </c>
      <c r="M229" s="14">
        <v>176</v>
      </c>
      <c r="N229" s="14">
        <v>175</v>
      </c>
      <c r="O229" s="15" t="s">
        <v>86</v>
      </c>
      <c r="P229" s="13">
        <v>123101</v>
      </c>
      <c r="Q229" s="15" t="s">
        <v>99</v>
      </c>
      <c r="R229" s="13" t="s">
        <v>100</v>
      </c>
    </row>
    <row r="230" spans="1:18">
      <c r="A230" s="13">
        <v>20</v>
      </c>
      <c r="B230" s="13">
        <v>11</v>
      </c>
      <c r="C230" s="14">
        <v>216</v>
      </c>
      <c r="D230" s="14">
        <v>217</v>
      </c>
      <c r="E230" s="14">
        <v>218</v>
      </c>
      <c r="F230" s="14">
        <v>218</v>
      </c>
      <c r="G230" s="14">
        <v>218</v>
      </c>
      <c r="H230" s="14">
        <v>218</v>
      </c>
      <c r="I230" s="14">
        <v>218</v>
      </c>
      <c r="J230" s="14">
        <v>217</v>
      </c>
      <c r="K230" s="14">
        <v>217</v>
      </c>
      <c r="L230" s="14">
        <v>217</v>
      </c>
      <c r="M230" s="14">
        <v>217</v>
      </c>
      <c r="N230" s="14">
        <v>215</v>
      </c>
      <c r="O230" s="15" t="s">
        <v>65</v>
      </c>
      <c r="P230" s="13">
        <v>111100</v>
      </c>
      <c r="Q230" s="15" t="s">
        <v>99</v>
      </c>
      <c r="R230" s="13" t="s">
        <v>101</v>
      </c>
    </row>
    <row r="231" spans="1:18">
      <c r="A231" s="13">
        <v>20</v>
      </c>
      <c r="B231" s="13">
        <v>11</v>
      </c>
      <c r="C231" s="14">
        <v>216</v>
      </c>
      <c r="D231" s="14">
        <v>217</v>
      </c>
      <c r="E231" s="14">
        <v>218</v>
      </c>
      <c r="F231" s="14">
        <v>218</v>
      </c>
      <c r="G231" s="14">
        <v>218</v>
      </c>
      <c r="H231" s="14">
        <v>218</v>
      </c>
      <c r="I231" s="14">
        <v>218</v>
      </c>
      <c r="J231" s="14">
        <v>217</v>
      </c>
      <c r="K231" s="14">
        <v>217</v>
      </c>
      <c r="L231" s="14">
        <v>217</v>
      </c>
      <c r="M231" s="14">
        <v>217</v>
      </c>
      <c r="N231" s="14">
        <v>215</v>
      </c>
      <c r="O231" s="15" t="s">
        <v>65</v>
      </c>
      <c r="P231" s="13">
        <v>111101</v>
      </c>
      <c r="Q231" s="15" t="s">
        <v>99</v>
      </c>
      <c r="R231" s="13" t="s">
        <v>100</v>
      </c>
    </row>
    <row r="232" spans="1:18">
      <c r="A232" s="13">
        <v>20</v>
      </c>
      <c r="B232" s="13">
        <v>11</v>
      </c>
      <c r="C232" s="14">
        <v>373</v>
      </c>
      <c r="D232" s="14">
        <v>371</v>
      </c>
      <c r="E232" s="14">
        <v>372</v>
      </c>
      <c r="F232" s="14">
        <v>374</v>
      </c>
      <c r="G232" s="14">
        <v>374</v>
      </c>
      <c r="H232" s="14">
        <v>374</v>
      </c>
      <c r="I232" s="14">
        <v>374</v>
      </c>
      <c r="J232" s="14">
        <v>374</v>
      </c>
      <c r="K232" s="14">
        <v>374</v>
      </c>
      <c r="L232" s="14">
        <v>378</v>
      </c>
      <c r="M232" s="14">
        <v>378</v>
      </c>
      <c r="N232" s="14">
        <v>378</v>
      </c>
      <c r="O232" s="15" t="s">
        <v>75</v>
      </c>
      <c r="P232" s="13">
        <v>118101</v>
      </c>
      <c r="Q232" s="15" t="s">
        <v>99</v>
      </c>
      <c r="R232" s="13" t="s">
        <v>100</v>
      </c>
    </row>
    <row r="233" spans="1:18">
      <c r="A233" s="13">
        <v>20</v>
      </c>
      <c r="B233" s="13">
        <v>11</v>
      </c>
      <c r="C233" s="14">
        <v>816.2</v>
      </c>
      <c r="D233" s="14">
        <v>815.2</v>
      </c>
      <c r="E233" s="14">
        <v>815.2</v>
      </c>
      <c r="F233" s="14">
        <v>815.2</v>
      </c>
      <c r="G233" s="14">
        <v>814.2</v>
      </c>
      <c r="H233" s="14">
        <v>814.2</v>
      </c>
      <c r="I233" s="14">
        <v>815.2</v>
      </c>
      <c r="J233" s="14">
        <v>815.2</v>
      </c>
      <c r="K233" s="14">
        <v>815.2</v>
      </c>
      <c r="L233" s="14">
        <v>814.2</v>
      </c>
      <c r="M233" s="14">
        <v>816.2</v>
      </c>
      <c r="N233" s="14">
        <v>813.2</v>
      </c>
      <c r="O233" s="15" t="s">
        <v>76</v>
      </c>
      <c r="P233" s="13">
        <v>119101</v>
      </c>
      <c r="Q233" s="15" t="s">
        <v>99</v>
      </c>
      <c r="R233" s="13" t="s">
        <v>100</v>
      </c>
    </row>
    <row r="234" spans="1:18">
      <c r="A234" s="13">
        <v>20</v>
      </c>
      <c r="B234" s="13">
        <v>11</v>
      </c>
      <c r="C234" s="14">
        <v>721</v>
      </c>
      <c r="D234" s="14">
        <v>724</v>
      </c>
      <c r="E234" s="14">
        <v>724</v>
      </c>
      <c r="F234" s="14">
        <v>724</v>
      </c>
      <c r="G234" s="14">
        <v>723</v>
      </c>
      <c r="H234" s="14">
        <v>721</v>
      </c>
      <c r="I234" s="14">
        <v>720</v>
      </c>
      <c r="J234" s="14">
        <v>719</v>
      </c>
      <c r="K234" s="14">
        <v>716</v>
      </c>
      <c r="L234" s="14">
        <v>719</v>
      </c>
      <c r="M234" s="14">
        <v>717</v>
      </c>
      <c r="N234" s="14">
        <v>716</v>
      </c>
      <c r="O234" s="15" t="s">
        <v>59</v>
      </c>
      <c r="P234" s="13">
        <v>182209</v>
      </c>
      <c r="Q234" s="15" t="s">
        <v>99</v>
      </c>
      <c r="R234" s="13" t="s">
        <v>100</v>
      </c>
    </row>
    <row r="235" spans="1:18">
      <c r="A235" s="13">
        <v>20</v>
      </c>
      <c r="B235" s="13">
        <v>11</v>
      </c>
      <c r="C235" s="14">
        <v>365</v>
      </c>
      <c r="D235" s="14">
        <v>365</v>
      </c>
      <c r="E235" s="14">
        <v>366</v>
      </c>
      <c r="F235" s="14">
        <v>368</v>
      </c>
      <c r="G235" s="14">
        <v>366</v>
      </c>
      <c r="H235" s="14">
        <v>368</v>
      </c>
      <c r="I235" s="14">
        <v>368</v>
      </c>
      <c r="J235" s="14">
        <v>368</v>
      </c>
      <c r="K235" s="14">
        <v>367</v>
      </c>
      <c r="L235" s="14">
        <v>368</v>
      </c>
      <c r="M235" s="14">
        <v>366</v>
      </c>
      <c r="N235" s="14">
        <v>363</v>
      </c>
      <c r="O235" s="15" t="s">
        <v>59</v>
      </c>
      <c r="P235" s="13">
        <v>182140</v>
      </c>
      <c r="Q235" s="15" t="s">
        <v>99</v>
      </c>
      <c r="R235" s="13" t="s">
        <v>100</v>
      </c>
    </row>
    <row r="236" spans="1:18">
      <c r="A236" s="13">
        <v>20</v>
      </c>
      <c r="B236" s="13">
        <v>11</v>
      </c>
      <c r="C236" s="14">
        <v>67</v>
      </c>
      <c r="D236" s="14">
        <v>67</v>
      </c>
      <c r="E236" s="14">
        <v>68</v>
      </c>
      <c r="F236" s="14">
        <v>68</v>
      </c>
      <c r="G236" s="14">
        <v>68</v>
      </c>
      <c r="H236" s="14">
        <v>69</v>
      </c>
      <c r="I236" s="14">
        <v>69</v>
      </c>
      <c r="J236" s="14">
        <v>69</v>
      </c>
      <c r="K236" s="14">
        <v>69</v>
      </c>
      <c r="L236" s="14">
        <v>70</v>
      </c>
      <c r="M236" s="14">
        <v>70</v>
      </c>
      <c r="N236" s="14">
        <v>70</v>
      </c>
      <c r="O236" s="15" t="s">
        <v>59</v>
      </c>
      <c r="P236" s="13">
        <v>182149</v>
      </c>
      <c r="Q236" s="15" t="s">
        <v>99</v>
      </c>
      <c r="R236" s="13" t="s">
        <v>100</v>
      </c>
    </row>
    <row r="237" spans="1:18">
      <c r="A237" s="13">
        <v>20</v>
      </c>
      <c r="B237" s="13">
        <v>11</v>
      </c>
      <c r="C237" s="14">
        <v>175</v>
      </c>
      <c r="D237" s="14">
        <v>175</v>
      </c>
      <c r="E237" s="14">
        <v>175</v>
      </c>
      <c r="F237" s="14">
        <v>175</v>
      </c>
      <c r="G237" s="14">
        <v>173</v>
      </c>
      <c r="H237" s="14">
        <v>171</v>
      </c>
      <c r="I237" s="14">
        <v>171</v>
      </c>
      <c r="J237" s="14">
        <v>171</v>
      </c>
      <c r="K237" s="14">
        <v>171</v>
      </c>
      <c r="L237" s="14">
        <v>170</v>
      </c>
      <c r="M237" s="14">
        <v>168</v>
      </c>
      <c r="N237" s="14">
        <v>168</v>
      </c>
      <c r="O237" s="15" t="s">
        <v>59</v>
      </c>
      <c r="P237" s="13">
        <v>182155</v>
      </c>
      <c r="Q237" s="15" t="s">
        <v>99</v>
      </c>
      <c r="R237" s="13" t="s">
        <v>100</v>
      </c>
    </row>
    <row r="238" spans="1:18">
      <c r="A238" s="13">
        <v>20</v>
      </c>
      <c r="B238" s="13">
        <v>11</v>
      </c>
      <c r="C238" s="14">
        <v>47.8</v>
      </c>
      <c r="D238" s="14">
        <v>48.8</v>
      </c>
      <c r="E238" s="14">
        <v>49.8</v>
      </c>
      <c r="F238" s="14">
        <v>49.8</v>
      </c>
      <c r="G238" s="14">
        <v>50.8</v>
      </c>
      <c r="H238" s="14">
        <v>50.8</v>
      </c>
      <c r="I238" s="14">
        <v>48.8</v>
      </c>
      <c r="J238" s="14">
        <v>48.8</v>
      </c>
      <c r="K238" s="14">
        <v>48.8</v>
      </c>
      <c r="L238" s="14">
        <v>48.8</v>
      </c>
      <c r="M238" s="14">
        <v>49.8</v>
      </c>
      <c r="N238" s="14">
        <v>49.8</v>
      </c>
      <c r="O238" s="15" t="s">
        <v>59</v>
      </c>
      <c r="P238" s="13">
        <v>182160</v>
      </c>
      <c r="Q238" s="15" t="s">
        <v>99</v>
      </c>
      <c r="R238" s="13" t="s">
        <v>100</v>
      </c>
    </row>
    <row r="239" spans="1:18">
      <c r="A239" s="13">
        <v>20</v>
      </c>
      <c r="B239" s="13">
        <v>11</v>
      </c>
      <c r="C239" s="14">
        <v>53</v>
      </c>
      <c r="D239" s="14">
        <v>53</v>
      </c>
      <c r="E239" s="14">
        <v>52</v>
      </c>
      <c r="F239" s="14">
        <v>52</v>
      </c>
      <c r="G239" s="14">
        <v>52</v>
      </c>
      <c r="H239" s="14">
        <v>52</v>
      </c>
      <c r="I239" s="14">
        <v>52</v>
      </c>
      <c r="J239" s="14">
        <v>52</v>
      </c>
      <c r="K239" s="14">
        <v>52</v>
      </c>
      <c r="L239" s="14">
        <v>53</v>
      </c>
      <c r="M239" s="14">
        <v>53</v>
      </c>
      <c r="N239" s="14">
        <v>53</v>
      </c>
      <c r="O239" s="15" t="s">
        <v>66</v>
      </c>
      <c r="P239" s="13">
        <v>112100</v>
      </c>
      <c r="Q239" s="15" t="s">
        <v>99</v>
      </c>
      <c r="R239" s="13" t="s">
        <v>101</v>
      </c>
    </row>
    <row r="240" spans="1:18">
      <c r="A240" s="13">
        <v>20</v>
      </c>
      <c r="B240" s="13">
        <v>11</v>
      </c>
      <c r="C240" s="14">
        <v>532</v>
      </c>
      <c r="D240" s="14">
        <v>531</v>
      </c>
      <c r="E240" s="14">
        <v>529</v>
      </c>
      <c r="F240" s="14">
        <v>529</v>
      </c>
      <c r="G240" s="14">
        <v>527</v>
      </c>
      <c r="H240" s="14">
        <v>527</v>
      </c>
      <c r="I240" s="14">
        <v>527</v>
      </c>
      <c r="J240" s="14">
        <v>525</v>
      </c>
      <c r="K240" s="14">
        <v>523</v>
      </c>
      <c r="L240" s="14">
        <v>521</v>
      </c>
      <c r="M240" s="14">
        <v>520</v>
      </c>
      <c r="N240" s="14">
        <v>518</v>
      </c>
      <c r="O240" s="15" t="s">
        <v>59</v>
      </c>
      <c r="P240" s="13">
        <v>182169</v>
      </c>
      <c r="Q240" s="15" t="s">
        <v>99</v>
      </c>
      <c r="R240" s="13" t="s">
        <v>100</v>
      </c>
    </row>
    <row r="241" spans="1:18">
      <c r="A241" s="13">
        <v>20</v>
      </c>
      <c r="B241" s="13">
        <v>11</v>
      </c>
      <c r="C241" s="14">
        <v>445.6</v>
      </c>
      <c r="D241" s="14">
        <v>449.6</v>
      </c>
      <c r="E241" s="14">
        <v>449.6</v>
      </c>
      <c r="F241" s="14">
        <v>448.8</v>
      </c>
      <c r="G241" s="14">
        <v>451.6</v>
      </c>
      <c r="H241" s="14">
        <v>443.6</v>
      </c>
      <c r="I241" s="14">
        <v>443.6</v>
      </c>
      <c r="J241" s="14">
        <v>442.6</v>
      </c>
      <c r="K241" s="14">
        <v>440.8</v>
      </c>
      <c r="L241" s="14">
        <v>433.8</v>
      </c>
      <c r="M241" s="14">
        <v>431.2</v>
      </c>
      <c r="N241" s="14">
        <v>429.2</v>
      </c>
      <c r="O241" s="15" t="s">
        <v>59</v>
      </c>
      <c r="P241" s="13">
        <v>182173</v>
      </c>
      <c r="Q241" s="15" t="s">
        <v>99</v>
      </c>
      <c r="R241" s="13" t="s">
        <v>100</v>
      </c>
    </row>
    <row r="242" spans="1:18">
      <c r="A242" s="13">
        <v>20</v>
      </c>
      <c r="B242" s="13">
        <v>11</v>
      </c>
      <c r="C242" s="14">
        <v>125</v>
      </c>
      <c r="D242" s="14">
        <v>123</v>
      </c>
      <c r="E242" s="14">
        <v>121</v>
      </c>
      <c r="F242" s="14">
        <v>123</v>
      </c>
      <c r="G242" s="14">
        <v>124</v>
      </c>
      <c r="H242" s="14">
        <v>125</v>
      </c>
      <c r="I242" s="14">
        <v>126</v>
      </c>
      <c r="J242" s="14">
        <v>127</v>
      </c>
      <c r="K242" s="14">
        <v>127</v>
      </c>
      <c r="L242" s="14">
        <v>126</v>
      </c>
      <c r="M242" s="14">
        <v>126</v>
      </c>
      <c r="N242" s="14">
        <v>125</v>
      </c>
      <c r="O242" s="15" t="s">
        <v>59</v>
      </c>
      <c r="P242" s="13">
        <v>182176</v>
      </c>
      <c r="Q242" s="15" t="s">
        <v>99</v>
      </c>
      <c r="R242" s="13" t="s">
        <v>100</v>
      </c>
    </row>
    <row r="243" spans="1:18">
      <c r="A243" s="13">
        <v>20</v>
      </c>
      <c r="B243" s="13">
        <v>11</v>
      </c>
      <c r="C243" s="14">
        <v>693</v>
      </c>
      <c r="D243" s="14">
        <v>693</v>
      </c>
      <c r="E243" s="14">
        <v>692</v>
      </c>
      <c r="F243" s="14">
        <v>692</v>
      </c>
      <c r="G243" s="14">
        <v>691</v>
      </c>
      <c r="H243" s="14">
        <v>687</v>
      </c>
      <c r="I243" s="14">
        <v>688</v>
      </c>
      <c r="J243" s="14">
        <v>681</v>
      </c>
      <c r="K243" s="14">
        <v>684</v>
      </c>
      <c r="L243" s="14">
        <v>684</v>
      </c>
      <c r="M243" s="14">
        <v>685</v>
      </c>
      <c r="N243" s="14">
        <v>678</v>
      </c>
      <c r="O243" s="15" t="s">
        <v>59</v>
      </c>
      <c r="P243" s="13">
        <v>182178</v>
      </c>
      <c r="Q243" s="15" t="s">
        <v>99</v>
      </c>
      <c r="R243" s="13" t="s">
        <v>100</v>
      </c>
    </row>
    <row r="244" spans="1:18">
      <c r="A244" s="13">
        <v>20</v>
      </c>
      <c r="B244" s="13">
        <v>11</v>
      </c>
      <c r="C244" s="14">
        <v>258.60000000000002</v>
      </c>
      <c r="D244" s="14">
        <v>259.60000000000002</v>
      </c>
      <c r="E244" s="14">
        <v>259.60000000000002</v>
      </c>
      <c r="F244" s="14">
        <v>259.60000000000002</v>
      </c>
      <c r="G244" s="14">
        <v>259.60000000000002</v>
      </c>
      <c r="H244" s="14">
        <v>259.60000000000002</v>
      </c>
      <c r="I244" s="14">
        <v>258.60000000000002</v>
      </c>
      <c r="J244" s="14">
        <v>258.60000000000002</v>
      </c>
      <c r="K244" s="14">
        <v>258.60000000000002</v>
      </c>
      <c r="L244" s="14">
        <v>258.60000000000002</v>
      </c>
      <c r="M244" s="14">
        <v>259.60000000000002</v>
      </c>
      <c r="N244" s="14">
        <v>259.60000000000002</v>
      </c>
      <c r="O244" s="15" t="s">
        <v>67</v>
      </c>
      <c r="P244" s="13">
        <v>113100</v>
      </c>
      <c r="Q244" s="15" t="s">
        <v>99</v>
      </c>
      <c r="R244" s="13" t="s">
        <v>101</v>
      </c>
    </row>
    <row r="245" spans="1:18">
      <c r="A245" s="13">
        <v>20</v>
      </c>
      <c r="B245" s="13">
        <v>11</v>
      </c>
      <c r="C245" s="14">
        <v>169</v>
      </c>
      <c r="D245" s="14">
        <v>171</v>
      </c>
      <c r="E245" s="14">
        <v>176</v>
      </c>
      <c r="F245" s="14">
        <v>178</v>
      </c>
      <c r="G245" s="14">
        <v>176</v>
      </c>
      <c r="H245" s="14">
        <v>174</v>
      </c>
      <c r="I245" s="14">
        <v>175</v>
      </c>
      <c r="J245" s="14">
        <v>176</v>
      </c>
      <c r="K245" s="14">
        <v>174</v>
      </c>
      <c r="L245" s="14">
        <v>174</v>
      </c>
      <c r="M245" s="14">
        <v>171</v>
      </c>
      <c r="N245" s="14">
        <v>175</v>
      </c>
      <c r="O245" s="15" t="s">
        <v>59</v>
      </c>
      <c r="P245" s="13">
        <v>182187</v>
      </c>
      <c r="Q245" s="15" t="s">
        <v>99</v>
      </c>
      <c r="R245" s="13" t="s">
        <v>100</v>
      </c>
    </row>
    <row r="246" spans="1:18">
      <c r="A246" s="13">
        <v>20</v>
      </c>
      <c r="B246" s="13">
        <v>11</v>
      </c>
      <c r="C246" s="14">
        <v>1387</v>
      </c>
      <c r="D246" s="14">
        <v>1388</v>
      </c>
      <c r="E246" s="14">
        <v>1386</v>
      </c>
      <c r="F246" s="14">
        <v>1383</v>
      </c>
      <c r="G246" s="14">
        <v>1390</v>
      </c>
      <c r="H246" s="14">
        <v>1391</v>
      </c>
      <c r="I246" s="14">
        <v>1400</v>
      </c>
      <c r="J246" s="14">
        <v>1417</v>
      </c>
      <c r="K246" s="14">
        <v>1431</v>
      </c>
      <c r="L246" s="14">
        <v>1438</v>
      </c>
      <c r="M246" s="14">
        <v>1440</v>
      </c>
      <c r="N246" s="14">
        <v>1442</v>
      </c>
      <c r="O246" s="15" t="s">
        <v>59</v>
      </c>
      <c r="P246" s="13">
        <v>182190</v>
      </c>
      <c r="Q246" s="15" t="s">
        <v>99</v>
      </c>
      <c r="R246" s="13" t="s">
        <v>100</v>
      </c>
    </row>
    <row r="247" spans="1:18">
      <c r="A247" s="13">
        <v>20</v>
      </c>
      <c r="B247" s="13">
        <v>11</v>
      </c>
      <c r="C247" s="14">
        <v>111</v>
      </c>
      <c r="D247" s="14">
        <v>111</v>
      </c>
      <c r="E247" s="14">
        <v>111</v>
      </c>
      <c r="F247" s="14">
        <v>110</v>
      </c>
      <c r="G247" s="14">
        <v>110</v>
      </c>
      <c r="H247" s="14">
        <v>110</v>
      </c>
      <c r="I247" s="14">
        <v>110</v>
      </c>
      <c r="J247" s="14">
        <v>110</v>
      </c>
      <c r="K247" s="14">
        <v>110</v>
      </c>
      <c r="L247" s="14">
        <v>110</v>
      </c>
      <c r="M247" s="14">
        <v>110</v>
      </c>
      <c r="N247" s="14">
        <v>110</v>
      </c>
      <c r="O247" s="15" t="s">
        <v>59</v>
      </c>
      <c r="P247" s="13">
        <v>182195</v>
      </c>
      <c r="Q247" s="15" t="s">
        <v>99</v>
      </c>
      <c r="R247" s="13" t="s">
        <v>100</v>
      </c>
    </row>
    <row r="248" spans="1:18">
      <c r="A248" s="13">
        <v>20</v>
      </c>
      <c r="B248" s="13">
        <v>11</v>
      </c>
      <c r="C248" s="14">
        <v>136.6</v>
      </c>
      <c r="D248" s="14">
        <v>137.6</v>
      </c>
      <c r="E248" s="14">
        <v>134.6</v>
      </c>
      <c r="F248" s="14">
        <v>136.6</v>
      </c>
      <c r="G248" s="14">
        <v>137.6</v>
      </c>
      <c r="H248" s="14">
        <v>137.6</v>
      </c>
      <c r="I248" s="14">
        <v>135.6</v>
      </c>
      <c r="J248" s="14">
        <v>135.6</v>
      </c>
      <c r="K248" s="14">
        <v>136.6</v>
      </c>
      <c r="L248" s="14">
        <v>134.6</v>
      </c>
      <c r="M248" s="14">
        <v>133.80000000000001</v>
      </c>
      <c r="N248" s="14">
        <v>135.6</v>
      </c>
      <c r="O248" s="15" t="s">
        <v>59</v>
      </c>
      <c r="P248" s="13">
        <v>182197</v>
      </c>
      <c r="Q248" s="15" t="s">
        <v>99</v>
      </c>
      <c r="R248" s="13" t="s">
        <v>100</v>
      </c>
    </row>
    <row r="249" spans="1:18">
      <c r="A249" s="13">
        <v>20</v>
      </c>
      <c r="B249" s="13">
        <v>11</v>
      </c>
      <c r="C249" s="14">
        <v>62</v>
      </c>
      <c r="D249" s="14">
        <v>62</v>
      </c>
      <c r="E249" s="14">
        <v>62</v>
      </c>
      <c r="F249" s="14">
        <v>62</v>
      </c>
      <c r="G249" s="14">
        <v>62</v>
      </c>
      <c r="H249" s="14">
        <v>62</v>
      </c>
      <c r="I249" s="14">
        <v>62</v>
      </c>
      <c r="J249" s="14">
        <v>62</v>
      </c>
      <c r="K249" s="14">
        <v>62</v>
      </c>
      <c r="L249" s="14">
        <v>62</v>
      </c>
      <c r="M249" s="14">
        <v>62</v>
      </c>
      <c r="N249" s="14">
        <v>62</v>
      </c>
      <c r="O249" s="15" t="s">
        <v>59</v>
      </c>
      <c r="P249" s="13">
        <v>182201</v>
      </c>
      <c r="Q249" s="15" t="s">
        <v>99</v>
      </c>
      <c r="R249" s="13" t="s">
        <v>100</v>
      </c>
    </row>
    <row r="250" spans="1:18">
      <c r="A250" s="13">
        <v>20</v>
      </c>
      <c r="B250" s="13">
        <v>11</v>
      </c>
      <c r="C250" s="14">
        <v>363.5</v>
      </c>
      <c r="D250" s="14">
        <v>363.5</v>
      </c>
      <c r="E250" s="14">
        <v>363.5</v>
      </c>
      <c r="F250" s="14">
        <v>365.5</v>
      </c>
      <c r="G250" s="14">
        <v>365.5</v>
      </c>
      <c r="H250" s="14">
        <v>363.5</v>
      </c>
      <c r="I250" s="14">
        <v>365.5</v>
      </c>
      <c r="J250" s="14">
        <v>364.5</v>
      </c>
      <c r="K250" s="14">
        <v>364.5</v>
      </c>
      <c r="L250" s="14">
        <v>305.5</v>
      </c>
      <c r="M250" s="14">
        <v>305.5</v>
      </c>
      <c r="N250" s="14">
        <v>305.5</v>
      </c>
      <c r="O250" s="15" t="s">
        <v>70</v>
      </c>
      <c r="P250" s="13">
        <v>114100</v>
      </c>
      <c r="Q250" s="15" t="s">
        <v>99</v>
      </c>
      <c r="R250" s="13" t="s">
        <v>101</v>
      </c>
    </row>
    <row r="251" spans="1:18">
      <c r="A251" s="13">
        <v>20</v>
      </c>
      <c r="B251" s="13">
        <v>11</v>
      </c>
      <c r="C251" s="14">
        <v>4697</v>
      </c>
      <c r="D251" s="14">
        <v>4701.2</v>
      </c>
      <c r="E251" s="14">
        <v>4696</v>
      </c>
      <c r="F251" s="14">
        <v>4690.8</v>
      </c>
      <c r="G251" s="14">
        <v>4683</v>
      </c>
      <c r="H251" s="14">
        <v>4684</v>
      </c>
      <c r="I251" s="14">
        <v>4685</v>
      </c>
      <c r="J251" s="14">
        <v>4683</v>
      </c>
      <c r="K251" s="14">
        <v>4689.8</v>
      </c>
      <c r="L251" s="14">
        <v>4703.3999999999996</v>
      </c>
      <c r="M251" s="14">
        <v>4704.6000000000004</v>
      </c>
      <c r="N251" s="14">
        <v>4708.2</v>
      </c>
      <c r="O251" s="15" t="s">
        <v>83</v>
      </c>
      <c r="P251" s="13">
        <v>385101</v>
      </c>
      <c r="Q251" s="15" t="s">
        <v>99</v>
      </c>
      <c r="R251" s="13" t="s">
        <v>100</v>
      </c>
    </row>
    <row r="252" spans="1:18">
      <c r="A252" s="13">
        <v>20</v>
      </c>
      <c r="B252" s="13">
        <v>11</v>
      </c>
      <c r="C252" s="14">
        <v>81.5</v>
      </c>
      <c r="D252" s="14">
        <v>83.5</v>
      </c>
      <c r="E252" s="14">
        <v>82.5</v>
      </c>
      <c r="F252" s="14">
        <v>82.5</v>
      </c>
      <c r="G252" s="14">
        <v>83.5</v>
      </c>
      <c r="H252" s="14">
        <v>82.5</v>
      </c>
      <c r="I252" s="14">
        <v>81.5</v>
      </c>
      <c r="J252" s="14">
        <v>82.5</v>
      </c>
      <c r="K252" s="14">
        <v>82.5</v>
      </c>
      <c r="L252" s="14">
        <v>83.5</v>
      </c>
      <c r="M252" s="14">
        <v>83.5</v>
      </c>
      <c r="N252" s="14">
        <v>83.5</v>
      </c>
      <c r="O252" s="15" t="s">
        <v>71</v>
      </c>
      <c r="P252" s="13">
        <v>117100</v>
      </c>
      <c r="Q252" s="15" t="s">
        <v>99</v>
      </c>
      <c r="R252" s="13" t="s">
        <v>101</v>
      </c>
    </row>
    <row r="253" spans="1:18">
      <c r="A253" s="13">
        <v>20</v>
      </c>
      <c r="B253" s="13">
        <v>11</v>
      </c>
      <c r="C253" s="14">
        <v>635</v>
      </c>
      <c r="D253" s="14">
        <v>636</v>
      </c>
      <c r="E253" s="14">
        <v>634</v>
      </c>
      <c r="F253" s="14">
        <v>633</v>
      </c>
      <c r="G253" s="14">
        <v>634</v>
      </c>
      <c r="H253" s="14">
        <v>630</v>
      </c>
      <c r="I253" s="14">
        <v>630</v>
      </c>
      <c r="J253" s="14">
        <v>629</v>
      </c>
      <c r="K253" s="14">
        <v>652</v>
      </c>
      <c r="L253" s="14">
        <v>652</v>
      </c>
      <c r="M253" s="14">
        <v>652</v>
      </c>
      <c r="N253" s="14">
        <v>650</v>
      </c>
      <c r="O253" s="15" t="s">
        <v>83</v>
      </c>
      <c r="P253" s="13">
        <v>385103</v>
      </c>
      <c r="Q253" s="15" t="s">
        <v>99</v>
      </c>
      <c r="R253" s="13" t="s">
        <v>100</v>
      </c>
    </row>
    <row r="254" spans="1:18">
      <c r="A254" s="13">
        <v>20</v>
      </c>
      <c r="B254" s="13">
        <v>11</v>
      </c>
      <c r="C254" s="14">
        <v>113</v>
      </c>
      <c r="D254" s="14">
        <v>113</v>
      </c>
      <c r="E254" s="14">
        <v>114</v>
      </c>
      <c r="F254" s="14">
        <v>114</v>
      </c>
      <c r="G254" s="14">
        <v>114</v>
      </c>
      <c r="H254" s="14">
        <v>114</v>
      </c>
      <c r="I254" s="14">
        <v>114</v>
      </c>
      <c r="J254" s="14">
        <v>114</v>
      </c>
      <c r="K254" s="14">
        <v>114</v>
      </c>
      <c r="L254" s="14">
        <v>114</v>
      </c>
      <c r="M254" s="14">
        <v>114</v>
      </c>
      <c r="N254" s="14">
        <v>113</v>
      </c>
      <c r="O254" s="15" t="s">
        <v>85</v>
      </c>
      <c r="P254" s="13">
        <v>400116</v>
      </c>
      <c r="Q254" s="15" t="s">
        <v>99</v>
      </c>
      <c r="R254" s="13" t="s">
        <v>100</v>
      </c>
    </row>
    <row r="255" spans="1:18">
      <c r="A255" s="13">
        <v>20</v>
      </c>
      <c r="B255" s="13">
        <v>11</v>
      </c>
      <c r="C255" s="14">
        <v>378</v>
      </c>
      <c r="D255" s="14">
        <v>378</v>
      </c>
      <c r="E255" s="14">
        <v>379</v>
      </c>
      <c r="F255" s="14">
        <v>381</v>
      </c>
      <c r="G255" s="14">
        <v>381</v>
      </c>
      <c r="H255" s="14">
        <v>381</v>
      </c>
      <c r="I255" s="14">
        <v>381</v>
      </c>
      <c r="J255" s="14">
        <v>381</v>
      </c>
      <c r="K255" s="14">
        <v>381</v>
      </c>
      <c r="L255" s="14">
        <v>380</v>
      </c>
      <c r="M255" s="14">
        <v>380</v>
      </c>
      <c r="N255" s="14">
        <v>380</v>
      </c>
      <c r="O255" s="15" t="s">
        <v>75</v>
      </c>
      <c r="P255" s="13">
        <v>118100</v>
      </c>
      <c r="Q255" s="15" t="s">
        <v>99</v>
      </c>
      <c r="R255" s="13" t="s">
        <v>101</v>
      </c>
    </row>
    <row r="256" spans="1:18">
      <c r="A256" s="13">
        <v>20</v>
      </c>
      <c r="B256" s="13">
        <v>11</v>
      </c>
      <c r="C256" s="14">
        <v>2249.9</v>
      </c>
      <c r="D256" s="14">
        <v>2250.9</v>
      </c>
      <c r="E256" s="14">
        <v>2251.9</v>
      </c>
      <c r="F256" s="14">
        <v>2253.9</v>
      </c>
      <c r="G256" s="14">
        <v>2254.9</v>
      </c>
      <c r="H256" s="14">
        <v>2252.9</v>
      </c>
      <c r="I256" s="14">
        <v>2251.9</v>
      </c>
      <c r="J256" s="14">
        <v>2245.9</v>
      </c>
      <c r="K256" s="14">
        <v>2246.9</v>
      </c>
      <c r="L256" s="14">
        <v>2247.9</v>
      </c>
      <c r="M256" s="14">
        <v>2248.9</v>
      </c>
      <c r="N256" s="14">
        <v>2244.9</v>
      </c>
      <c r="O256" s="15" t="s">
        <v>76</v>
      </c>
      <c r="P256" s="13">
        <v>119100</v>
      </c>
      <c r="Q256" s="15" t="s">
        <v>99</v>
      </c>
      <c r="R256" s="13" t="s">
        <v>101</v>
      </c>
    </row>
    <row r="257" spans="1:18">
      <c r="A257" s="13">
        <v>20</v>
      </c>
      <c r="B257" s="13">
        <v>11</v>
      </c>
      <c r="C257" s="14">
        <v>87.4</v>
      </c>
      <c r="D257" s="14">
        <v>84.4</v>
      </c>
      <c r="E257" s="14">
        <v>84.4</v>
      </c>
      <c r="F257" s="14">
        <v>84.6</v>
      </c>
      <c r="G257" s="14">
        <v>81.599999999999994</v>
      </c>
      <c r="H257" s="14">
        <v>81.599999999999994</v>
      </c>
      <c r="I257" s="14">
        <v>82.6</v>
      </c>
      <c r="J257" s="14">
        <v>82.6</v>
      </c>
      <c r="K257" s="14">
        <v>84.6</v>
      </c>
      <c r="L257" s="14">
        <v>86.6</v>
      </c>
      <c r="M257" s="14">
        <v>88.6</v>
      </c>
      <c r="N257" s="14">
        <v>88.6</v>
      </c>
      <c r="O257" s="15" t="s">
        <v>85</v>
      </c>
      <c r="P257" s="13">
        <v>400118</v>
      </c>
      <c r="Q257" s="15" t="s">
        <v>99</v>
      </c>
      <c r="R257" s="13" t="s">
        <v>100</v>
      </c>
    </row>
    <row r="258" spans="1:18">
      <c r="A258" s="13">
        <v>20</v>
      </c>
      <c r="B258" s="13">
        <v>11</v>
      </c>
      <c r="C258" s="14">
        <v>103</v>
      </c>
      <c r="D258" s="14">
        <v>103</v>
      </c>
      <c r="E258" s="14">
        <v>102</v>
      </c>
      <c r="F258" s="14">
        <v>103</v>
      </c>
      <c r="G258" s="14">
        <v>102</v>
      </c>
      <c r="H258" s="14">
        <v>103</v>
      </c>
      <c r="I258" s="14">
        <v>106</v>
      </c>
      <c r="J258" s="14">
        <v>107</v>
      </c>
      <c r="K258" s="14">
        <v>105</v>
      </c>
      <c r="L258" s="14">
        <v>105</v>
      </c>
      <c r="M258" s="14">
        <v>106</v>
      </c>
      <c r="N258" s="14">
        <v>107</v>
      </c>
      <c r="O258" s="15" t="s">
        <v>84</v>
      </c>
      <c r="P258" s="13">
        <v>386103</v>
      </c>
      <c r="Q258" s="15" t="s">
        <v>99</v>
      </c>
      <c r="R258" s="13" t="s">
        <v>100</v>
      </c>
    </row>
    <row r="259" spans="1:18">
      <c r="A259" s="13">
        <v>20</v>
      </c>
      <c r="B259" s="13">
        <v>11</v>
      </c>
      <c r="C259" s="14">
        <v>457</v>
      </c>
      <c r="D259" s="14">
        <v>458.5</v>
      </c>
      <c r="E259" s="14">
        <v>459.9</v>
      </c>
      <c r="F259" s="14">
        <v>459.9</v>
      </c>
      <c r="G259" s="14">
        <v>462.9</v>
      </c>
      <c r="H259" s="14">
        <v>461.9</v>
      </c>
      <c r="I259" s="14">
        <v>458.9</v>
      </c>
      <c r="O259" s="15" t="s">
        <v>59</v>
      </c>
      <c r="P259" s="13">
        <v>182210</v>
      </c>
      <c r="Q259" s="15" t="s">
        <v>99</v>
      </c>
      <c r="R259" s="13" t="s">
        <v>101</v>
      </c>
    </row>
    <row r="260" spans="1:18">
      <c r="A260" s="13">
        <v>20</v>
      </c>
      <c r="B260" s="13">
        <v>11</v>
      </c>
      <c r="C260" s="14">
        <v>164</v>
      </c>
      <c r="D260" s="14">
        <v>164</v>
      </c>
      <c r="E260" s="14">
        <v>164</v>
      </c>
      <c r="F260" s="14">
        <v>164</v>
      </c>
      <c r="G260" s="14">
        <v>164</v>
      </c>
      <c r="H260" s="14">
        <v>164</v>
      </c>
      <c r="I260" s="14">
        <v>164</v>
      </c>
      <c r="J260" s="14">
        <v>164</v>
      </c>
      <c r="K260" s="14">
        <v>164</v>
      </c>
      <c r="L260" s="14">
        <v>164</v>
      </c>
      <c r="M260" s="14">
        <v>164</v>
      </c>
      <c r="N260" s="14">
        <v>164</v>
      </c>
      <c r="O260" s="15" t="s">
        <v>85</v>
      </c>
      <c r="P260" s="13">
        <v>400119</v>
      </c>
      <c r="Q260" s="15" t="s">
        <v>99</v>
      </c>
      <c r="R260" s="13" t="s">
        <v>100</v>
      </c>
    </row>
    <row r="261" spans="1:18">
      <c r="A261" s="13">
        <v>20</v>
      </c>
      <c r="B261" s="13">
        <v>11</v>
      </c>
      <c r="C261" s="14">
        <v>30</v>
      </c>
      <c r="D261" s="14">
        <v>30</v>
      </c>
      <c r="E261" s="14">
        <v>30</v>
      </c>
      <c r="F261" s="14">
        <v>30</v>
      </c>
      <c r="G261" s="14">
        <v>30</v>
      </c>
      <c r="H261" s="14">
        <v>30</v>
      </c>
      <c r="I261" s="14">
        <v>30</v>
      </c>
      <c r="J261" s="14">
        <v>30</v>
      </c>
      <c r="K261" s="14">
        <v>30</v>
      </c>
      <c r="L261" s="14">
        <v>31</v>
      </c>
      <c r="M261" s="14">
        <v>31</v>
      </c>
      <c r="N261" s="14">
        <v>31</v>
      </c>
      <c r="O261" s="15" t="s">
        <v>59</v>
      </c>
      <c r="P261" s="13">
        <v>182211</v>
      </c>
      <c r="Q261" s="15" t="s">
        <v>99</v>
      </c>
      <c r="R261" s="13" t="s">
        <v>101</v>
      </c>
    </row>
    <row r="262" spans="1:18">
      <c r="A262" s="13">
        <v>20</v>
      </c>
      <c r="B262" s="13">
        <v>11</v>
      </c>
      <c r="C262" s="14">
        <v>61.5</v>
      </c>
      <c r="D262" s="14">
        <v>61.5</v>
      </c>
      <c r="E262" s="14">
        <v>61.5</v>
      </c>
      <c r="F262" s="14">
        <v>62.5</v>
      </c>
      <c r="G262" s="14">
        <v>63.5</v>
      </c>
      <c r="H262" s="14">
        <v>64.5</v>
      </c>
      <c r="I262" s="14">
        <v>64.5</v>
      </c>
      <c r="J262" s="14">
        <v>64.5</v>
      </c>
      <c r="K262" s="14">
        <v>65.5</v>
      </c>
      <c r="L262" s="14">
        <v>65.5</v>
      </c>
      <c r="M262" s="14">
        <v>64.5</v>
      </c>
      <c r="N262" s="14">
        <v>65.5</v>
      </c>
      <c r="O262" s="15" t="s">
        <v>59</v>
      </c>
      <c r="P262" s="13">
        <v>182212</v>
      </c>
      <c r="Q262" s="15" t="s">
        <v>99</v>
      </c>
      <c r="R262" s="13" t="s">
        <v>101</v>
      </c>
    </row>
    <row r="263" spans="1:18">
      <c r="A263" s="13">
        <v>20</v>
      </c>
      <c r="B263" s="13">
        <v>11</v>
      </c>
      <c r="C263" s="14">
        <v>248</v>
      </c>
      <c r="D263" s="14">
        <v>246</v>
      </c>
      <c r="E263" s="14">
        <v>248</v>
      </c>
      <c r="F263" s="14">
        <v>242</v>
      </c>
      <c r="G263" s="14">
        <v>242</v>
      </c>
      <c r="H263" s="14">
        <v>241</v>
      </c>
      <c r="I263" s="14">
        <v>248</v>
      </c>
      <c r="J263" s="14">
        <v>250</v>
      </c>
      <c r="K263" s="14">
        <v>248</v>
      </c>
      <c r="L263" s="14">
        <v>247</v>
      </c>
      <c r="M263" s="14">
        <v>255</v>
      </c>
      <c r="N263" s="14">
        <v>253</v>
      </c>
      <c r="O263" s="15" t="s">
        <v>85</v>
      </c>
      <c r="P263" s="13">
        <v>400123</v>
      </c>
      <c r="Q263" s="15" t="s">
        <v>99</v>
      </c>
      <c r="R263" s="13" t="s">
        <v>100</v>
      </c>
    </row>
    <row r="264" spans="1:18">
      <c r="A264" s="13">
        <v>20</v>
      </c>
      <c r="B264" s="13">
        <v>11</v>
      </c>
      <c r="C264" s="14">
        <v>27</v>
      </c>
      <c r="D264" s="14">
        <v>27</v>
      </c>
      <c r="E264" s="14">
        <v>27</v>
      </c>
      <c r="F264" s="14">
        <v>26</v>
      </c>
      <c r="G264" s="14">
        <v>26</v>
      </c>
      <c r="H264" s="14">
        <v>26</v>
      </c>
      <c r="I264" s="14">
        <v>26</v>
      </c>
      <c r="J264" s="14">
        <v>26</v>
      </c>
      <c r="K264" s="14">
        <v>26</v>
      </c>
      <c r="L264" s="14">
        <v>26</v>
      </c>
      <c r="M264" s="14">
        <v>26</v>
      </c>
      <c r="N264" s="14">
        <v>27</v>
      </c>
      <c r="O264" s="15" t="s">
        <v>59</v>
      </c>
      <c r="P264" s="13">
        <v>182213</v>
      </c>
      <c r="Q264" s="15" t="s">
        <v>99</v>
      </c>
      <c r="R264" s="13" t="s">
        <v>101</v>
      </c>
    </row>
    <row r="265" spans="1:18">
      <c r="A265" s="13">
        <v>20</v>
      </c>
      <c r="B265" s="13">
        <v>11</v>
      </c>
      <c r="C265" s="14">
        <v>493.5</v>
      </c>
      <c r="D265" s="14">
        <v>490.5</v>
      </c>
      <c r="E265" s="14">
        <v>495.5</v>
      </c>
      <c r="F265" s="14">
        <v>493.5</v>
      </c>
      <c r="G265" s="14">
        <v>492.5</v>
      </c>
      <c r="H265" s="14">
        <v>494.5</v>
      </c>
      <c r="I265" s="14">
        <v>493.5</v>
      </c>
      <c r="J265" s="14">
        <v>494.5</v>
      </c>
      <c r="K265" s="14">
        <v>494.5</v>
      </c>
      <c r="L265" s="14">
        <v>492</v>
      </c>
      <c r="M265" s="14">
        <v>492</v>
      </c>
      <c r="N265" s="14">
        <v>484</v>
      </c>
      <c r="O265" s="15" t="s">
        <v>73</v>
      </c>
      <c r="P265" s="13">
        <v>356103</v>
      </c>
      <c r="Q265" s="15" t="s">
        <v>99</v>
      </c>
      <c r="R265" s="13" t="s">
        <v>100</v>
      </c>
    </row>
    <row r="266" spans="1:18">
      <c r="A266" s="13">
        <v>20</v>
      </c>
      <c r="B266" s="13">
        <v>11</v>
      </c>
      <c r="C266" s="14">
        <v>1514.8</v>
      </c>
      <c r="D266" s="14">
        <v>1514.8</v>
      </c>
      <c r="E266" s="14">
        <v>1514.3</v>
      </c>
      <c r="F266" s="14">
        <v>1512.3</v>
      </c>
      <c r="G266" s="14">
        <v>1516.3</v>
      </c>
      <c r="H266" s="14">
        <v>1512.3</v>
      </c>
      <c r="I266" s="14">
        <v>1517.3</v>
      </c>
      <c r="J266" s="14">
        <v>1519.3</v>
      </c>
      <c r="K266" s="14">
        <v>1517.8</v>
      </c>
      <c r="L266" s="14">
        <v>1516.8</v>
      </c>
      <c r="M266" s="14">
        <v>1518.8</v>
      </c>
      <c r="N266" s="14">
        <v>1519.8</v>
      </c>
      <c r="O266" s="15" t="s">
        <v>59</v>
      </c>
      <c r="P266" s="13">
        <v>182141</v>
      </c>
      <c r="Q266" s="15" t="s">
        <v>99</v>
      </c>
      <c r="R266" s="13" t="s">
        <v>101</v>
      </c>
    </row>
    <row r="267" spans="1:18">
      <c r="A267" s="13">
        <v>20</v>
      </c>
      <c r="B267" s="13">
        <v>11</v>
      </c>
      <c r="C267" s="14">
        <v>22</v>
      </c>
      <c r="D267" s="14">
        <v>22</v>
      </c>
      <c r="E267" s="14">
        <v>22</v>
      </c>
      <c r="F267" s="14">
        <v>22</v>
      </c>
      <c r="G267" s="14">
        <v>22</v>
      </c>
      <c r="H267" s="14">
        <v>22</v>
      </c>
      <c r="I267" s="14">
        <v>24</v>
      </c>
      <c r="J267" s="14">
        <v>24</v>
      </c>
      <c r="K267" s="14">
        <v>24</v>
      </c>
      <c r="L267" s="14">
        <v>24</v>
      </c>
      <c r="M267" s="14">
        <v>24</v>
      </c>
      <c r="N267" s="14">
        <v>24</v>
      </c>
      <c r="O267" s="15" t="s">
        <v>85</v>
      </c>
      <c r="P267" s="13">
        <v>400125</v>
      </c>
      <c r="Q267" s="15" t="s">
        <v>99</v>
      </c>
      <c r="R267" s="13" t="s">
        <v>100</v>
      </c>
    </row>
    <row r="268" spans="1:18">
      <c r="A268" s="13">
        <v>20</v>
      </c>
      <c r="B268" s="13">
        <v>11</v>
      </c>
      <c r="C268" s="14">
        <v>37</v>
      </c>
      <c r="D268" s="14">
        <v>37</v>
      </c>
      <c r="E268" s="14">
        <v>37</v>
      </c>
      <c r="F268" s="14">
        <v>37</v>
      </c>
      <c r="G268" s="14">
        <v>37</v>
      </c>
      <c r="H268" s="14">
        <v>37</v>
      </c>
      <c r="I268" s="14">
        <v>37</v>
      </c>
      <c r="J268" s="14">
        <v>38</v>
      </c>
      <c r="K268" s="14">
        <v>37</v>
      </c>
      <c r="L268" s="14">
        <v>37</v>
      </c>
      <c r="M268" s="14">
        <v>37</v>
      </c>
      <c r="N268" s="14">
        <v>37</v>
      </c>
      <c r="O268" s="15" t="s">
        <v>59</v>
      </c>
      <c r="P268" s="13">
        <v>182142</v>
      </c>
      <c r="Q268" s="15" t="s">
        <v>99</v>
      </c>
      <c r="R268" s="13" t="s">
        <v>101</v>
      </c>
    </row>
    <row r="269" spans="1:18">
      <c r="A269" s="13">
        <v>20</v>
      </c>
      <c r="B269" s="13">
        <v>11</v>
      </c>
      <c r="C269" s="14">
        <v>116</v>
      </c>
      <c r="D269" s="14">
        <v>116</v>
      </c>
      <c r="E269" s="14">
        <v>116</v>
      </c>
      <c r="F269" s="14">
        <v>116</v>
      </c>
      <c r="G269" s="14">
        <v>116</v>
      </c>
      <c r="H269" s="14">
        <v>116</v>
      </c>
      <c r="I269" s="14">
        <v>118</v>
      </c>
      <c r="J269" s="14">
        <v>117</v>
      </c>
      <c r="K269" s="14">
        <v>117</v>
      </c>
      <c r="L269" s="14">
        <v>117</v>
      </c>
      <c r="M269" s="14">
        <v>117</v>
      </c>
      <c r="N269" s="14">
        <v>117</v>
      </c>
      <c r="O269" s="15" t="s">
        <v>85</v>
      </c>
      <c r="P269" s="13">
        <v>400126</v>
      </c>
      <c r="Q269" s="15" t="s">
        <v>99</v>
      </c>
      <c r="R269" s="13" t="s">
        <v>100</v>
      </c>
    </row>
    <row r="270" spans="1:18">
      <c r="A270" s="13">
        <v>20</v>
      </c>
      <c r="B270" s="13">
        <v>11</v>
      </c>
      <c r="C270" s="14">
        <v>99</v>
      </c>
      <c r="D270" s="14">
        <v>99</v>
      </c>
      <c r="E270" s="14">
        <v>99</v>
      </c>
      <c r="F270" s="14">
        <v>99</v>
      </c>
      <c r="G270" s="14">
        <v>99</v>
      </c>
      <c r="H270" s="14">
        <v>99</v>
      </c>
      <c r="I270" s="14">
        <v>100</v>
      </c>
      <c r="J270" s="14">
        <v>99</v>
      </c>
      <c r="K270" s="14">
        <v>99</v>
      </c>
      <c r="L270" s="14">
        <v>99</v>
      </c>
      <c r="M270" s="14">
        <v>100</v>
      </c>
      <c r="N270" s="14">
        <v>100</v>
      </c>
      <c r="O270" s="15" t="s">
        <v>59</v>
      </c>
      <c r="P270" s="13">
        <v>182143</v>
      </c>
      <c r="Q270" s="15" t="s">
        <v>99</v>
      </c>
      <c r="R270" s="13" t="s">
        <v>101</v>
      </c>
    </row>
    <row r="271" spans="1:18">
      <c r="A271" s="13">
        <v>20</v>
      </c>
      <c r="B271" s="13">
        <v>11</v>
      </c>
      <c r="C271" s="14">
        <v>3418.1</v>
      </c>
      <c r="D271" s="14">
        <v>3405.1</v>
      </c>
      <c r="E271" s="14">
        <v>3412.1</v>
      </c>
      <c r="F271" s="14">
        <v>3402.1</v>
      </c>
      <c r="G271" s="14">
        <v>3409.1</v>
      </c>
      <c r="H271" s="14">
        <v>3404.1</v>
      </c>
      <c r="I271" s="14">
        <v>3414.1</v>
      </c>
      <c r="J271" s="14">
        <v>3412.1</v>
      </c>
      <c r="K271" s="14">
        <v>3429.1</v>
      </c>
      <c r="L271" s="14">
        <v>3457.1</v>
      </c>
      <c r="M271" s="14">
        <v>3462.1</v>
      </c>
      <c r="N271" s="14">
        <v>3462.6</v>
      </c>
      <c r="O271" s="15" t="s">
        <v>85</v>
      </c>
      <c r="P271" s="13">
        <v>400128</v>
      </c>
      <c r="Q271" s="15" t="s">
        <v>99</v>
      </c>
      <c r="R271" s="13" t="s">
        <v>100</v>
      </c>
    </row>
    <row r="272" spans="1:18">
      <c r="A272" s="13">
        <v>20</v>
      </c>
      <c r="B272" s="13">
        <v>11</v>
      </c>
      <c r="C272" s="14">
        <v>137</v>
      </c>
      <c r="D272" s="14">
        <v>137</v>
      </c>
      <c r="E272" s="14">
        <v>137</v>
      </c>
      <c r="F272" s="14">
        <v>137</v>
      </c>
      <c r="G272" s="14">
        <v>138</v>
      </c>
      <c r="H272" s="14">
        <v>139</v>
      </c>
      <c r="I272" s="14">
        <v>139</v>
      </c>
      <c r="J272" s="14">
        <v>138</v>
      </c>
      <c r="K272" s="14">
        <v>138</v>
      </c>
      <c r="L272" s="14">
        <v>139</v>
      </c>
      <c r="M272" s="14">
        <v>138</v>
      </c>
      <c r="N272" s="14">
        <v>138</v>
      </c>
      <c r="O272" s="15" t="s">
        <v>59</v>
      </c>
      <c r="P272" s="13">
        <v>182144</v>
      </c>
      <c r="Q272" s="15" t="s">
        <v>99</v>
      </c>
      <c r="R272" s="13" t="s">
        <v>101</v>
      </c>
    </row>
    <row r="273" spans="1:18">
      <c r="A273" s="13">
        <v>20</v>
      </c>
      <c r="B273" s="13">
        <v>11</v>
      </c>
      <c r="C273" s="14">
        <v>2021.5</v>
      </c>
      <c r="D273" s="14">
        <v>2022.3</v>
      </c>
      <c r="E273" s="14">
        <v>2024.3</v>
      </c>
      <c r="F273" s="14">
        <v>2033.3</v>
      </c>
      <c r="G273" s="14">
        <v>2028.3</v>
      </c>
      <c r="H273" s="14">
        <v>2029.3</v>
      </c>
      <c r="I273" s="14">
        <v>2037.1</v>
      </c>
      <c r="J273" s="14">
        <v>2039.1</v>
      </c>
      <c r="K273" s="14">
        <v>2040.1</v>
      </c>
      <c r="L273" s="14">
        <v>2033.1</v>
      </c>
      <c r="M273" s="14">
        <v>2038.1</v>
      </c>
      <c r="N273" s="14">
        <v>2031.1</v>
      </c>
      <c r="O273" s="15" t="s">
        <v>73</v>
      </c>
      <c r="P273" s="13">
        <v>356106</v>
      </c>
      <c r="Q273" s="15" t="s">
        <v>99</v>
      </c>
      <c r="R273" s="13" t="s">
        <v>100</v>
      </c>
    </row>
    <row r="274" spans="1:18">
      <c r="A274" s="13">
        <v>20</v>
      </c>
      <c r="B274" s="13">
        <v>11</v>
      </c>
      <c r="C274" s="14">
        <v>47</v>
      </c>
      <c r="D274" s="14">
        <v>47</v>
      </c>
      <c r="E274" s="14">
        <v>47</v>
      </c>
      <c r="F274" s="14">
        <v>47</v>
      </c>
      <c r="G274" s="14">
        <v>47</v>
      </c>
      <c r="H274" s="14">
        <v>47</v>
      </c>
      <c r="I274" s="14">
        <v>47</v>
      </c>
      <c r="J274" s="14">
        <v>47</v>
      </c>
      <c r="K274" s="14">
        <v>47</v>
      </c>
      <c r="L274" s="14">
        <v>47</v>
      </c>
      <c r="M274" s="14">
        <v>47</v>
      </c>
      <c r="N274" s="14">
        <v>48</v>
      </c>
      <c r="O274" s="15" t="s">
        <v>59</v>
      </c>
      <c r="P274" s="13">
        <v>182145</v>
      </c>
      <c r="Q274" s="15" t="s">
        <v>99</v>
      </c>
      <c r="R274" s="13" t="s">
        <v>101</v>
      </c>
    </row>
    <row r="275" spans="1:18">
      <c r="A275" s="13">
        <v>20</v>
      </c>
      <c r="B275" s="13">
        <v>11</v>
      </c>
      <c r="C275" s="14">
        <v>648.79999999999995</v>
      </c>
      <c r="D275" s="14">
        <v>648.79999999999995</v>
      </c>
      <c r="E275" s="14">
        <v>648.4</v>
      </c>
      <c r="F275" s="14">
        <v>647.79999999999995</v>
      </c>
      <c r="G275" s="14">
        <v>648.6</v>
      </c>
      <c r="H275" s="14">
        <v>648</v>
      </c>
      <c r="I275" s="14">
        <v>647.20000000000005</v>
      </c>
      <c r="J275" s="14">
        <v>647</v>
      </c>
      <c r="K275" s="14">
        <v>645.4</v>
      </c>
      <c r="L275" s="14">
        <v>643.6</v>
      </c>
      <c r="M275" s="14">
        <v>642.6</v>
      </c>
      <c r="N275" s="14">
        <v>643.4</v>
      </c>
      <c r="O275" s="15" t="s">
        <v>73</v>
      </c>
      <c r="P275" s="13">
        <v>356109</v>
      </c>
      <c r="Q275" s="15" t="s">
        <v>99</v>
      </c>
      <c r="R275" s="13" t="s">
        <v>100</v>
      </c>
    </row>
    <row r="276" spans="1:18">
      <c r="A276" s="13">
        <v>20</v>
      </c>
      <c r="B276" s="13">
        <v>11</v>
      </c>
      <c r="C276" s="14">
        <v>235</v>
      </c>
      <c r="D276" s="14">
        <v>235</v>
      </c>
      <c r="E276" s="14">
        <v>236</v>
      </c>
      <c r="F276" s="14">
        <v>236</v>
      </c>
      <c r="G276" s="14">
        <v>236</v>
      </c>
      <c r="H276" s="14">
        <v>236</v>
      </c>
      <c r="I276" s="14">
        <v>236</v>
      </c>
      <c r="J276" s="14">
        <v>236</v>
      </c>
      <c r="K276" s="14">
        <v>235</v>
      </c>
      <c r="L276" s="14">
        <v>235</v>
      </c>
      <c r="M276" s="14">
        <v>234</v>
      </c>
      <c r="N276" s="14">
        <v>232</v>
      </c>
      <c r="O276" s="15" t="s">
        <v>59</v>
      </c>
      <c r="P276" s="13">
        <v>182146</v>
      </c>
      <c r="Q276" s="15" t="s">
        <v>99</v>
      </c>
      <c r="R276" s="13" t="s">
        <v>101</v>
      </c>
    </row>
    <row r="277" spans="1:18">
      <c r="A277" s="13">
        <v>20</v>
      </c>
      <c r="B277" s="13">
        <v>11</v>
      </c>
      <c r="C277" s="14">
        <v>662.5</v>
      </c>
      <c r="D277" s="14">
        <v>660.5</v>
      </c>
      <c r="E277" s="14">
        <v>659.5</v>
      </c>
      <c r="F277" s="14">
        <v>659.5</v>
      </c>
      <c r="G277" s="14">
        <v>659.5</v>
      </c>
      <c r="H277" s="14">
        <v>657.5</v>
      </c>
      <c r="I277" s="14">
        <v>662.5</v>
      </c>
      <c r="J277" s="14">
        <v>659.5</v>
      </c>
      <c r="K277" s="14">
        <v>658.5</v>
      </c>
      <c r="L277" s="14">
        <v>660.5</v>
      </c>
      <c r="M277" s="14">
        <v>661.5</v>
      </c>
      <c r="N277" s="14">
        <v>657.5</v>
      </c>
      <c r="O277" s="15" t="s">
        <v>73</v>
      </c>
      <c r="P277" s="13">
        <v>356112</v>
      </c>
      <c r="Q277" s="15" t="s">
        <v>99</v>
      </c>
      <c r="R277" s="13" t="s">
        <v>100</v>
      </c>
    </row>
    <row r="278" spans="1:18">
      <c r="A278" s="13">
        <v>20</v>
      </c>
      <c r="B278" s="13">
        <v>11</v>
      </c>
      <c r="C278" s="14">
        <v>255</v>
      </c>
      <c r="D278" s="14">
        <v>254</v>
      </c>
      <c r="E278" s="14">
        <v>255</v>
      </c>
      <c r="F278" s="14">
        <v>256</v>
      </c>
      <c r="G278" s="14">
        <v>258</v>
      </c>
      <c r="H278" s="14">
        <v>259</v>
      </c>
      <c r="I278" s="14">
        <v>259</v>
      </c>
      <c r="J278" s="14">
        <v>259</v>
      </c>
      <c r="K278" s="14">
        <v>259</v>
      </c>
      <c r="L278" s="14">
        <v>257</v>
      </c>
      <c r="M278" s="14">
        <v>254</v>
      </c>
      <c r="N278" s="14">
        <v>253</v>
      </c>
      <c r="O278" s="15" t="s">
        <v>59</v>
      </c>
      <c r="P278" s="13">
        <v>182147</v>
      </c>
      <c r="Q278" s="15" t="s">
        <v>99</v>
      </c>
      <c r="R278" s="13" t="s">
        <v>101</v>
      </c>
    </row>
    <row r="279" spans="1:18">
      <c r="A279" s="13">
        <v>20</v>
      </c>
      <c r="B279" s="13">
        <v>11</v>
      </c>
      <c r="C279" s="14">
        <v>455.2</v>
      </c>
      <c r="D279" s="14">
        <v>455.2</v>
      </c>
      <c r="E279" s="14">
        <v>454.2</v>
      </c>
      <c r="F279" s="14">
        <v>452.2</v>
      </c>
      <c r="G279" s="14">
        <v>448.2</v>
      </c>
      <c r="H279" s="14">
        <v>447.2</v>
      </c>
      <c r="I279" s="14">
        <v>446.2</v>
      </c>
      <c r="J279" s="14">
        <v>445.2</v>
      </c>
      <c r="K279" s="14">
        <v>446.2</v>
      </c>
      <c r="L279" s="14">
        <v>445.2</v>
      </c>
      <c r="M279" s="14">
        <v>445.2</v>
      </c>
      <c r="N279" s="14">
        <v>444.2</v>
      </c>
      <c r="O279" s="15" t="s">
        <v>36</v>
      </c>
      <c r="P279" s="13">
        <v>130100</v>
      </c>
      <c r="Q279" s="15" t="s">
        <v>99</v>
      </c>
      <c r="R279" s="13" t="s">
        <v>100</v>
      </c>
    </row>
    <row r="280" spans="1:18">
      <c r="A280" s="13">
        <v>20</v>
      </c>
      <c r="B280" s="13">
        <v>11</v>
      </c>
      <c r="C280" s="14">
        <v>333.5</v>
      </c>
      <c r="D280" s="14">
        <v>333.5</v>
      </c>
      <c r="E280" s="14">
        <v>334.5</v>
      </c>
      <c r="F280" s="14">
        <v>335.5</v>
      </c>
      <c r="G280" s="14">
        <v>335.5</v>
      </c>
      <c r="H280" s="14">
        <v>336.5</v>
      </c>
      <c r="I280" s="14">
        <v>337.5</v>
      </c>
      <c r="J280" s="14">
        <v>337.5</v>
      </c>
      <c r="K280" s="14">
        <v>337.5</v>
      </c>
      <c r="L280" s="14">
        <v>338.5</v>
      </c>
      <c r="M280" s="14">
        <v>338.5</v>
      </c>
      <c r="N280" s="14">
        <v>336.5</v>
      </c>
      <c r="O280" s="15" t="s">
        <v>59</v>
      </c>
      <c r="P280" s="13">
        <v>182148</v>
      </c>
      <c r="Q280" s="15" t="s">
        <v>99</v>
      </c>
      <c r="R280" s="13" t="s">
        <v>101</v>
      </c>
    </row>
    <row r="281" spans="1:18">
      <c r="A281" s="13">
        <v>20</v>
      </c>
      <c r="B281" s="13">
        <v>11</v>
      </c>
      <c r="C281" s="14">
        <v>477.9</v>
      </c>
      <c r="D281" s="14">
        <v>477.9</v>
      </c>
      <c r="E281" s="14">
        <v>479.9</v>
      </c>
      <c r="F281" s="14">
        <v>479.9</v>
      </c>
      <c r="G281" s="14">
        <v>478.9</v>
      </c>
      <c r="H281" s="14">
        <v>480.9</v>
      </c>
      <c r="I281" s="14">
        <v>480.4</v>
      </c>
      <c r="J281" s="14">
        <v>480.4</v>
      </c>
      <c r="K281" s="14">
        <v>480.4</v>
      </c>
      <c r="L281" s="14">
        <v>478.4</v>
      </c>
      <c r="M281" s="14">
        <v>479.4</v>
      </c>
      <c r="N281" s="14">
        <v>479.4</v>
      </c>
      <c r="O281" s="15" t="s">
        <v>37</v>
      </c>
      <c r="P281" s="13">
        <v>131101</v>
      </c>
      <c r="Q281" s="15" t="s">
        <v>99</v>
      </c>
      <c r="R281" s="13" t="s">
        <v>100</v>
      </c>
    </row>
    <row r="282" spans="1:18">
      <c r="A282" s="13">
        <v>20</v>
      </c>
      <c r="B282" s="13">
        <v>11</v>
      </c>
      <c r="C282" s="14">
        <v>125.5</v>
      </c>
      <c r="D282" s="14">
        <v>127.5</v>
      </c>
      <c r="E282" s="14">
        <v>127.5</v>
      </c>
      <c r="F282" s="14">
        <v>128.5</v>
      </c>
      <c r="G282" s="14">
        <v>128.5</v>
      </c>
      <c r="H282" s="14">
        <v>128.5</v>
      </c>
      <c r="I282" s="14">
        <v>129.5</v>
      </c>
      <c r="J282" s="14">
        <v>129.5</v>
      </c>
      <c r="K282" s="14">
        <v>129.5</v>
      </c>
      <c r="L282" s="14">
        <v>129.5</v>
      </c>
      <c r="M282" s="14">
        <v>129.5</v>
      </c>
      <c r="N282" s="14">
        <v>128.5</v>
      </c>
      <c r="O282" s="15" t="s">
        <v>59</v>
      </c>
      <c r="P282" s="13">
        <v>182151</v>
      </c>
      <c r="Q282" s="15" t="s">
        <v>99</v>
      </c>
      <c r="R282" s="13" t="s">
        <v>101</v>
      </c>
    </row>
    <row r="283" spans="1:18">
      <c r="A283" s="13">
        <v>20</v>
      </c>
      <c r="B283" s="13">
        <v>11</v>
      </c>
      <c r="C283" s="14">
        <v>368</v>
      </c>
      <c r="D283" s="14">
        <v>368</v>
      </c>
      <c r="E283" s="14">
        <v>370</v>
      </c>
      <c r="F283" s="14">
        <v>368</v>
      </c>
      <c r="G283" s="14">
        <v>368</v>
      </c>
      <c r="H283" s="14">
        <v>368</v>
      </c>
      <c r="I283" s="14">
        <v>369</v>
      </c>
      <c r="J283" s="14">
        <v>369</v>
      </c>
      <c r="K283" s="14">
        <v>370</v>
      </c>
      <c r="L283" s="14">
        <v>369</v>
      </c>
      <c r="M283" s="14">
        <v>369</v>
      </c>
      <c r="N283" s="14">
        <v>370</v>
      </c>
      <c r="O283" s="15" t="s">
        <v>73</v>
      </c>
      <c r="P283" s="13">
        <v>356115</v>
      </c>
      <c r="Q283" s="15" t="s">
        <v>99</v>
      </c>
      <c r="R283" s="13" t="s">
        <v>100</v>
      </c>
    </row>
    <row r="284" spans="1:18">
      <c r="A284" s="13">
        <v>20</v>
      </c>
      <c r="B284" s="13">
        <v>11</v>
      </c>
      <c r="C284" s="14">
        <v>960.1</v>
      </c>
      <c r="D284" s="14">
        <v>961.1</v>
      </c>
      <c r="E284" s="14">
        <v>961.1</v>
      </c>
      <c r="F284" s="14">
        <v>960.1</v>
      </c>
      <c r="G284" s="14">
        <v>956.1</v>
      </c>
      <c r="H284" s="14">
        <v>957.1</v>
      </c>
      <c r="I284" s="14">
        <v>956.1</v>
      </c>
      <c r="J284" s="14">
        <v>955.1</v>
      </c>
      <c r="K284" s="14">
        <v>958.1</v>
      </c>
      <c r="L284" s="14">
        <v>960.1</v>
      </c>
      <c r="M284" s="14">
        <v>958.1</v>
      </c>
      <c r="N284" s="14">
        <v>957.1</v>
      </c>
      <c r="O284" s="15" t="s">
        <v>59</v>
      </c>
      <c r="P284" s="13">
        <v>182152</v>
      </c>
      <c r="Q284" s="15" t="s">
        <v>99</v>
      </c>
      <c r="R284" s="13" t="s">
        <v>101</v>
      </c>
    </row>
    <row r="285" spans="1:18">
      <c r="A285" s="13">
        <v>20</v>
      </c>
      <c r="B285" s="13">
        <v>11</v>
      </c>
      <c r="C285" s="14">
        <v>530.6</v>
      </c>
      <c r="D285" s="14">
        <v>528.79999999999995</v>
      </c>
      <c r="E285" s="14">
        <v>531.6</v>
      </c>
      <c r="F285" s="14">
        <v>530.6</v>
      </c>
      <c r="G285" s="14">
        <v>529.79999999999995</v>
      </c>
      <c r="H285" s="14">
        <v>534.79999999999995</v>
      </c>
      <c r="I285" s="14">
        <v>534.79999999999995</v>
      </c>
      <c r="J285" s="14">
        <v>532.20000000000005</v>
      </c>
      <c r="K285" s="14">
        <v>533</v>
      </c>
      <c r="L285" s="14">
        <v>531</v>
      </c>
      <c r="M285" s="14">
        <v>530.4</v>
      </c>
      <c r="N285" s="14">
        <v>529.4</v>
      </c>
      <c r="O285" s="15" t="s">
        <v>73</v>
      </c>
      <c r="P285" s="13">
        <v>356118</v>
      </c>
      <c r="Q285" s="15" t="s">
        <v>99</v>
      </c>
      <c r="R285" s="13" t="s">
        <v>100</v>
      </c>
    </row>
    <row r="286" spans="1:18">
      <c r="A286" s="13">
        <v>20</v>
      </c>
      <c r="B286" s="13">
        <v>11</v>
      </c>
      <c r="C286" s="14">
        <v>1199.5</v>
      </c>
      <c r="D286" s="14">
        <v>1199.5</v>
      </c>
      <c r="E286" s="14">
        <v>1197.5</v>
      </c>
      <c r="F286" s="14">
        <v>1197.5</v>
      </c>
      <c r="G286" s="14">
        <v>1190.5</v>
      </c>
      <c r="H286" s="14">
        <v>1188.5</v>
      </c>
      <c r="I286" s="14">
        <v>1185.5</v>
      </c>
      <c r="J286" s="14">
        <v>1185.5</v>
      </c>
      <c r="K286" s="14">
        <v>1186.5</v>
      </c>
      <c r="L286" s="14">
        <v>1185.5</v>
      </c>
      <c r="M286" s="14">
        <v>1178.5</v>
      </c>
      <c r="N286" s="14">
        <v>1175.5</v>
      </c>
      <c r="O286" s="15" t="s">
        <v>59</v>
      </c>
      <c r="P286" s="13">
        <v>182153</v>
      </c>
      <c r="Q286" s="15" t="s">
        <v>99</v>
      </c>
      <c r="R286" s="13" t="s">
        <v>101</v>
      </c>
    </row>
    <row r="287" spans="1:18">
      <c r="A287" s="13">
        <v>20</v>
      </c>
      <c r="B287" s="13">
        <v>11</v>
      </c>
      <c r="C287" s="14">
        <v>169</v>
      </c>
      <c r="D287" s="14">
        <v>168</v>
      </c>
      <c r="E287" s="14">
        <v>167</v>
      </c>
      <c r="F287" s="14">
        <v>165</v>
      </c>
      <c r="G287" s="14">
        <v>164</v>
      </c>
      <c r="H287" s="14">
        <v>163</v>
      </c>
      <c r="I287" s="14">
        <v>166</v>
      </c>
      <c r="J287" s="14">
        <v>165</v>
      </c>
      <c r="K287" s="14">
        <v>162</v>
      </c>
      <c r="L287" s="14">
        <v>163</v>
      </c>
      <c r="M287" s="14">
        <v>165</v>
      </c>
      <c r="N287" s="14">
        <v>165</v>
      </c>
      <c r="O287" s="15" t="s">
        <v>84</v>
      </c>
      <c r="P287" s="13">
        <v>386119</v>
      </c>
      <c r="Q287" s="15" t="s">
        <v>99</v>
      </c>
      <c r="R287" s="13" t="s">
        <v>100</v>
      </c>
    </row>
    <row r="288" spans="1:18">
      <c r="A288" s="13">
        <v>20</v>
      </c>
      <c r="B288" s="13">
        <v>11</v>
      </c>
      <c r="C288" s="14">
        <v>176</v>
      </c>
      <c r="D288" s="14">
        <v>176</v>
      </c>
      <c r="E288" s="14">
        <v>176</v>
      </c>
      <c r="F288" s="14">
        <v>176</v>
      </c>
      <c r="G288" s="14">
        <v>174</v>
      </c>
      <c r="H288" s="14">
        <v>172</v>
      </c>
      <c r="I288" s="14">
        <v>172</v>
      </c>
      <c r="J288" s="14">
        <v>172</v>
      </c>
      <c r="K288" s="14">
        <v>172</v>
      </c>
      <c r="L288" s="14">
        <v>171</v>
      </c>
      <c r="M288" s="14">
        <v>169</v>
      </c>
      <c r="N288" s="14">
        <v>168</v>
      </c>
      <c r="O288" s="15" t="s">
        <v>59</v>
      </c>
      <c r="P288" s="13">
        <v>182154</v>
      </c>
      <c r="Q288" s="15" t="s">
        <v>99</v>
      </c>
      <c r="R288" s="13" t="s">
        <v>101</v>
      </c>
    </row>
    <row r="289" spans="1:18">
      <c r="A289" s="13">
        <v>20</v>
      </c>
      <c r="B289" s="13">
        <v>11</v>
      </c>
      <c r="C289" s="14">
        <v>2278.6999999999998</v>
      </c>
      <c r="D289" s="14">
        <v>2279.6999999999998</v>
      </c>
      <c r="E289" s="14">
        <v>2280.6999999999998</v>
      </c>
      <c r="F289" s="14">
        <v>2278.6999999999998</v>
      </c>
      <c r="G289" s="14">
        <v>2276.6999999999998</v>
      </c>
      <c r="H289" s="14">
        <v>2278.6999999999998</v>
      </c>
      <c r="I289" s="14">
        <v>2280.6999999999998</v>
      </c>
      <c r="J289" s="14">
        <v>2280.6999999999998</v>
      </c>
      <c r="K289" s="14">
        <v>2279.6999999999998</v>
      </c>
      <c r="L289" s="14">
        <v>2282.6999999999998</v>
      </c>
      <c r="M289" s="14">
        <v>2285.6999999999998</v>
      </c>
      <c r="N289" s="14">
        <v>2291.6999999999998</v>
      </c>
      <c r="O289" s="15" t="s">
        <v>85</v>
      </c>
      <c r="P289" s="13">
        <v>400131</v>
      </c>
      <c r="Q289" s="15" t="s">
        <v>99</v>
      </c>
      <c r="R289" s="13" t="s">
        <v>100</v>
      </c>
    </row>
    <row r="290" spans="1:18">
      <c r="A290" s="13">
        <v>20</v>
      </c>
      <c r="B290" s="13">
        <v>11</v>
      </c>
      <c r="C290" s="14">
        <v>168</v>
      </c>
      <c r="D290" s="14">
        <v>167</v>
      </c>
      <c r="E290" s="14">
        <v>168</v>
      </c>
      <c r="F290" s="14">
        <v>168</v>
      </c>
      <c r="G290" s="14">
        <v>167</v>
      </c>
      <c r="H290" s="14">
        <v>167</v>
      </c>
      <c r="I290" s="14">
        <v>168</v>
      </c>
      <c r="J290" s="14">
        <v>167</v>
      </c>
      <c r="K290" s="14">
        <v>168</v>
      </c>
      <c r="L290" s="14">
        <v>169</v>
      </c>
      <c r="M290" s="14">
        <v>171</v>
      </c>
      <c r="N290" s="14">
        <v>171</v>
      </c>
      <c r="O290" s="15" t="s">
        <v>59</v>
      </c>
      <c r="P290" s="13">
        <v>182157</v>
      </c>
      <c r="Q290" s="15" t="s">
        <v>99</v>
      </c>
      <c r="R290" s="13" t="s">
        <v>101</v>
      </c>
    </row>
    <row r="291" spans="1:18">
      <c r="A291" s="13">
        <v>20</v>
      </c>
      <c r="B291" s="13">
        <v>11</v>
      </c>
      <c r="C291" s="14">
        <v>36</v>
      </c>
      <c r="D291" s="14">
        <v>36</v>
      </c>
      <c r="E291" s="14">
        <v>37</v>
      </c>
      <c r="F291" s="14">
        <v>37</v>
      </c>
      <c r="G291" s="14">
        <v>37</v>
      </c>
      <c r="H291" s="14">
        <v>36</v>
      </c>
      <c r="I291" s="14">
        <v>36</v>
      </c>
      <c r="J291" s="14">
        <v>36</v>
      </c>
      <c r="K291" s="14">
        <v>36</v>
      </c>
      <c r="L291" s="14">
        <v>36</v>
      </c>
      <c r="M291" s="14">
        <v>36</v>
      </c>
      <c r="N291" s="14">
        <v>36</v>
      </c>
      <c r="O291" s="15" t="s">
        <v>59</v>
      </c>
      <c r="P291" s="13">
        <v>182158</v>
      </c>
      <c r="Q291" s="15" t="s">
        <v>99</v>
      </c>
      <c r="R291" s="13" t="s">
        <v>101</v>
      </c>
    </row>
    <row r="292" spans="1:18">
      <c r="A292" s="13">
        <v>20</v>
      </c>
      <c r="B292" s="13">
        <v>11</v>
      </c>
      <c r="C292" s="14">
        <v>75</v>
      </c>
      <c r="D292" s="14">
        <v>76</v>
      </c>
      <c r="E292" s="14">
        <v>77</v>
      </c>
      <c r="F292" s="14">
        <v>77</v>
      </c>
      <c r="G292" s="14">
        <v>78</v>
      </c>
      <c r="H292" s="14">
        <v>78</v>
      </c>
      <c r="I292" s="14">
        <v>76</v>
      </c>
      <c r="J292" s="14">
        <v>76</v>
      </c>
      <c r="K292" s="14">
        <v>75</v>
      </c>
      <c r="L292" s="14">
        <v>75</v>
      </c>
      <c r="M292" s="14">
        <v>76</v>
      </c>
      <c r="N292" s="14">
        <v>76</v>
      </c>
      <c r="O292" s="15" t="s">
        <v>59</v>
      </c>
      <c r="P292" s="13">
        <v>182159</v>
      </c>
      <c r="Q292" s="15" t="s">
        <v>99</v>
      </c>
      <c r="R292" s="13" t="s">
        <v>101</v>
      </c>
    </row>
    <row r="293" spans="1:18">
      <c r="A293" s="13">
        <v>20</v>
      </c>
      <c r="B293" s="13">
        <v>11</v>
      </c>
      <c r="C293" s="14">
        <v>27</v>
      </c>
      <c r="D293" s="14">
        <v>27</v>
      </c>
      <c r="E293" s="14">
        <v>27</v>
      </c>
      <c r="F293" s="14">
        <v>27</v>
      </c>
      <c r="G293" s="14">
        <v>27</v>
      </c>
      <c r="H293" s="14">
        <v>27</v>
      </c>
      <c r="I293" s="14">
        <v>27</v>
      </c>
      <c r="J293" s="14">
        <v>27</v>
      </c>
      <c r="K293" s="14">
        <v>27</v>
      </c>
      <c r="L293" s="14">
        <v>27</v>
      </c>
      <c r="M293" s="14">
        <v>27</v>
      </c>
      <c r="N293" s="14">
        <v>27</v>
      </c>
      <c r="O293" s="15" t="s">
        <v>59</v>
      </c>
      <c r="P293" s="13">
        <v>182162</v>
      </c>
      <c r="Q293" s="15" t="s">
        <v>99</v>
      </c>
      <c r="R293" s="13" t="s">
        <v>101</v>
      </c>
    </row>
    <row r="294" spans="1:18">
      <c r="A294" s="13">
        <v>20</v>
      </c>
      <c r="B294" s="13">
        <v>11</v>
      </c>
      <c r="C294" s="14">
        <v>66</v>
      </c>
      <c r="D294" s="14">
        <v>66</v>
      </c>
      <c r="E294" s="14">
        <v>66</v>
      </c>
      <c r="F294" s="14">
        <v>67</v>
      </c>
      <c r="G294" s="14">
        <v>67</v>
      </c>
      <c r="H294" s="14">
        <v>67</v>
      </c>
      <c r="I294" s="14">
        <v>66</v>
      </c>
      <c r="J294" s="14">
        <v>66</v>
      </c>
      <c r="K294" s="14">
        <v>66</v>
      </c>
      <c r="L294" s="14">
        <v>65</v>
      </c>
      <c r="M294" s="14">
        <v>65</v>
      </c>
      <c r="N294" s="14">
        <v>66</v>
      </c>
      <c r="O294" s="15" t="s">
        <v>59</v>
      </c>
      <c r="P294" s="13">
        <v>182163</v>
      </c>
      <c r="Q294" s="15" t="s">
        <v>99</v>
      </c>
      <c r="R294" s="13" t="s">
        <v>101</v>
      </c>
    </row>
    <row r="295" spans="1:18">
      <c r="A295" s="13">
        <v>20</v>
      </c>
      <c r="B295" s="13">
        <v>11</v>
      </c>
      <c r="C295" s="14">
        <v>60</v>
      </c>
      <c r="D295" s="14">
        <v>60</v>
      </c>
      <c r="E295" s="14">
        <v>60</v>
      </c>
      <c r="F295" s="14">
        <v>60</v>
      </c>
      <c r="G295" s="14">
        <v>60</v>
      </c>
      <c r="H295" s="14">
        <v>61</v>
      </c>
      <c r="I295" s="14">
        <v>61</v>
      </c>
      <c r="J295" s="14">
        <v>60</v>
      </c>
      <c r="K295" s="14">
        <v>60</v>
      </c>
      <c r="L295" s="14">
        <v>60</v>
      </c>
      <c r="M295" s="14">
        <v>60</v>
      </c>
      <c r="N295" s="14">
        <v>60</v>
      </c>
      <c r="O295" s="15" t="s">
        <v>59</v>
      </c>
      <c r="P295" s="13">
        <v>182164</v>
      </c>
      <c r="Q295" s="15" t="s">
        <v>99</v>
      </c>
      <c r="R295" s="13" t="s">
        <v>101</v>
      </c>
    </row>
    <row r="296" spans="1:18">
      <c r="A296" s="13">
        <v>20</v>
      </c>
      <c r="B296" s="13">
        <v>11</v>
      </c>
      <c r="C296" s="14">
        <v>57.4</v>
      </c>
      <c r="D296" s="14">
        <v>57.4</v>
      </c>
      <c r="E296" s="14">
        <v>59.4</v>
      </c>
      <c r="F296" s="14">
        <v>59.4</v>
      </c>
      <c r="G296" s="14">
        <v>59.4</v>
      </c>
      <c r="H296" s="14">
        <v>59.4</v>
      </c>
      <c r="I296" s="14">
        <v>59.4</v>
      </c>
      <c r="J296" s="14">
        <v>59.4</v>
      </c>
      <c r="K296" s="14">
        <v>59.4</v>
      </c>
      <c r="L296" s="14">
        <v>59.4</v>
      </c>
      <c r="M296" s="14">
        <v>59.4</v>
      </c>
      <c r="N296" s="14">
        <v>59.4</v>
      </c>
      <c r="O296" s="15" t="s">
        <v>59</v>
      </c>
      <c r="P296" s="13">
        <v>182165</v>
      </c>
      <c r="Q296" s="15" t="s">
        <v>99</v>
      </c>
      <c r="R296" s="13" t="s">
        <v>101</v>
      </c>
    </row>
    <row r="297" spans="1:18">
      <c r="A297" s="13">
        <v>20</v>
      </c>
      <c r="B297" s="13">
        <v>11</v>
      </c>
      <c r="C297" s="14">
        <v>45</v>
      </c>
      <c r="D297" s="14">
        <v>45</v>
      </c>
      <c r="E297" s="14">
        <v>44</v>
      </c>
      <c r="F297" s="14">
        <v>45</v>
      </c>
      <c r="G297" s="14">
        <v>45</v>
      </c>
      <c r="H297" s="14">
        <v>46</v>
      </c>
      <c r="I297" s="14">
        <v>46</v>
      </c>
      <c r="J297" s="14">
        <v>46</v>
      </c>
      <c r="K297" s="14">
        <v>46</v>
      </c>
      <c r="L297" s="14">
        <v>46</v>
      </c>
      <c r="M297" s="14">
        <v>46</v>
      </c>
      <c r="N297" s="14">
        <v>46</v>
      </c>
      <c r="O297" s="15" t="s">
        <v>59</v>
      </c>
      <c r="P297" s="13">
        <v>182166</v>
      </c>
      <c r="Q297" s="15" t="s">
        <v>99</v>
      </c>
      <c r="R297" s="13" t="s">
        <v>101</v>
      </c>
    </row>
    <row r="298" spans="1:18">
      <c r="A298" s="13">
        <v>20</v>
      </c>
      <c r="B298" s="13">
        <v>11</v>
      </c>
      <c r="C298" s="14">
        <v>25</v>
      </c>
      <c r="D298" s="14">
        <v>25</v>
      </c>
      <c r="E298" s="14">
        <v>25</v>
      </c>
      <c r="F298" s="14">
        <v>25</v>
      </c>
      <c r="G298" s="14">
        <v>25</v>
      </c>
      <c r="H298" s="14">
        <v>25</v>
      </c>
      <c r="I298" s="14">
        <v>26</v>
      </c>
      <c r="J298" s="14">
        <v>26</v>
      </c>
      <c r="K298" s="14">
        <v>25</v>
      </c>
      <c r="L298" s="14">
        <v>25</v>
      </c>
      <c r="M298" s="14">
        <v>25</v>
      </c>
      <c r="N298" s="14">
        <v>25</v>
      </c>
      <c r="O298" s="15" t="s">
        <v>59</v>
      </c>
      <c r="P298" s="13">
        <v>182167</v>
      </c>
      <c r="Q298" s="15" t="s">
        <v>99</v>
      </c>
      <c r="R298" s="13" t="s">
        <v>101</v>
      </c>
    </row>
    <row r="299" spans="1:18">
      <c r="A299" s="13">
        <v>20</v>
      </c>
      <c r="B299" s="13">
        <v>11</v>
      </c>
      <c r="C299" s="14">
        <v>135</v>
      </c>
      <c r="D299" s="14">
        <v>135</v>
      </c>
      <c r="E299" s="14">
        <v>135</v>
      </c>
      <c r="F299" s="14">
        <v>135</v>
      </c>
      <c r="G299" s="14">
        <v>135</v>
      </c>
      <c r="H299" s="14">
        <v>135</v>
      </c>
      <c r="I299" s="14">
        <v>133</v>
      </c>
      <c r="J299" s="14">
        <v>132</v>
      </c>
      <c r="K299" s="14">
        <v>135</v>
      </c>
      <c r="L299" s="14">
        <v>135</v>
      </c>
      <c r="M299" s="14">
        <v>135</v>
      </c>
      <c r="N299" s="14">
        <v>135</v>
      </c>
      <c r="O299" s="15" t="s">
        <v>59</v>
      </c>
      <c r="P299" s="13">
        <v>182168</v>
      </c>
      <c r="Q299" s="15" t="s">
        <v>99</v>
      </c>
      <c r="R299" s="13" t="s">
        <v>101</v>
      </c>
    </row>
    <row r="300" spans="1:18">
      <c r="A300" s="13">
        <v>20</v>
      </c>
      <c r="B300" s="13">
        <v>11</v>
      </c>
      <c r="C300" s="14">
        <v>105</v>
      </c>
      <c r="D300" s="14">
        <v>105</v>
      </c>
      <c r="E300" s="14">
        <v>105</v>
      </c>
      <c r="F300" s="14">
        <v>105</v>
      </c>
      <c r="G300" s="14">
        <v>105</v>
      </c>
      <c r="H300" s="14">
        <v>105</v>
      </c>
      <c r="I300" s="14">
        <v>105</v>
      </c>
      <c r="J300" s="14">
        <v>106</v>
      </c>
      <c r="K300" s="14">
        <v>106</v>
      </c>
      <c r="L300" s="14">
        <v>105</v>
      </c>
      <c r="M300" s="14">
        <v>106</v>
      </c>
      <c r="N300" s="14">
        <v>106</v>
      </c>
      <c r="O300" s="15" t="s">
        <v>59</v>
      </c>
      <c r="P300" s="13">
        <v>182170</v>
      </c>
      <c r="Q300" s="15" t="s">
        <v>99</v>
      </c>
      <c r="R300" s="13" t="s">
        <v>101</v>
      </c>
    </row>
    <row r="301" spans="1:18">
      <c r="A301" s="13">
        <v>20</v>
      </c>
      <c r="B301" s="13">
        <v>11</v>
      </c>
      <c r="C301" s="14">
        <v>221.5</v>
      </c>
      <c r="D301" s="14">
        <v>222.5</v>
      </c>
      <c r="E301" s="14">
        <v>224.5</v>
      </c>
      <c r="F301" s="14">
        <v>223.5</v>
      </c>
      <c r="G301" s="14">
        <v>225.5</v>
      </c>
      <c r="H301" s="14">
        <v>225.5</v>
      </c>
      <c r="I301" s="14">
        <v>226.5</v>
      </c>
      <c r="J301" s="14">
        <v>225.5</v>
      </c>
      <c r="K301" s="14">
        <v>226.5</v>
      </c>
      <c r="L301" s="14">
        <v>227.5</v>
      </c>
      <c r="M301" s="14">
        <v>227.5</v>
      </c>
      <c r="N301" s="14">
        <v>227.5</v>
      </c>
      <c r="O301" s="15" t="s">
        <v>59</v>
      </c>
      <c r="P301" s="13">
        <v>182171</v>
      </c>
      <c r="Q301" s="15" t="s">
        <v>99</v>
      </c>
      <c r="R301" s="13" t="s">
        <v>101</v>
      </c>
    </row>
    <row r="302" spans="1:18">
      <c r="A302" s="13">
        <v>20</v>
      </c>
      <c r="B302" s="13">
        <v>11</v>
      </c>
      <c r="C302" s="14">
        <v>458.1</v>
      </c>
      <c r="D302" s="14">
        <v>462.1</v>
      </c>
      <c r="E302" s="14">
        <v>461.1</v>
      </c>
      <c r="F302" s="14">
        <v>459.3</v>
      </c>
      <c r="G302" s="14">
        <v>461.1</v>
      </c>
      <c r="H302" s="14">
        <v>453.1</v>
      </c>
      <c r="I302" s="14">
        <v>454.1</v>
      </c>
      <c r="O302" s="15" t="s">
        <v>59</v>
      </c>
      <c r="P302" s="13">
        <v>182172</v>
      </c>
      <c r="Q302" s="15" t="s">
        <v>99</v>
      </c>
      <c r="R302" s="13" t="s">
        <v>101</v>
      </c>
    </row>
    <row r="303" spans="1:18">
      <c r="A303" s="13">
        <v>20</v>
      </c>
      <c r="B303" s="13">
        <v>11</v>
      </c>
      <c r="C303" s="14">
        <v>200</v>
      </c>
      <c r="D303" s="14">
        <v>198</v>
      </c>
      <c r="E303" s="14">
        <v>196</v>
      </c>
      <c r="F303" s="14">
        <v>198</v>
      </c>
      <c r="G303" s="14">
        <v>199</v>
      </c>
      <c r="H303" s="14">
        <v>200</v>
      </c>
      <c r="I303" s="14">
        <v>201</v>
      </c>
      <c r="J303" s="14">
        <v>202</v>
      </c>
      <c r="K303" s="14">
        <v>201</v>
      </c>
      <c r="L303" s="14">
        <v>201</v>
      </c>
      <c r="M303" s="14">
        <v>201</v>
      </c>
      <c r="N303" s="14">
        <v>200</v>
      </c>
      <c r="O303" s="15" t="s">
        <v>59</v>
      </c>
      <c r="P303" s="13">
        <v>182175</v>
      </c>
      <c r="Q303" s="15" t="s">
        <v>99</v>
      </c>
      <c r="R303" s="13" t="s">
        <v>101</v>
      </c>
    </row>
    <row r="304" spans="1:18">
      <c r="A304" s="13">
        <v>20</v>
      </c>
      <c r="B304" s="13">
        <v>11</v>
      </c>
      <c r="C304" s="14">
        <v>271.5</v>
      </c>
      <c r="D304" s="14">
        <v>271.5</v>
      </c>
      <c r="E304" s="14">
        <v>272.5</v>
      </c>
      <c r="F304" s="14">
        <v>272.5</v>
      </c>
      <c r="G304" s="14">
        <v>271.5</v>
      </c>
      <c r="H304" s="14">
        <v>272.5</v>
      </c>
      <c r="I304" s="14">
        <v>272.5</v>
      </c>
      <c r="J304" s="14">
        <v>273.5</v>
      </c>
      <c r="K304" s="14">
        <v>273.5</v>
      </c>
      <c r="L304" s="14">
        <v>273.5</v>
      </c>
      <c r="M304" s="14">
        <v>273.5</v>
      </c>
      <c r="N304" s="14">
        <v>272.5</v>
      </c>
      <c r="O304" s="15" t="s">
        <v>59</v>
      </c>
      <c r="P304" s="13">
        <v>182179</v>
      </c>
      <c r="Q304" s="15" t="s">
        <v>99</v>
      </c>
      <c r="R304" s="13" t="s">
        <v>101</v>
      </c>
    </row>
    <row r="305" spans="1:18">
      <c r="A305" s="13">
        <v>20</v>
      </c>
      <c r="B305" s="13">
        <v>11</v>
      </c>
      <c r="C305" s="14">
        <v>118</v>
      </c>
      <c r="D305" s="14">
        <v>118</v>
      </c>
      <c r="E305" s="14">
        <v>117</v>
      </c>
      <c r="F305" s="14">
        <v>117</v>
      </c>
      <c r="G305" s="14">
        <v>117</v>
      </c>
      <c r="H305" s="14">
        <v>117</v>
      </c>
      <c r="I305" s="14">
        <v>117</v>
      </c>
      <c r="J305" s="14">
        <v>117</v>
      </c>
      <c r="K305" s="14">
        <v>117</v>
      </c>
      <c r="L305" s="14">
        <v>117</v>
      </c>
      <c r="M305" s="14">
        <v>117</v>
      </c>
      <c r="N305" s="14">
        <v>117</v>
      </c>
      <c r="O305" s="15" t="s">
        <v>38</v>
      </c>
      <c r="P305" s="13">
        <v>132100</v>
      </c>
      <c r="Q305" s="15" t="s">
        <v>99</v>
      </c>
      <c r="R305" s="13" t="s">
        <v>100</v>
      </c>
    </row>
    <row r="306" spans="1:18">
      <c r="A306" s="13">
        <v>20</v>
      </c>
      <c r="B306" s="13">
        <v>11</v>
      </c>
      <c r="C306" s="14">
        <v>90</v>
      </c>
      <c r="D306" s="14">
        <v>90</v>
      </c>
      <c r="E306" s="14">
        <v>91</v>
      </c>
      <c r="F306" s="14">
        <v>91</v>
      </c>
      <c r="G306" s="14">
        <v>93</v>
      </c>
      <c r="H306" s="14">
        <v>91</v>
      </c>
      <c r="I306" s="14">
        <v>92</v>
      </c>
      <c r="J306" s="14">
        <v>92</v>
      </c>
      <c r="K306" s="14">
        <v>92</v>
      </c>
      <c r="L306" s="14">
        <v>92</v>
      </c>
      <c r="M306" s="14">
        <v>92</v>
      </c>
      <c r="N306" s="14">
        <v>92</v>
      </c>
      <c r="O306" s="15" t="s">
        <v>59</v>
      </c>
      <c r="P306" s="13">
        <v>182180</v>
      </c>
      <c r="Q306" s="15" t="s">
        <v>99</v>
      </c>
      <c r="R306" s="13" t="s">
        <v>101</v>
      </c>
    </row>
    <row r="307" spans="1:18">
      <c r="A307" s="13">
        <v>20</v>
      </c>
      <c r="B307" s="13">
        <v>11</v>
      </c>
      <c r="C307" s="14">
        <v>315</v>
      </c>
      <c r="D307" s="14">
        <v>316</v>
      </c>
      <c r="E307" s="14">
        <v>317</v>
      </c>
      <c r="F307" s="14">
        <v>316</v>
      </c>
      <c r="G307" s="14">
        <v>316</v>
      </c>
      <c r="H307" s="14">
        <v>318</v>
      </c>
      <c r="I307" s="14">
        <v>318</v>
      </c>
      <c r="J307" s="14">
        <v>318</v>
      </c>
      <c r="K307" s="14">
        <v>318</v>
      </c>
      <c r="L307" s="14">
        <v>317</v>
      </c>
      <c r="M307" s="14">
        <v>318</v>
      </c>
      <c r="N307" s="14">
        <v>316</v>
      </c>
      <c r="O307" s="15" t="s">
        <v>47</v>
      </c>
      <c r="P307" s="13">
        <v>133101</v>
      </c>
      <c r="Q307" s="15" t="s">
        <v>99</v>
      </c>
      <c r="R307" s="13" t="s">
        <v>100</v>
      </c>
    </row>
    <row r="308" spans="1:18">
      <c r="A308" s="13">
        <v>20</v>
      </c>
      <c r="B308" s="13">
        <v>11</v>
      </c>
      <c r="C308" s="14">
        <v>54</v>
      </c>
      <c r="D308" s="14">
        <v>54</v>
      </c>
      <c r="E308" s="14">
        <v>55</v>
      </c>
      <c r="F308" s="14">
        <v>56</v>
      </c>
      <c r="G308" s="14">
        <v>57</v>
      </c>
      <c r="H308" s="14">
        <v>56</v>
      </c>
      <c r="I308" s="14">
        <v>56</v>
      </c>
      <c r="J308" s="14">
        <v>57</v>
      </c>
      <c r="K308" s="14">
        <v>58</v>
      </c>
      <c r="L308" s="14">
        <v>58</v>
      </c>
      <c r="M308" s="14">
        <v>58</v>
      </c>
      <c r="N308" s="14">
        <v>58</v>
      </c>
      <c r="O308" s="15" t="s">
        <v>59</v>
      </c>
      <c r="P308" s="13">
        <v>182181</v>
      </c>
      <c r="Q308" s="15" t="s">
        <v>99</v>
      </c>
      <c r="R308" s="13" t="s">
        <v>101</v>
      </c>
    </row>
    <row r="309" spans="1:18">
      <c r="A309" s="13">
        <v>20</v>
      </c>
      <c r="B309" s="13">
        <v>11</v>
      </c>
      <c r="C309" s="14">
        <v>37</v>
      </c>
      <c r="D309" s="14">
        <v>38.6</v>
      </c>
      <c r="E309" s="14">
        <v>40.200000000000003</v>
      </c>
      <c r="F309" s="14">
        <v>40.200000000000003</v>
      </c>
      <c r="G309" s="14">
        <v>40.200000000000003</v>
      </c>
      <c r="H309" s="14">
        <v>40.200000000000003</v>
      </c>
      <c r="I309" s="14">
        <v>41.8</v>
      </c>
      <c r="J309" s="14">
        <v>41</v>
      </c>
      <c r="K309" s="14">
        <v>41</v>
      </c>
      <c r="L309" s="14">
        <v>41.8</v>
      </c>
      <c r="M309" s="14">
        <v>41.8</v>
      </c>
      <c r="N309" s="14">
        <v>39.4</v>
      </c>
      <c r="O309" s="15" t="s">
        <v>73</v>
      </c>
      <c r="P309" s="13">
        <v>356122</v>
      </c>
      <c r="Q309" s="15" t="s">
        <v>99</v>
      </c>
      <c r="R309" s="13" t="s">
        <v>100</v>
      </c>
    </row>
    <row r="310" spans="1:18">
      <c r="A310" s="13">
        <v>20</v>
      </c>
      <c r="B310" s="13">
        <v>11</v>
      </c>
      <c r="C310" s="14">
        <v>130.80000000000001</v>
      </c>
      <c r="D310" s="14">
        <v>129.80000000000001</v>
      </c>
      <c r="E310" s="14">
        <v>130</v>
      </c>
      <c r="F310" s="14">
        <v>130</v>
      </c>
      <c r="G310" s="14">
        <v>131.80000000000001</v>
      </c>
      <c r="H310" s="14">
        <v>130.80000000000001</v>
      </c>
      <c r="I310" s="14">
        <v>129.80000000000001</v>
      </c>
      <c r="J310" s="14">
        <v>129.80000000000001</v>
      </c>
      <c r="K310" s="14">
        <v>129</v>
      </c>
      <c r="L310" s="14">
        <v>131.80000000000001</v>
      </c>
      <c r="M310" s="14">
        <v>129.80000000000001</v>
      </c>
      <c r="N310" s="14">
        <v>129.80000000000001</v>
      </c>
      <c r="O310" s="15" t="s">
        <v>59</v>
      </c>
      <c r="P310" s="13">
        <v>182182</v>
      </c>
      <c r="Q310" s="15" t="s">
        <v>99</v>
      </c>
      <c r="R310" s="13" t="s">
        <v>101</v>
      </c>
    </row>
    <row r="311" spans="1:18">
      <c r="A311" s="13">
        <v>20</v>
      </c>
      <c r="B311" s="13">
        <v>11</v>
      </c>
      <c r="C311" s="14">
        <v>134</v>
      </c>
      <c r="D311" s="14">
        <v>134</v>
      </c>
      <c r="E311" s="14">
        <v>133</v>
      </c>
      <c r="F311" s="14">
        <v>133</v>
      </c>
      <c r="G311" s="14">
        <v>134</v>
      </c>
      <c r="H311" s="14">
        <v>133</v>
      </c>
      <c r="I311" s="14">
        <v>133</v>
      </c>
      <c r="J311" s="14">
        <v>133</v>
      </c>
      <c r="K311" s="14">
        <v>132</v>
      </c>
      <c r="L311" s="14">
        <v>133</v>
      </c>
      <c r="M311" s="14">
        <v>134</v>
      </c>
      <c r="N311" s="14">
        <v>132</v>
      </c>
      <c r="O311" s="15" t="s">
        <v>85</v>
      </c>
      <c r="P311" s="13">
        <v>400134</v>
      </c>
      <c r="Q311" s="15" t="s">
        <v>99</v>
      </c>
      <c r="R311" s="13" t="s">
        <v>100</v>
      </c>
    </row>
    <row r="312" spans="1:18">
      <c r="A312" s="13">
        <v>20</v>
      </c>
      <c r="B312" s="13">
        <v>11</v>
      </c>
      <c r="C312" s="14">
        <v>113</v>
      </c>
      <c r="D312" s="14">
        <v>110</v>
      </c>
      <c r="E312" s="14">
        <v>115</v>
      </c>
      <c r="F312" s="14">
        <v>114</v>
      </c>
      <c r="G312" s="14">
        <v>115</v>
      </c>
      <c r="H312" s="14">
        <v>114</v>
      </c>
      <c r="I312" s="14">
        <v>116</v>
      </c>
      <c r="J312" s="14">
        <v>116</v>
      </c>
      <c r="K312" s="14">
        <v>117</v>
      </c>
      <c r="L312" s="14">
        <v>116</v>
      </c>
      <c r="M312" s="14">
        <v>118</v>
      </c>
      <c r="N312" s="14">
        <v>119</v>
      </c>
      <c r="O312" s="15" t="s">
        <v>59</v>
      </c>
      <c r="P312" s="13">
        <v>182183</v>
      </c>
      <c r="Q312" s="15" t="s">
        <v>99</v>
      </c>
      <c r="R312" s="13" t="s">
        <v>101</v>
      </c>
    </row>
    <row r="313" spans="1:18">
      <c r="A313" s="13">
        <v>20</v>
      </c>
      <c r="B313" s="13">
        <v>11</v>
      </c>
      <c r="C313" s="14">
        <v>159</v>
      </c>
      <c r="D313" s="14">
        <v>158</v>
      </c>
      <c r="E313" s="14">
        <v>160</v>
      </c>
      <c r="F313" s="14">
        <v>160</v>
      </c>
      <c r="G313" s="14">
        <v>159</v>
      </c>
      <c r="H313" s="14">
        <v>159</v>
      </c>
      <c r="I313" s="14">
        <v>159</v>
      </c>
      <c r="J313" s="14">
        <v>159</v>
      </c>
      <c r="K313" s="14">
        <v>159</v>
      </c>
      <c r="L313" s="14">
        <v>159</v>
      </c>
      <c r="M313" s="14">
        <v>159</v>
      </c>
      <c r="N313" s="14">
        <v>159</v>
      </c>
      <c r="O313" s="15" t="s">
        <v>73</v>
      </c>
      <c r="P313" s="13">
        <v>356125</v>
      </c>
      <c r="Q313" s="15" t="s">
        <v>99</v>
      </c>
      <c r="R313" s="13" t="s">
        <v>100</v>
      </c>
    </row>
    <row r="314" spans="1:18">
      <c r="A314" s="13">
        <v>20</v>
      </c>
      <c r="B314" s="13">
        <v>11</v>
      </c>
      <c r="C314" s="14">
        <v>5482.7</v>
      </c>
      <c r="D314" s="14">
        <v>5565.7</v>
      </c>
      <c r="E314" s="14">
        <v>5569.9</v>
      </c>
      <c r="F314" s="14">
        <v>5572.9</v>
      </c>
      <c r="G314" s="14">
        <v>5588.7</v>
      </c>
      <c r="H314" s="14">
        <v>5586.2</v>
      </c>
      <c r="I314" s="14">
        <v>5592.8</v>
      </c>
      <c r="J314" s="14">
        <v>5600.6</v>
      </c>
      <c r="K314" s="14">
        <v>5619.1</v>
      </c>
      <c r="L314" s="14">
        <v>5628.9</v>
      </c>
      <c r="M314" s="14">
        <v>5627.1</v>
      </c>
      <c r="N314" s="14">
        <v>5646.5</v>
      </c>
      <c r="O314" s="15" t="s">
        <v>82</v>
      </c>
      <c r="P314" s="13">
        <v>357102</v>
      </c>
      <c r="Q314" s="15" t="s">
        <v>99</v>
      </c>
      <c r="R314" s="13" t="s">
        <v>100</v>
      </c>
    </row>
    <row r="315" spans="1:18">
      <c r="A315" s="13">
        <v>20</v>
      </c>
      <c r="B315" s="13">
        <v>11</v>
      </c>
      <c r="C315" s="14">
        <v>209</v>
      </c>
      <c r="D315" s="14">
        <v>213</v>
      </c>
      <c r="E315" s="14">
        <v>212</v>
      </c>
      <c r="F315" s="14">
        <v>212</v>
      </c>
      <c r="G315" s="14">
        <v>211</v>
      </c>
      <c r="H315" s="14">
        <v>209</v>
      </c>
      <c r="I315" s="14">
        <v>215</v>
      </c>
      <c r="J315" s="14">
        <v>217</v>
      </c>
      <c r="K315" s="14">
        <v>217</v>
      </c>
      <c r="L315" s="14">
        <v>217</v>
      </c>
      <c r="M315" s="14">
        <v>218</v>
      </c>
      <c r="N315" s="14">
        <v>218</v>
      </c>
      <c r="O315" s="15" t="s">
        <v>59</v>
      </c>
      <c r="P315" s="13">
        <v>182184</v>
      </c>
      <c r="Q315" s="15" t="s">
        <v>99</v>
      </c>
      <c r="R315" s="13" t="s">
        <v>101</v>
      </c>
    </row>
    <row r="316" spans="1:18">
      <c r="A316" s="13">
        <v>20</v>
      </c>
      <c r="B316" s="13">
        <v>11</v>
      </c>
      <c r="C316" s="14">
        <v>115</v>
      </c>
      <c r="D316" s="14">
        <v>115</v>
      </c>
      <c r="E316" s="14">
        <v>116</v>
      </c>
      <c r="F316" s="14">
        <v>116</v>
      </c>
      <c r="G316" s="14">
        <v>116</v>
      </c>
      <c r="H316" s="14">
        <v>117</v>
      </c>
      <c r="I316" s="14">
        <v>117</v>
      </c>
      <c r="J316" s="14">
        <v>117</v>
      </c>
      <c r="K316" s="14">
        <v>117</v>
      </c>
      <c r="L316" s="14">
        <v>117</v>
      </c>
      <c r="M316" s="14">
        <v>117</v>
      </c>
      <c r="N316" s="14">
        <v>117</v>
      </c>
      <c r="O316" s="15" t="s">
        <v>59</v>
      </c>
      <c r="P316" s="13">
        <v>182185</v>
      </c>
      <c r="Q316" s="15" t="s">
        <v>99</v>
      </c>
      <c r="R316" s="13" t="s">
        <v>101</v>
      </c>
    </row>
    <row r="317" spans="1:18">
      <c r="A317" s="13">
        <v>20</v>
      </c>
      <c r="B317" s="13">
        <v>11</v>
      </c>
      <c r="C317" s="14">
        <v>1103.8</v>
      </c>
      <c r="D317" s="14">
        <v>1101.8</v>
      </c>
      <c r="E317" s="14">
        <v>1100.8</v>
      </c>
      <c r="F317" s="14">
        <v>1095.8</v>
      </c>
      <c r="G317" s="14">
        <v>1096.8</v>
      </c>
      <c r="H317" s="14">
        <v>1097.8</v>
      </c>
      <c r="I317" s="14">
        <v>1097.8</v>
      </c>
      <c r="J317" s="14">
        <v>1097.8</v>
      </c>
      <c r="K317" s="14">
        <v>1097.8</v>
      </c>
      <c r="L317" s="14">
        <v>1095.8</v>
      </c>
      <c r="M317" s="14">
        <v>1095.8</v>
      </c>
      <c r="N317" s="14">
        <v>1091.8</v>
      </c>
      <c r="O317" s="15" t="s">
        <v>85</v>
      </c>
      <c r="P317" s="13">
        <v>400141</v>
      </c>
      <c r="Q317" s="15" t="s">
        <v>99</v>
      </c>
      <c r="R317" s="13" t="s">
        <v>100</v>
      </c>
    </row>
    <row r="318" spans="1:18">
      <c r="A318" s="13">
        <v>20</v>
      </c>
      <c r="B318" s="13">
        <v>11</v>
      </c>
      <c r="C318" s="14">
        <v>169</v>
      </c>
      <c r="D318" s="14">
        <v>171</v>
      </c>
      <c r="E318" s="14">
        <v>175</v>
      </c>
      <c r="F318" s="14">
        <v>177</v>
      </c>
      <c r="G318" s="14">
        <v>175</v>
      </c>
      <c r="H318" s="14">
        <v>173</v>
      </c>
      <c r="I318" s="14">
        <v>174</v>
      </c>
      <c r="J318" s="14">
        <v>175</v>
      </c>
      <c r="K318" s="14">
        <v>173</v>
      </c>
      <c r="L318" s="14">
        <v>173</v>
      </c>
      <c r="M318" s="14">
        <v>170</v>
      </c>
      <c r="N318" s="14">
        <v>174</v>
      </c>
      <c r="O318" s="15" t="s">
        <v>59</v>
      </c>
      <c r="P318" s="13">
        <v>182186</v>
      </c>
      <c r="Q318" s="15" t="s">
        <v>99</v>
      </c>
      <c r="R318" s="13" t="s">
        <v>101</v>
      </c>
    </row>
    <row r="319" spans="1:18">
      <c r="A319" s="13">
        <v>20</v>
      </c>
      <c r="B319" s="13">
        <v>11</v>
      </c>
      <c r="C319" s="14">
        <v>1260</v>
      </c>
      <c r="D319" s="14">
        <v>1259</v>
      </c>
      <c r="E319" s="14">
        <v>1257</v>
      </c>
      <c r="F319" s="14">
        <v>1253</v>
      </c>
      <c r="G319" s="14">
        <v>1258</v>
      </c>
      <c r="H319" s="14">
        <v>1255</v>
      </c>
      <c r="I319" s="14">
        <v>1258</v>
      </c>
      <c r="J319" s="14">
        <v>1261</v>
      </c>
      <c r="K319" s="14">
        <v>1266</v>
      </c>
      <c r="L319" s="14">
        <v>1269</v>
      </c>
      <c r="M319" s="14">
        <v>1268</v>
      </c>
      <c r="N319" s="14">
        <v>1270</v>
      </c>
      <c r="O319" s="15" t="s">
        <v>59</v>
      </c>
      <c r="P319" s="13">
        <v>182189</v>
      </c>
      <c r="Q319" s="15" t="s">
        <v>99</v>
      </c>
      <c r="R319" s="13" t="s">
        <v>101</v>
      </c>
    </row>
    <row r="320" spans="1:18">
      <c r="A320" s="13">
        <v>20</v>
      </c>
      <c r="B320" s="13">
        <v>11</v>
      </c>
      <c r="C320" s="14">
        <v>3069.3</v>
      </c>
      <c r="D320" s="14">
        <v>3065.5</v>
      </c>
      <c r="E320" s="14">
        <v>3066.5</v>
      </c>
      <c r="F320" s="14">
        <v>3073.5</v>
      </c>
      <c r="G320" s="14">
        <v>3073.5</v>
      </c>
      <c r="H320" s="14">
        <v>3066.3</v>
      </c>
      <c r="I320" s="14">
        <v>3068.5</v>
      </c>
      <c r="J320" s="14">
        <v>3067.5</v>
      </c>
      <c r="K320" s="14">
        <v>3065.5</v>
      </c>
      <c r="L320" s="14">
        <v>3062.5</v>
      </c>
      <c r="M320" s="14">
        <v>3061.3</v>
      </c>
      <c r="N320" s="14">
        <v>3062.5</v>
      </c>
      <c r="O320" s="15" t="s">
        <v>49</v>
      </c>
      <c r="P320" s="13">
        <v>150101</v>
      </c>
      <c r="Q320" s="15" t="s">
        <v>99</v>
      </c>
      <c r="R320" s="13" t="s">
        <v>100</v>
      </c>
    </row>
    <row r="321" spans="1:18">
      <c r="A321" s="13">
        <v>20</v>
      </c>
      <c r="B321" s="13">
        <v>11</v>
      </c>
      <c r="C321" s="14">
        <v>190.1</v>
      </c>
      <c r="D321" s="14">
        <v>190.9</v>
      </c>
      <c r="E321" s="14">
        <v>191.9</v>
      </c>
      <c r="F321" s="14">
        <v>195.7</v>
      </c>
      <c r="G321" s="14">
        <v>194.9</v>
      </c>
      <c r="H321" s="14">
        <v>195.7</v>
      </c>
      <c r="I321" s="14">
        <v>195.7</v>
      </c>
      <c r="J321" s="14">
        <v>202.7</v>
      </c>
      <c r="K321" s="14">
        <v>202.7</v>
      </c>
      <c r="L321" s="14">
        <v>203.3</v>
      </c>
      <c r="M321" s="14">
        <v>200.1</v>
      </c>
      <c r="N321" s="14">
        <v>200.1</v>
      </c>
      <c r="O321" s="15" t="s">
        <v>50</v>
      </c>
      <c r="P321" s="13">
        <v>151101</v>
      </c>
      <c r="Q321" s="15" t="s">
        <v>99</v>
      </c>
      <c r="R321" s="13" t="s">
        <v>100</v>
      </c>
    </row>
    <row r="322" spans="1:18">
      <c r="A322" s="13">
        <v>20</v>
      </c>
      <c r="B322" s="13">
        <v>11</v>
      </c>
      <c r="C322" s="14">
        <v>1011.3</v>
      </c>
      <c r="D322" s="14">
        <v>1029.8</v>
      </c>
      <c r="E322" s="14">
        <v>1046.8</v>
      </c>
      <c r="F322" s="14">
        <v>1046.8</v>
      </c>
      <c r="G322" s="14">
        <v>1056.8</v>
      </c>
      <c r="H322" s="14">
        <v>1057.8</v>
      </c>
      <c r="I322" s="14">
        <v>1056.3</v>
      </c>
      <c r="J322" s="14">
        <v>1057.3</v>
      </c>
      <c r="K322" s="14">
        <v>1096.8</v>
      </c>
      <c r="L322" s="14">
        <v>1120.8</v>
      </c>
      <c r="M322" s="14">
        <v>1117.8</v>
      </c>
      <c r="N322" s="14">
        <v>1117.8</v>
      </c>
      <c r="O322" s="15" t="s">
        <v>82</v>
      </c>
      <c r="P322" s="13">
        <v>357105</v>
      </c>
      <c r="Q322" s="15" t="s">
        <v>99</v>
      </c>
      <c r="R322" s="13" t="s">
        <v>100</v>
      </c>
    </row>
    <row r="323" spans="1:18">
      <c r="A323" s="13">
        <v>20</v>
      </c>
      <c r="B323" s="13">
        <v>11</v>
      </c>
      <c r="C323" s="14">
        <v>137.6</v>
      </c>
      <c r="D323" s="14">
        <v>137.6</v>
      </c>
      <c r="E323" s="14">
        <v>135.6</v>
      </c>
      <c r="F323" s="14">
        <v>137.6</v>
      </c>
      <c r="G323" s="14">
        <v>138.6</v>
      </c>
      <c r="H323" s="14">
        <v>138.6</v>
      </c>
      <c r="I323" s="14">
        <v>135.6</v>
      </c>
      <c r="J323" s="14">
        <v>136.6</v>
      </c>
      <c r="K323" s="14">
        <v>137.6</v>
      </c>
      <c r="L323" s="14">
        <v>135.6</v>
      </c>
      <c r="M323" s="14">
        <v>134.80000000000001</v>
      </c>
      <c r="N323" s="14">
        <v>136.6</v>
      </c>
      <c r="O323" s="15" t="s">
        <v>59</v>
      </c>
      <c r="P323" s="13">
        <v>182196</v>
      </c>
      <c r="Q323" s="15" t="s">
        <v>99</v>
      </c>
      <c r="R323" s="13" t="s">
        <v>101</v>
      </c>
    </row>
    <row r="324" spans="1:18">
      <c r="A324" s="13">
        <v>20</v>
      </c>
      <c r="B324" s="13">
        <v>11</v>
      </c>
      <c r="C324" s="14">
        <v>249.8</v>
      </c>
      <c r="D324" s="14">
        <v>249.8</v>
      </c>
      <c r="E324" s="14">
        <v>247.8</v>
      </c>
      <c r="F324" s="14">
        <v>242.8</v>
      </c>
      <c r="G324" s="14">
        <v>238.8</v>
      </c>
      <c r="H324" s="14">
        <v>240.8</v>
      </c>
      <c r="I324" s="14">
        <v>242.8</v>
      </c>
      <c r="J324" s="14">
        <v>232.8</v>
      </c>
      <c r="K324" s="14">
        <v>230.8</v>
      </c>
      <c r="L324" s="14">
        <v>228.8</v>
      </c>
      <c r="M324" s="14">
        <v>225.8</v>
      </c>
      <c r="N324" s="14">
        <v>227.8</v>
      </c>
      <c r="O324" s="15" t="s">
        <v>60</v>
      </c>
      <c r="P324" s="13">
        <v>300101</v>
      </c>
      <c r="Q324" s="15" t="s">
        <v>99</v>
      </c>
      <c r="R324" s="13" t="s">
        <v>100</v>
      </c>
    </row>
    <row r="325" spans="1:18">
      <c r="A325" s="13">
        <v>20</v>
      </c>
      <c r="B325" s="13">
        <v>11</v>
      </c>
      <c r="C325" s="14">
        <v>156</v>
      </c>
      <c r="D325" s="14">
        <v>156</v>
      </c>
      <c r="E325" s="14">
        <v>156</v>
      </c>
      <c r="F325" s="14">
        <v>156</v>
      </c>
      <c r="G325" s="14">
        <v>155</v>
      </c>
      <c r="H325" s="14">
        <v>155</v>
      </c>
      <c r="I325" s="14">
        <v>156</v>
      </c>
      <c r="J325" s="14">
        <v>156</v>
      </c>
      <c r="K325" s="14">
        <v>156</v>
      </c>
      <c r="L325" s="14">
        <v>157</v>
      </c>
      <c r="M325" s="14">
        <v>157</v>
      </c>
      <c r="N325" s="14">
        <v>157</v>
      </c>
      <c r="O325" s="15" t="s">
        <v>59</v>
      </c>
      <c r="P325" s="13">
        <v>182199</v>
      </c>
      <c r="Q325" s="15" t="s">
        <v>99</v>
      </c>
      <c r="R325" s="13" t="s">
        <v>101</v>
      </c>
    </row>
    <row r="326" spans="1:18">
      <c r="A326" s="13">
        <v>20</v>
      </c>
      <c r="B326" s="13">
        <v>11</v>
      </c>
      <c r="C326" s="14">
        <v>3330.2</v>
      </c>
      <c r="D326" s="14">
        <v>3329.2</v>
      </c>
      <c r="E326" s="14">
        <v>3317.2</v>
      </c>
      <c r="F326" s="14">
        <v>3317.2</v>
      </c>
      <c r="G326" s="14">
        <v>3312.2</v>
      </c>
      <c r="H326" s="14">
        <v>3312.2</v>
      </c>
      <c r="I326" s="14">
        <v>3372.2</v>
      </c>
      <c r="J326" s="14">
        <v>3382.2</v>
      </c>
      <c r="K326" s="14">
        <v>3392.4</v>
      </c>
      <c r="L326" s="14">
        <v>3399.4</v>
      </c>
      <c r="M326" s="14">
        <v>3407.6</v>
      </c>
      <c r="N326" s="14">
        <v>3406.4</v>
      </c>
      <c r="O326" s="15" t="s">
        <v>85</v>
      </c>
      <c r="P326" s="13">
        <v>400143</v>
      </c>
      <c r="Q326" s="15" t="s">
        <v>99</v>
      </c>
      <c r="R326" s="13" t="s">
        <v>100</v>
      </c>
    </row>
    <row r="327" spans="1:18">
      <c r="A327" s="13">
        <v>20</v>
      </c>
      <c r="B327" s="13">
        <v>11</v>
      </c>
      <c r="C327" s="14">
        <v>61</v>
      </c>
      <c r="D327" s="14">
        <v>61</v>
      </c>
      <c r="E327" s="14">
        <v>61</v>
      </c>
      <c r="F327" s="14">
        <v>61</v>
      </c>
      <c r="G327" s="14">
        <v>61</v>
      </c>
      <c r="H327" s="14">
        <v>61</v>
      </c>
      <c r="I327" s="14">
        <v>61</v>
      </c>
      <c r="J327" s="14">
        <v>61</v>
      </c>
      <c r="K327" s="14">
        <v>61</v>
      </c>
      <c r="L327" s="14">
        <v>61</v>
      </c>
      <c r="M327" s="14">
        <v>61</v>
      </c>
      <c r="N327" s="14">
        <v>61</v>
      </c>
      <c r="O327" s="15" t="s">
        <v>59</v>
      </c>
      <c r="P327" s="13">
        <v>182200</v>
      </c>
      <c r="Q327" s="15" t="s">
        <v>99</v>
      </c>
      <c r="R327" s="13" t="s">
        <v>101</v>
      </c>
    </row>
    <row r="328" spans="1:18">
      <c r="A328" s="13">
        <v>20</v>
      </c>
      <c r="B328" s="13">
        <v>11</v>
      </c>
      <c r="C328" s="14">
        <v>40</v>
      </c>
      <c r="D328" s="14">
        <v>40</v>
      </c>
      <c r="E328" s="14">
        <v>40</v>
      </c>
      <c r="F328" s="14">
        <v>40</v>
      </c>
      <c r="G328" s="14">
        <v>40</v>
      </c>
      <c r="H328" s="14">
        <v>40</v>
      </c>
      <c r="I328" s="14">
        <v>40</v>
      </c>
      <c r="J328" s="14">
        <v>40</v>
      </c>
      <c r="K328" s="14">
        <v>40</v>
      </c>
      <c r="L328" s="14">
        <v>40</v>
      </c>
      <c r="M328" s="14">
        <v>40</v>
      </c>
      <c r="N328" s="14">
        <v>40</v>
      </c>
      <c r="O328" s="15" t="s">
        <v>59</v>
      </c>
      <c r="P328" s="13">
        <v>182203</v>
      </c>
      <c r="Q328" s="15" t="s">
        <v>99</v>
      </c>
      <c r="R328" s="13" t="s">
        <v>101</v>
      </c>
    </row>
    <row r="329" spans="1:18">
      <c r="A329" s="13">
        <v>20</v>
      </c>
      <c r="B329" s="13">
        <v>11</v>
      </c>
      <c r="C329" s="14">
        <v>265</v>
      </c>
      <c r="D329" s="14">
        <v>265</v>
      </c>
      <c r="E329" s="14">
        <v>265</v>
      </c>
      <c r="F329" s="14">
        <v>266</v>
      </c>
      <c r="G329" s="14">
        <v>261</v>
      </c>
      <c r="H329" s="14">
        <v>262</v>
      </c>
      <c r="I329" s="14">
        <v>265</v>
      </c>
      <c r="J329" s="14">
        <v>265</v>
      </c>
      <c r="K329" s="14">
        <v>267</v>
      </c>
      <c r="L329" s="14">
        <v>267</v>
      </c>
      <c r="M329" s="14">
        <v>271</v>
      </c>
      <c r="N329" s="14">
        <v>270</v>
      </c>
      <c r="O329" s="15" t="s">
        <v>59</v>
      </c>
      <c r="P329" s="13">
        <v>182204</v>
      </c>
      <c r="Q329" s="15" t="s">
        <v>99</v>
      </c>
      <c r="R329" s="13" t="s">
        <v>101</v>
      </c>
    </row>
    <row r="330" spans="1:18">
      <c r="A330" s="13">
        <v>20</v>
      </c>
      <c r="B330" s="13">
        <v>11</v>
      </c>
      <c r="C330" s="14">
        <v>225</v>
      </c>
      <c r="D330" s="14">
        <v>224</v>
      </c>
      <c r="E330" s="14">
        <v>226</v>
      </c>
      <c r="F330" s="14">
        <v>225</v>
      </c>
      <c r="G330" s="14">
        <v>228</v>
      </c>
      <c r="H330" s="14">
        <v>232</v>
      </c>
      <c r="I330" s="14">
        <v>232</v>
      </c>
      <c r="J330" s="14">
        <v>230</v>
      </c>
      <c r="K330" s="14">
        <v>233</v>
      </c>
      <c r="L330" s="14">
        <v>231</v>
      </c>
      <c r="M330" s="14">
        <v>233</v>
      </c>
      <c r="N330" s="14">
        <v>233</v>
      </c>
      <c r="O330" s="15" t="s">
        <v>85</v>
      </c>
      <c r="P330" s="13">
        <v>400145</v>
      </c>
      <c r="Q330" s="15" t="s">
        <v>99</v>
      </c>
      <c r="R330" s="13" t="s">
        <v>100</v>
      </c>
    </row>
    <row r="331" spans="1:18">
      <c r="A331" s="13">
        <v>20</v>
      </c>
      <c r="B331" s="13">
        <v>11</v>
      </c>
      <c r="C331" s="14">
        <v>225</v>
      </c>
      <c r="D331" s="14">
        <v>225</v>
      </c>
      <c r="E331" s="14">
        <v>226</v>
      </c>
      <c r="F331" s="14">
        <v>226</v>
      </c>
      <c r="G331" s="14">
        <v>226</v>
      </c>
      <c r="H331" s="14">
        <v>226</v>
      </c>
      <c r="I331" s="14">
        <v>226</v>
      </c>
      <c r="J331" s="14">
        <v>226</v>
      </c>
      <c r="K331" s="14">
        <v>225</v>
      </c>
      <c r="L331" s="14">
        <v>225</v>
      </c>
      <c r="M331" s="14">
        <v>227</v>
      </c>
      <c r="N331" s="14">
        <v>228</v>
      </c>
      <c r="O331" s="15" t="s">
        <v>59</v>
      </c>
      <c r="P331" s="13">
        <v>182205</v>
      </c>
      <c r="Q331" s="15" t="s">
        <v>99</v>
      </c>
      <c r="R331" s="13" t="s">
        <v>101</v>
      </c>
    </row>
    <row r="332" spans="1:18">
      <c r="A332" s="13">
        <v>20</v>
      </c>
      <c r="B332" s="13">
        <v>11</v>
      </c>
      <c r="C332" s="14">
        <v>44</v>
      </c>
      <c r="D332" s="14">
        <v>44</v>
      </c>
      <c r="E332" s="14">
        <v>44</v>
      </c>
      <c r="F332" s="14">
        <v>45</v>
      </c>
      <c r="G332" s="14">
        <v>45</v>
      </c>
      <c r="H332" s="14">
        <v>45</v>
      </c>
      <c r="I332" s="14">
        <v>45</v>
      </c>
      <c r="J332" s="14">
        <v>46</v>
      </c>
      <c r="K332" s="14">
        <v>45</v>
      </c>
      <c r="L332" s="14">
        <v>45</v>
      </c>
      <c r="M332" s="14">
        <v>45</v>
      </c>
      <c r="N332" s="14">
        <v>45</v>
      </c>
      <c r="O332" s="15" t="s">
        <v>59</v>
      </c>
      <c r="P332" s="13">
        <v>182206</v>
      </c>
      <c r="Q332" s="15" t="s">
        <v>99</v>
      </c>
      <c r="R332" s="13" t="s">
        <v>101</v>
      </c>
    </row>
    <row r="333" spans="1:18">
      <c r="A333" s="13">
        <v>20</v>
      </c>
      <c r="B333" s="13">
        <v>11</v>
      </c>
      <c r="C333" s="14">
        <v>34</v>
      </c>
      <c r="D333" s="14">
        <v>34</v>
      </c>
      <c r="E333" s="14">
        <v>34</v>
      </c>
      <c r="F333" s="14">
        <v>34</v>
      </c>
      <c r="G333" s="14">
        <v>34</v>
      </c>
      <c r="H333" s="14">
        <v>34</v>
      </c>
      <c r="I333" s="14">
        <v>34</v>
      </c>
      <c r="J333" s="14">
        <v>34</v>
      </c>
      <c r="K333" s="14">
        <v>34</v>
      </c>
      <c r="L333" s="14">
        <v>34</v>
      </c>
      <c r="M333" s="14">
        <v>34</v>
      </c>
      <c r="N333" s="14">
        <v>34</v>
      </c>
      <c r="O333" s="15" t="s">
        <v>59</v>
      </c>
      <c r="P333" s="13">
        <v>182207</v>
      </c>
      <c r="Q333" s="15" t="s">
        <v>99</v>
      </c>
      <c r="R333" s="13" t="s">
        <v>101</v>
      </c>
    </row>
    <row r="334" spans="1:18">
      <c r="A334" s="13">
        <v>20</v>
      </c>
      <c r="B334" s="13">
        <v>11</v>
      </c>
      <c r="C334" s="14">
        <v>80</v>
      </c>
      <c r="D334" s="14">
        <v>80</v>
      </c>
      <c r="E334" s="14">
        <v>80</v>
      </c>
      <c r="F334" s="14">
        <v>80</v>
      </c>
      <c r="G334" s="14">
        <v>80</v>
      </c>
      <c r="H334" s="14">
        <v>79</v>
      </c>
      <c r="I334" s="14">
        <v>80</v>
      </c>
      <c r="J334" s="14">
        <v>79</v>
      </c>
      <c r="K334" s="14">
        <v>78</v>
      </c>
      <c r="L334" s="14">
        <v>78</v>
      </c>
      <c r="M334" s="14">
        <v>78</v>
      </c>
      <c r="N334" s="14">
        <v>79</v>
      </c>
      <c r="O334" s="15" t="s">
        <v>59</v>
      </c>
      <c r="P334" s="13">
        <v>182208</v>
      </c>
      <c r="Q334" s="15" t="s">
        <v>99</v>
      </c>
      <c r="R334" s="13" t="s">
        <v>101</v>
      </c>
    </row>
    <row r="335" spans="1:18">
      <c r="A335" s="13">
        <v>20</v>
      </c>
      <c r="B335" s="13">
        <v>11</v>
      </c>
      <c r="C335" s="14">
        <v>347</v>
      </c>
      <c r="D335" s="14">
        <v>346</v>
      </c>
      <c r="E335" s="14">
        <v>345</v>
      </c>
      <c r="F335" s="14">
        <v>345</v>
      </c>
      <c r="G335" s="14">
        <v>346</v>
      </c>
      <c r="H335" s="14">
        <v>345</v>
      </c>
      <c r="I335" s="14">
        <v>344</v>
      </c>
      <c r="J335" s="14">
        <v>344</v>
      </c>
      <c r="K335" s="14">
        <v>345</v>
      </c>
      <c r="L335" s="14">
        <v>347</v>
      </c>
      <c r="M335" s="14">
        <v>346</v>
      </c>
      <c r="N335" s="14">
        <v>347</v>
      </c>
      <c r="O335" s="15" t="s">
        <v>27</v>
      </c>
      <c r="P335" s="13">
        <v>401108</v>
      </c>
      <c r="Q335" s="15" t="s">
        <v>99</v>
      </c>
      <c r="R335" s="13" t="s">
        <v>101</v>
      </c>
    </row>
    <row r="336" spans="1:18">
      <c r="A336" s="13">
        <v>20</v>
      </c>
      <c r="B336" s="13">
        <v>11</v>
      </c>
      <c r="C336" s="14">
        <v>1074.5999999999999</v>
      </c>
      <c r="D336" s="14">
        <v>1076.5999999999999</v>
      </c>
      <c r="E336" s="14">
        <v>1077.5999999999999</v>
      </c>
      <c r="F336" s="14">
        <v>1079.4000000000001</v>
      </c>
      <c r="G336" s="14">
        <v>1077.4000000000001</v>
      </c>
      <c r="H336" s="14">
        <v>1074.5999999999999</v>
      </c>
      <c r="I336" s="14">
        <v>1073.5999999999999</v>
      </c>
      <c r="J336" s="14">
        <v>1077.5999999999999</v>
      </c>
      <c r="K336" s="14">
        <v>1077.5999999999999</v>
      </c>
      <c r="L336" s="14">
        <v>1078.5999999999999</v>
      </c>
      <c r="M336" s="14">
        <v>1078.5999999999999</v>
      </c>
      <c r="N336" s="14">
        <v>1077.5999999999999</v>
      </c>
      <c r="O336" s="15" t="s">
        <v>55</v>
      </c>
      <c r="P336" s="13">
        <v>288101</v>
      </c>
      <c r="Q336" s="15" t="s">
        <v>99</v>
      </c>
      <c r="R336" s="13" t="s">
        <v>100</v>
      </c>
    </row>
    <row r="337" spans="1:18">
      <c r="A337" s="13">
        <v>20</v>
      </c>
      <c r="B337" s="13">
        <v>11</v>
      </c>
      <c r="C337" s="14">
        <v>192</v>
      </c>
      <c r="D337" s="14">
        <v>192</v>
      </c>
      <c r="E337" s="14">
        <v>192</v>
      </c>
      <c r="F337" s="14">
        <v>192</v>
      </c>
      <c r="G337" s="14">
        <v>191</v>
      </c>
      <c r="H337" s="14">
        <v>190</v>
      </c>
      <c r="I337" s="14">
        <v>187</v>
      </c>
      <c r="J337" s="14">
        <v>190</v>
      </c>
      <c r="K337" s="14">
        <v>191</v>
      </c>
      <c r="L337" s="14">
        <v>191</v>
      </c>
      <c r="M337" s="14">
        <v>191</v>
      </c>
      <c r="N337" s="14">
        <v>191</v>
      </c>
      <c r="O337" s="15" t="s">
        <v>27</v>
      </c>
      <c r="P337" s="13">
        <v>401109</v>
      </c>
      <c r="Q337" s="15" t="s">
        <v>99</v>
      </c>
      <c r="R337" s="13" t="s">
        <v>101</v>
      </c>
    </row>
    <row r="338" spans="1:18">
      <c r="A338" s="13">
        <v>20</v>
      </c>
      <c r="B338" s="13">
        <v>11</v>
      </c>
      <c r="C338" s="14">
        <v>749.7</v>
      </c>
      <c r="D338" s="14">
        <v>752.2</v>
      </c>
      <c r="E338" s="14">
        <v>752.7</v>
      </c>
      <c r="F338" s="14">
        <v>754.4</v>
      </c>
      <c r="G338" s="14">
        <v>754.4</v>
      </c>
      <c r="H338" s="14">
        <v>756.2</v>
      </c>
      <c r="I338" s="14">
        <v>755.7</v>
      </c>
      <c r="J338" s="14">
        <v>755.9</v>
      </c>
      <c r="K338" s="14">
        <v>760.1</v>
      </c>
      <c r="L338" s="14">
        <v>759.3</v>
      </c>
      <c r="M338" s="14">
        <v>762.8</v>
      </c>
      <c r="N338" s="14">
        <v>760.8</v>
      </c>
      <c r="O338" s="15" t="s">
        <v>72</v>
      </c>
      <c r="P338" s="13">
        <v>345101</v>
      </c>
      <c r="Q338" s="15" t="s">
        <v>99</v>
      </c>
      <c r="R338" s="13" t="s">
        <v>101</v>
      </c>
    </row>
    <row r="339" spans="1:18">
      <c r="A339" s="13">
        <v>20</v>
      </c>
      <c r="B339" s="13">
        <v>11</v>
      </c>
      <c r="C339" s="14">
        <v>6636.9</v>
      </c>
      <c r="D339" s="14">
        <v>6629.1</v>
      </c>
      <c r="E339" s="14">
        <v>6645.4</v>
      </c>
      <c r="F339" s="14">
        <v>6633.8</v>
      </c>
      <c r="G339" s="14">
        <v>6645.2</v>
      </c>
      <c r="H339" s="14">
        <v>6671.6</v>
      </c>
      <c r="I339" s="14">
        <v>6672.4</v>
      </c>
      <c r="J339" s="14">
        <v>6669.3</v>
      </c>
      <c r="K339" s="14">
        <v>6684.9</v>
      </c>
      <c r="L339" s="14">
        <v>6672.3</v>
      </c>
      <c r="M339" s="14">
        <v>6634.7</v>
      </c>
      <c r="N339" s="14">
        <v>6627.5</v>
      </c>
      <c r="O339" s="15" t="s">
        <v>72</v>
      </c>
      <c r="P339" s="13">
        <v>345102</v>
      </c>
      <c r="Q339" s="15" t="s">
        <v>99</v>
      </c>
      <c r="R339" s="13" t="s">
        <v>101</v>
      </c>
    </row>
    <row r="340" spans="1:18">
      <c r="A340" s="13">
        <v>20</v>
      </c>
      <c r="B340" s="13">
        <v>11</v>
      </c>
      <c r="C340" s="14">
        <v>4836</v>
      </c>
      <c r="D340" s="14">
        <v>4840.2</v>
      </c>
      <c r="E340" s="14">
        <v>4835</v>
      </c>
      <c r="F340" s="14">
        <v>4829.8</v>
      </c>
      <c r="G340" s="14">
        <v>4822</v>
      </c>
      <c r="H340" s="14">
        <v>4822</v>
      </c>
      <c r="I340" s="14">
        <v>4824</v>
      </c>
      <c r="J340" s="14">
        <v>4822</v>
      </c>
      <c r="K340" s="14">
        <v>4829.3</v>
      </c>
      <c r="L340" s="14">
        <v>4843.8999999999996</v>
      </c>
      <c r="M340" s="14">
        <v>4836.6000000000004</v>
      </c>
      <c r="N340" s="14">
        <v>4846.7</v>
      </c>
      <c r="O340" s="15" t="s">
        <v>83</v>
      </c>
      <c r="P340" s="13">
        <v>385100</v>
      </c>
      <c r="Q340" s="15" t="s">
        <v>99</v>
      </c>
      <c r="R340" s="13" t="s">
        <v>101</v>
      </c>
    </row>
    <row r="341" spans="1:18">
      <c r="A341" s="13">
        <v>20</v>
      </c>
      <c r="B341" s="13">
        <v>11</v>
      </c>
      <c r="C341" s="14">
        <v>172.7</v>
      </c>
      <c r="D341" s="14">
        <v>167.7</v>
      </c>
      <c r="E341" s="14">
        <v>169.2</v>
      </c>
      <c r="F341" s="14">
        <v>169.2</v>
      </c>
      <c r="G341" s="14">
        <v>169.2</v>
      </c>
      <c r="H341" s="14">
        <v>169.2</v>
      </c>
      <c r="I341" s="14">
        <v>169.2</v>
      </c>
      <c r="J341" s="14">
        <v>170.7</v>
      </c>
      <c r="K341" s="14">
        <v>168.2</v>
      </c>
      <c r="L341" s="14">
        <v>167.7</v>
      </c>
      <c r="M341" s="14">
        <v>164.5</v>
      </c>
      <c r="N341" s="14">
        <v>164.5</v>
      </c>
      <c r="O341" s="15" t="s">
        <v>45</v>
      </c>
      <c r="P341" s="13">
        <v>451101</v>
      </c>
      <c r="Q341" s="15" t="s">
        <v>99</v>
      </c>
      <c r="R341" s="13" t="s">
        <v>100</v>
      </c>
    </row>
    <row r="342" spans="1:18">
      <c r="A342" s="13">
        <v>20</v>
      </c>
      <c r="B342" s="13">
        <v>11</v>
      </c>
      <c r="C342" s="14">
        <v>17</v>
      </c>
      <c r="D342" s="14">
        <v>17</v>
      </c>
      <c r="E342" s="14">
        <v>17</v>
      </c>
      <c r="F342" s="14">
        <v>17</v>
      </c>
      <c r="G342" s="14">
        <v>17</v>
      </c>
      <c r="H342" s="14">
        <v>17</v>
      </c>
      <c r="I342" s="14">
        <v>17</v>
      </c>
      <c r="J342" s="14">
        <v>17</v>
      </c>
      <c r="K342" s="14">
        <v>17</v>
      </c>
      <c r="L342" s="14">
        <v>17</v>
      </c>
      <c r="M342" s="14">
        <v>17</v>
      </c>
      <c r="N342" s="14">
        <v>17</v>
      </c>
      <c r="O342" s="15" t="s">
        <v>85</v>
      </c>
      <c r="P342" s="13">
        <v>400114</v>
      </c>
      <c r="Q342" s="15" t="s">
        <v>99</v>
      </c>
      <c r="R342" s="13" t="s">
        <v>101</v>
      </c>
    </row>
    <row r="343" spans="1:18">
      <c r="A343" s="13">
        <v>20</v>
      </c>
      <c r="B343" s="13">
        <v>11</v>
      </c>
      <c r="C343" s="14">
        <v>169</v>
      </c>
      <c r="D343" s="14">
        <v>169</v>
      </c>
      <c r="E343" s="14">
        <v>169</v>
      </c>
      <c r="F343" s="14">
        <v>169</v>
      </c>
      <c r="G343" s="14">
        <v>169</v>
      </c>
      <c r="H343" s="14">
        <v>169</v>
      </c>
      <c r="I343" s="14">
        <v>169</v>
      </c>
      <c r="J343" s="14">
        <v>169</v>
      </c>
      <c r="K343" s="14">
        <v>169</v>
      </c>
      <c r="L343" s="14">
        <v>169</v>
      </c>
      <c r="M343" s="14">
        <v>169</v>
      </c>
      <c r="N343" s="14">
        <v>169</v>
      </c>
      <c r="O343" s="15" t="s">
        <v>68</v>
      </c>
      <c r="P343" s="13">
        <v>332100</v>
      </c>
      <c r="Q343" s="15" t="s">
        <v>99</v>
      </c>
      <c r="R343" s="13" t="s">
        <v>100</v>
      </c>
    </row>
    <row r="344" spans="1:18">
      <c r="A344" s="13">
        <v>20</v>
      </c>
      <c r="B344" s="13">
        <v>11</v>
      </c>
      <c r="C344" s="14">
        <v>116</v>
      </c>
      <c r="D344" s="14">
        <v>115</v>
      </c>
      <c r="E344" s="14">
        <v>116</v>
      </c>
      <c r="F344" s="14">
        <v>117</v>
      </c>
      <c r="G344" s="14">
        <v>117</v>
      </c>
      <c r="H344" s="14">
        <v>115</v>
      </c>
      <c r="I344" s="14">
        <v>117</v>
      </c>
      <c r="J344" s="14">
        <v>117</v>
      </c>
      <c r="K344" s="14">
        <v>117</v>
      </c>
      <c r="L344" s="14">
        <v>117</v>
      </c>
      <c r="M344" s="14">
        <v>116</v>
      </c>
      <c r="N344" s="14">
        <v>116</v>
      </c>
      <c r="O344" s="15" t="s">
        <v>85</v>
      </c>
      <c r="P344" s="13">
        <v>400115</v>
      </c>
      <c r="Q344" s="15" t="s">
        <v>99</v>
      </c>
      <c r="R344" s="13" t="s">
        <v>101</v>
      </c>
    </row>
    <row r="345" spans="1:18">
      <c r="A345" s="13">
        <v>20</v>
      </c>
      <c r="B345" s="13">
        <v>11</v>
      </c>
      <c r="C345" s="14">
        <v>2730</v>
      </c>
      <c r="D345" s="14">
        <v>2738.5</v>
      </c>
      <c r="E345" s="14">
        <v>2738.5</v>
      </c>
      <c r="F345" s="14">
        <v>2749.5</v>
      </c>
      <c r="G345" s="14">
        <v>2755.5</v>
      </c>
      <c r="H345" s="14">
        <v>2751.5</v>
      </c>
      <c r="I345" s="14">
        <v>2762</v>
      </c>
      <c r="J345" s="14">
        <v>2764</v>
      </c>
      <c r="K345" s="14">
        <v>2780</v>
      </c>
      <c r="L345" s="14">
        <v>2778</v>
      </c>
      <c r="M345" s="14">
        <v>2799.5</v>
      </c>
      <c r="N345" s="14">
        <v>2801</v>
      </c>
      <c r="O345" s="15" t="s">
        <v>69</v>
      </c>
      <c r="P345" s="13">
        <v>333101</v>
      </c>
      <c r="Q345" s="15" t="s">
        <v>99</v>
      </c>
      <c r="R345" s="13" t="s">
        <v>100</v>
      </c>
    </row>
    <row r="346" spans="1:18">
      <c r="A346" s="13">
        <v>20</v>
      </c>
      <c r="B346" s="13">
        <v>11</v>
      </c>
      <c r="C346" s="14">
        <v>153</v>
      </c>
      <c r="D346" s="14">
        <v>153</v>
      </c>
      <c r="E346" s="14">
        <v>152</v>
      </c>
      <c r="F346" s="14">
        <v>151</v>
      </c>
      <c r="G346" s="14">
        <v>150</v>
      </c>
      <c r="H346" s="14">
        <v>147</v>
      </c>
      <c r="I346" s="14">
        <v>147</v>
      </c>
      <c r="J346" s="14">
        <v>147</v>
      </c>
      <c r="K346" s="14">
        <v>146</v>
      </c>
      <c r="L346" s="14">
        <v>146</v>
      </c>
      <c r="M346" s="14">
        <v>156</v>
      </c>
      <c r="N346" s="14">
        <v>156</v>
      </c>
      <c r="O346" s="15" t="s">
        <v>85</v>
      </c>
      <c r="P346" s="13">
        <v>400106</v>
      </c>
      <c r="Q346" s="15" t="s">
        <v>99</v>
      </c>
      <c r="R346" s="13" t="s">
        <v>100</v>
      </c>
    </row>
    <row r="347" spans="1:18">
      <c r="A347" s="13">
        <v>20</v>
      </c>
      <c r="B347" s="13">
        <v>11</v>
      </c>
      <c r="C347" s="14">
        <v>3912.5</v>
      </c>
      <c r="D347" s="14">
        <v>3893.5</v>
      </c>
      <c r="E347" s="14">
        <v>3898.5</v>
      </c>
      <c r="F347" s="14">
        <v>3887</v>
      </c>
      <c r="G347" s="14">
        <v>3857.8</v>
      </c>
      <c r="H347" s="14">
        <v>3861.3</v>
      </c>
      <c r="I347" s="14">
        <v>3861.3</v>
      </c>
      <c r="J347" s="14">
        <v>3863.1</v>
      </c>
      <c r="K347" s="14">
        <v>3854</v>
      </c>
      <c r="L347" s="14">
        <v>3843.9</v>
      </c>
      <c r="M347" s="14">
        <v>3845.8</v>
      </c>
      <c r="N347" s="14">
        <v>3849.8</v>
      </c>
      <c r="O347" s="15" t="s">
        <v>51</v>
      </c>
      <c r="P347" s="13">
        <v>453101</v>
      </c>
      <c r="Q347" s="15" t="s">
        <v>99</v>
      </c>
      <c r="R347" s="13" t="s">
        <v>100</v>
      </c>
    </row>
    <row r="348" spans="1:18">
      <c r="A348" s="13">
        <v>20</v>
      </c>
      <c r="B348" s="13">
        <v>11</v>
      </c>
      <c r="C348" s="14">
        <v>2314</v>
      </c>
      <c r="D348" s="14">
        <v>2339</v>
      </c>
      <c r="E348" s="14">
        <v>2338</v>
      </c>
      <c r="F348" s="14">
        <v>2337</v>
      </c>
      <c r="G348" s="14">
        <v>2348</v>
      </c>
      <c r="H348" s="14">
        <v>2347</v>
      </c>
      <c r="I348" s="14">
        <v>2342</v>
      </c>
      <c r="J348" s="14">
        <v>2339</v>
      </c>
      <c r="K348" s="14">
        <v>2337</v>
      </c>
      <c r="L348" s="14">
        <v>2340</v>
      </c>
      <c r="M348" s="14">
        <v>2346</v>
      </c>
      <c r="N348" s="14">
        <v>2347</v>
      </c>
      <c r="O348" s="15" t="s">
        <v>62</v>
      </c>
      <c r="P348" s="13">
        <v>316100</v>
      </c>
      <c r="Q348" s="15" t="s">
        <v>99</v>
      </c>
      <c r="R348" s="13" t="s">
        <v>100</v>
      </c>
    </row>
    <row r="349" spans="1:18">
      <c r="A349" s="13">
        <v>20</v>
      </c>
      <c r="B349" s="13">
        <v>11</v>
      </c>
      <c r="C349" s="14">
        <v>300.60000000000002</v>
      </c>
      <c r="D349" s="14">
        <v>304.60000000000002</v>
      </c>
      <c r="E349" s="14">
        <v>301.60000000000002</v>
      </c>
      <c r="F349" s="14">
        <v>300.60000000000002</v>
      </c>
      <c r="G349" s="14">
        <v>303.60000000000002</v>
      </c>
      <c r="H349" s="14">
        <v>302.60000000000002</v>
      </c>
      <c r="I349" s="14">
        <v>302.60000000000002</v>
      </c>
      <c r="J349" s="14">
        <v>302.60000000000002</v>
      </c>
      <c r="K349" s="14">
        <v>299.60000000000002</v>
      </c>
      <c r="L349" s="14">
        <v>300.60000000000002</v>
      </c>
      <c r="M349" s="14">
        <v>299.60000000000002</v>
      </c>
      <c r="N349" s="14">
        <v>303.60000000000002</v>
      </c>
      <c r="O349" s="15" t="s">
        <v>85</v>
      </c>
      <c r="P349" s="13">
        <v>400109</v>
      </c>
      <c r="Q349" s="15" t="s">
        <v>99</v>
      </c>
      <c r="R349" s="13" t="s">
        <v>100</v>
      </c>
    </row>
    <row r="350" spans="1:18">
      <c r="A350" s="13">
        <v>20</v>
      </c>
      <c r="B350" s="13">
        <v>11</v>
      </c>
      <c r="C350" s="14">
        <v>86</v>
      </c>
      <c r="D350" s="14">
        <v>86</v>
      </c>
      <c r="E350" s="14">
        <v>86</v>
      </c>
      <c r="F350" s="14">
        <v>86</v>
      </c>
      <c r="G350" s="14">
        <v>87</v>
      </c>
      <c r="H350" s="14">
        <v>88</v>
      </c>
      <c r="I350" s="14">
        <v>87</v>
      </c>
      <c r="J350" s="14">
        <v>86</v>
      </c>
      <c r="K350" s="14">
        <v>86</v>
      </c>
      <c r="L350" s="14">
        <v>86</v>
      </c>
      <c r="M350" s="14">
        <v>88</v>
      </c>
      <c r="N350" s="14">
        <v>89</v>
      </c>
      <c r="O350" s="15" t="s">
        <v>85</v>
      </c>
      <c r="P350" s="13">
        <v>400111</v>
      </c>
      <c r="Q350" s="15" t="s">
        <v>99</v>
      </c>
      <c r="R350" s="13" t="s">
        <v>100</v>
      </c>
    </row>
    <row r="351" spans="1:18">
      <c r="A351" s="13">
        <v>20</v>
      </c>
      <c r="B351" s="13">
        <v>11</v>
      </c>
      <c r="C351" s="14">
        <v>127</v>
      </c>
      <c r="D351" s="14">
        <v>127</v>
      </c>
      <c r="E351" s="14">
        <v>127</v>
      </c>
      <c r="F351" s="14">
        <v>127</v>
      </c>
      <c r="G351" s="14">
        <v>128</v>
      </c>
      <c r="H351" s="14">
        <v>128</v>
      </c>
      <c r="I351" s="14">
        <v>128</v>
      </c>
      <c r="J351" s="14">
        <v>128</v>
      </c>
      <c r="K351" s="14">
        <v>128</v>
      </c>
      <c r="L351" s="14">
        <v>128</v>
      </c>
      <c r="M351" s="14">
        <v>128</v>
      </c>
      <c r="N351" s="14">
        <v>127</v>
      </c>
      <c r="O351" s="15" t="s">
        <v>85</v>
      </c>
      <c r="P351" s="13">
        <v>400113</v>
      </c>
      <c r="Q351" s="15" t="s">
        <v>99</v>
      </c>
      <c r="R351" s="13" t="s">
        <v>100</v>
      </c>
    </row>
    <row r="352" spans="1:18">
      <c r="A352" s="13">
        <v>20</v>
      </c>
      <c r="B352" s="13">
        <v>11</v>
      </c>
      <c r="C352" s="14">
        <v>590.5</v>
      </c>
      <c r="D352" s="14">
        <v>590.5</v>
      </c>
      <c r="E352" s="14">
        <v>600.5</v>
      </c>
      <c r="F352" s="14">
        <v>601.5</v>
      </c>
      <c r="G352" s="14">
        <v>605.5</v>
      </c>
      <c r="H352" s="14">
        <v>617.5</v>
      </c>
      <c r="I352" s="14">
        <v>617.5</v>
      </c>
      <c r="J352" s="14">
        <v>627.5</v>
      </c>
      <c r="K352" s="14">
        <v>622</v>
      </c>
      <c r="L352" s="14">
        <v>623</v>
      </c>
      <c r="M352" s="14">
        <v>625</v>
      </c>
      <c r="N352" s="14">
        <v>622</v>
      </c>
      <c r="O352" s="15" t="s">
        <v>51</v>
      </c>
      <c r="P352" s="13">
        <v>453104</v>
      </c>
      <c r="Q352" s="15" t="s">
        <v>99</v>
      </c>
      <c r="R352" s="13" t="s">
        <v>100</v>
      </c>
    </row>
    <row r="353" spans="1:18">
      <c r="A353" s="13">
        <v>20</v>
      </c>
      <c r="B353" s="13">
        <v>11</v>
      </c>
      <c r="C353" s="14">
        <v>1668</v>
      </c>
      <c r="D353" s="14">
        <v>1665</v>
      </c>
      <c r="E353" s="14">
        <v>1665</v>
      </c>
      <c r="F353" s="14">
        <v>1666</v>
      </c>
      <c r="G353" s="14">
        <v>1667</v>
      </c>
      <c r="H353" s="14">
        <v>1665</v>
      </c>
      <c r="I353" s="14">
        <v>1665</v>
      </c>
      <c r="J353" s="14">
        <v>1663</v>
      </c>
      <c r="K353" s="14">
        <v>1658</v>
      </c>
      <c r="L353" s="14">
        <v>1658</v>
      </c>
      <c r="M353" s="14">
        <v>1657</v>
      </c>
      <c r="N353" s="14">
        <v>1651</v>
      </c>
      <c r="O353" s="15" t="s">
        <v>63</v>
      </c>
      <c r="P353" s="13">
        <v>317101</v>
      </c>
      <c r="Q353" s="15" t="s">
        <v>99</v>
      </c>
      <c r="R353" s="13" t="s">
        <v>100</v>
      </c>
    </row>
    <row r="354" spans="1:18">
      <c r="A354" s="13">
        <v>20</v>
      </c>
      <c r="B354" s="13">
        <v>11</v>
      </c>
      <c r="C354" s="14">
        <v>66</v>
      </c>
      <c r="D354" s="14">
        <v>66</v>
      </c>
      <c r="E354" s="14">
        <v>66</v>
      </c>
      <c r="F354" s="14">
        <v>66</v>
      </c>
      <c r="G354" s="14">
        <v>66</v>
      </c>
      <c r="H354" s="14">
        <v>65</v>
      </c>
      <c r="I354" s="14">
        <v>65</v>
      </c>
      <c r="J354" s="14">
        <v>65</v>
      </c>
      <c r="K354" s="14">
        <v>65</v>
      </c>
      <c r="L354" s="14">
        <v>65</v>
      </c>
      <c r="M354" s="14">
        <v>65</v>
      </c>
      <c r="N354" s="14">
        <v>65</v>
      </c>
      <c r="O354" s="15" t="s">
        <v>27</v>
      </c>
      <c r="P354" s="13">
        <v>401110</v>
      </c>
      <c r="Q354" s="15" t="s">
        <v>99</v>
      </c>
      <c r="R354" s="13" t="s">
        <v>101</v>
      </c>
    </row>
    <row r="355" spans="1:18">
      <c r="A355" s="13">
        <v>20</v>
      </c>
      <c r="B355" s="13">
        <v>11</v>
      </c>
      <c r="C355" s="14">
        <v>73</v>
      </c>
      <c r="D355" s="14">
        <v>73</v>
      </c>
      <c r="E355" s="14">
        <v>73</v>
      </c>
      <c r="F355" s="14">
        <v>73</v>
      </c>
      <c r="G355" s="14">
        <v>73</v>
      </c>
      <c r="H355" s="14">
        <v>72</v>
      </c>
      <c r="I355" s="14">
        <v>72</v>
      </c>
      <c r="J355" s="14">
        <v>72</v>
      </c>
      <c r="K355" s="14">
        <v>72</v>
      </c>
      <c r="L355" s="14">
        <v>73</v>
      </c>
      <c r="M355" s="14">
        <v>73</v>
      </c>
      <c r="N355" s="14">
        <v>72</v>
      </c>
      <c r="O355" s="15" t="s">
        <v>27</v>
      </c>
      <c r="P355" s="13">
        <v>401111</v>
      </c>
      <c r="Q355" s="15" t="s">
        <v>99</v>
      </c>
      <c r="R355" s="13" t="s">
        <v>101</v>
      </c>
    </row>
    <row r="356" spans="1:18">
      <c r="A356" s="13">
        <v>20</v>
      </c>
      <c r="B356" s="13">
        <v>11</v>
      </c>
      <c r="O356" s="15" t="s">
        <v>30</v>
      </c>
      <c r="P356" s="13">
        <v>254103</v>
      </c>
      <c r="Q356" s="15" t="s">
        <v>99</v>
      </c>
      <c r="R356" s="13" t="s">
        <v>100</v>
      </c>
    </row>
    <row r="357" spans="1:18">
      <c r="A357" s="13">
        <v>20</v>
      </c>
      <c r="B357" s="13">
        <v>11</v>
      </c>
      <c r="C357" s="14">
        <v>112.5</v>
      </c>
      <c r="D357" s="14">
        <v>112.5</v>
      </c>
      <c r="E357" s="14">
        <v>114.5</v>
      </c>
      <c r="F357" s="14">
        <v>114.5</v>
      </c>
      <c r="G357" s="14">
        <v>114.5</v>
      </c>
      <c r="H357" s="14">
        <v>115.5</v>
      </c>
      <c r="I357" s="14">
        <v>116.5</v>
      </c>
      <c r="J357" s="14">
        <v>116.5</v>
      </c>
      <c r="K357" s="14">
        <v>115.5</v>
      </c>
      <c r="L357" s="14">
        <v>114.5</v>
      </c>
      <c r="M357" s="14">
        <v>113.5</v>
      </c>
      <c r="N357" s="14">
        <v>114.5</v>
      </c>
      <c r="O357" s="15" t="s">
        <v>27</v>
      </c>
      <c r="P357" s="13">
        <v>401112</v>
      </c>
      <c r="Q357" s="15" t="s">
        <v>99</v>
      </c>
      <c r="R357" s="13" t="s">
        <v>101</v>
      </c>
    </row>
    <row r="358" spans="1:18">
      <c r="A358" s="13">
        <v>20</v>
      </c>
      <c r="B358" s="13">
        <v>11</v>
      </c>
      <c r="C358" s="14">
        <v>753.3</v>
      </c>
      <c r="D358" s="14">
        <v>749.3</v>
      </c>
      <c r="E358" s="14">
        <v>749.3</v>
      </c>
      <c r="F358" s="14">
        <v>748.3</v>
      </c>
      <c r="G358" s="14">
        <v>752.3</v>
      </c>
      <c r="H358" s="14">
        <v>753.3</v>
      </c>
      <c r="I358" s="14">
        <v>755.3</v>
      </c>
      <c r="J358" s="14">
        <v>756.3</v>
      </c>
      <c r="K358" s="14">
        <v>755.5</v>
      </c>
      <c r="L358" s="14">
        <v>755.5</v>
      </c>
      <c r="M358" s="14">
        <v>751.5</v>
      </c>
      <c r="N358" s="14">
        <v>728.5</v>
      </c>
      <c r="O358" s="15" t="s">
        <v>30</v>
      </c>
      <c r="P358" s="13">
        <v>254101</v>
      </c>
      <c r="Q358" s="15" t="s">
        <v>99</v>
      </c>
      <c r="R358" s="13" t="s">
        <v>101</v>
      </c>
    </row>
    <row r="359" spans="1:18">
      <c r="A359" s="13">
        <v>20</v>
      </c>
      <c r="B359" s="13">
        <v>11</v>
      </c>
      <c r="C359" s="14">
        <v>52</v>
      </c>
      <c r="D359" s="14">
        <v>52</v>
      </c>
      <c r="E359" s="14">
        <v>52</v>
      </c>
      <c r="F359" s="14">
        <v>52</v>
      </c>
      <c r="G359" s="14">
        <v>52</v>
      </c>
      <c r="H359" s="14">
        <v>52</v>
      </c>
      <c r="I359" s="14">
        <v>52</v>
      </c>
      <c r="J359" s="14">
        <v>52</v>
      </c>
      <c r="K359" s="14">
        <v>52</v>
      </c>
      <c r="L359" s="14">
        <v>52</v>
      </c>
      <c r="M359" s="14">
        <v>52</v>
      </c>
      <c r="N359" s="14">
        <v>52</v>
      </c>
      <c r="O359" s="15" t="s">
        <v>84</v>
      </c>
      <c r="P359" s="13">
        <v>386101</v>
      </c>
      <c r="Q359" s="15" t="s">
        <v>99</v>
      </c>
      <c r="R359" s="13" t="s">
        <v>101</v>
      </c>
    </row>
    <row r="360" spans="1:18">
      <c r="A360" s="13">
        <v>20</v>
      </c>
      <c r="B360" s="13">
        <v>11</v>
      </c>
      <c r="C360" s="14">
        <v>24</v>
      </c>
      <c r="D360" s="14">
        <v>24</v>
      </c>
      <c r="E360" s="14">
        <v>23</v>
      </c>
      <c r="F360" s="14">
        <v>23</v>
      </c>
      <c r="G360" s="14">
        <v>23</v>
      </c>
      <c r="H360" s="14">
        <v>24</v>
      </c>
      <c r="I360" s="14">
        <v>24</v>
      </c>
      <c r="J360" s="14">
        <v>24</v>
      </c>
      <c r="K360" s="14">
        <v>23</v>
      </c>
      <c r="L360" s="14">
        <v>23</v>
      </c>
      <c r="M360" s="14">
        <v>24</v>
      </c>
      <c r="N360" s="14">
        <v>24</v>
      </c>
      <c r="O360" s="15" t="s">
        <v>84</v>
      </c>
      <c r="P360" s="13">
        <v>386102</v>
      </c>
      <c r="Q360" s="15" t="s">
        <v>99</v>
      </c>
      <c r="R360" s="13" t="s">
        <v>101</v>
      </c>
    </row>
    <row r="361" spans="1:18">
      <c r="A361" s="13">
        <v>20</v>
      </c>
      <c r="B361" s="13">
        <v>11</v>
      </c>
      <c r="C361" s="14">
        <v>185.8</v>
      </c>
      <c r="D361" s="14">
        <v>183.8</v>
      </c>
      <c r="E361" s="14">
        <v>184.8</v>
      </c>
      <c r="F361" s="14">
        <v>183.8</v>
      </c>
      <c r="G361" s="14">
        <v>184.8</v>
      </c>
      <c r="H361" s="14">
        <v>183.8</v>
      </c>
      <c r="I361" s="14">
        <v>184.8</v>
      </c>
      <c r="J361" s="14">
        <v>184.8</v>
      </c>
      <c r="K361" s="14">
        <v>184.8</v>
      </c>
      <c r="L361" s="14">
        <v>183.8</v>
      </c>
      <c r="M361" s="14">
        <v>180.8</v>
      </c>
      <c r="N361" s="14">
        <v>180.8</v>
      </c>
      <c r="O361" s="15" t="s">
        <v>85</v>
      </c>
      <c r="P361" s="13">
        <v>400120</v>
      </c>
      <c r="Q361" s="15" t="s">
        <v>99</v>
      </c>
      <c r="R361" s="13" t="s">
        <v>101</v>
      </c>
    </row>
    <row r="362" spans="1:18">
      <c r="A362" s="13">
        <v>20</v>
      </c>
      <c r="B362" s="13">
        <v>11</v>
      </c>
      <c r="C362" s="14">
        <v>49</v>
      </c>
      <c r="D362" s="14">
        <v>49</v>
      </c>
      <c r="E362" s="14">
        <v>49</v>
      </c>
      <c r="F362" s="14">
        <v>48</v>
      </c>
      <c r="G362" s="14">
        <v>48</v>
      </c>
      <c r="H362" s="14">
        <v>48</v>
      </c>
      <c r="I362" s="14">
        <v>48</v>
      </c>
      <c r="J362" s="14">
        <v>48</v>
      </c>
      <c r="K362" s="14">
        <v>48</v>
      </c>
      <c r="L362" s="14">
        <v>48</v>
      </c>
      <c r="M362" s="14">
        <v>48</v>
      </c>
      <c r="N362" s="14">
        <v>48</v>
      </c>
      <c r="O362" s="15" t="s">
        <v>85</v>
      </c>
      <c r="P362" s="13">
        <v>400121</v>
      </c>
      <c r="Q362" s="15" t="s">
        <v>99</v>
      </c>
      <c r="R362" s="13" t="s">
        <v>101</v>
      </c>
    </row>
    <row r="363" spans="1:18">
      <c r="A363" s="13">
        <v>20</v>
      </c>
      <c r="B363" s="13">
        <v>11</v>
      </c>
      <c r="C363" s="14">
        <v>95.5</v>
      </c>
      <c r="D363" s="14">
        <v>95.5</v>
      </c>
      <c r="E363" s="14">
        <v>95.5</v>
      </c>
      <c r="F363" s="14">
        <v>95.5</v>
      </c>
      <c r="G363" s="14">
        <v>95.5</v>
      </c>
      <c r="H363" s="14">
        <v>95.5</v>
      </c>
      <c r="I363" s="14">
        <v>94.5</v>
      </c>
      <c r="J363" s="14">
        <v>94.5</v>
      </c>
      <c r="K363" s="14">
        <v>94.5</v>
      </c>
      <c r="L363" s="14">
        <v>94.5</v>
      </c>
      <c r="M363" s="14">
        <v>94.5</v>
      </c>
      <c r="N363" s="14">
        <v>94.5</v>
      </c>
      <c r="O363" s="15" t="s">
        <v>85</v>
      </c>
      <c r="P363" s="13">
        <v>400122</v>
      </c>
      <c r="Q363" s="15" t="s">
        <v>99</v>
      </c>
      <c r="R363" s="13" t="s">
        <v>101</v>
      </c>
    </row>
    <row r="364" spans="1:18">
      <c r="A364" s="13">
        <v>20</v>
      </c>
      <c r="B364" s="13">
        <v>11</v>
      </c>
      <c r="C364" s="14">
        <v>22</v>
      </c>
      <c r="D364" s="14">
        <v>22</v>
      </c>
      <c r="E364" s="14">
        <v>22</v>
      </c>
      <c r="F364" s="14">
        <v>21</v>
      </c>
      <c r="G364" s="14">
        <v>21</v>
      </c>
      <c r="H364" s="14">
        <v>21</v>
      </c>
      <c r="I364" s="14">
        <v>21</v>
      </c>
      <c r="J364" s="14">
        <v>21</v>
      </c>
      <c r="K364" s="14">
        <v>21</v>
      </c>
      <c r="L364" s="14">
        <v>21</v>
      </c>
      <c r="M364" s="14">
        <v>21</v>
      </c>
      <c r="N364" s="14">
        <v>21</v>
      </c>
      <c r="O364" s="15" t="s">
        <v>27</v>
      </c>
      <c r="P364" s="13">
        <v>401113</v>
      </c>
      <c r="Q364" s="15" t="s">
        <v>99</v>
      </c>
      <c r="R364" s="13" t="s">
        <v>101</v>
      </c>
    </row>
    <row r="365" spans="1:18">
      <c r="A365" s="13">
        <v>20</v>
      </c>
      <c r="B365" s="13">
        <v>11</v>
      </c>
      <c r="C365" s="14">
        <v>24</v>
      </c>
      <c r="D365" s="14">
        <v>24</v>
      </c>
      <c r="E365" s="14">
        <v>24</v>
      </c>
      <c r="F365" s="14">
        <v>23</v>
      </c>
      <c r="G365" s="14">
        <v>23</v>
      </c>
      <c r="H365" s="14">
        <v>23</v>
      </c>
      <c r="I365" s="14">
        <v>23</v>
      </c>
      <c r="J365" s="14">
        <v>23</v>
      </c>
      <c r="K365" s="14">
        <v>22</v>
      </c>
      <c r="L365" s="14">
        <v>22</v>
      </c>
      <c r="M365" s="14">
        <v>22</v>
      </c>
      <c r="N365" s="14">
        <v>22</v>
      </c>
      <c r="O365" s="15" t="s">
        <v>27</v>
      </c>
      <c r="P365" s="13">
        <v>401114</v>
      </c>
      <c r="Q365" s="15" t="s">
        <v>99</v>
      </c>
      <c r="R365" s="13" t="s">
        <v>101</v>
      </c>
    </row>
    <row r="366" spans="1:18">
      <c r="A366" s="13">
        <v>20</v>
      </c>
      <c r="B366" s="13">
        <v>11</v>
      </c>
      <c r="C366" s="14">
        <v>140</v>
      </c>
      <c r="D366" s="14">
        <v>141</v>
      </c>
      <c r="E366" s="14">
        <v>140</v>
      </c>
      <c r="F366" s="14">
        <v>138</v>
      </c>
      <c r="G366" s="14">
        <v>138</v>
      </c>
      <c r="H366" s="14">
        <v>137</v>
      </c>
      <c r="I366" s="14">
        <v>137</v>
      </c>
      <c r="J366" s="14">
        <v>137</v>
      </c>
      <c r="K366" s="14">
        <v>137</v>
      </c>
      <c r="L366" s="14">
        <v>135</v>
      </c>
      <c r="M366" s="14">
        <v>135</v>
      </c>
      <c r="N366" s="14">
        <v>133</v>
      </c>
      <c r="O366" s="15" t="s">
        <v>27</v>
      </c>
      <c r="P366" s="13">
        <v>401115</v>
      </c>
      <c r="Q366" s="15" t="s">
        <v>99</v>
      </c>
      <c r="R366" s="13" t="s">
        <v>101</v>
      </c>
    </row>
    <row r="367" spans="1:18">
      <c r="A367" s="13">
        <v>20</v>
      </c>
      <c r="B367" s="13">
        <v>11</v>
      </c>
      <c r="C367" s="14">
        <v>190.6</v>
      </c>
      <c r="D367" s="14">
        <v>192.6</v>
      </c>
      <c r="E367" s="14">
        <v>193.6</v>
      </c>
      <c r="F367" s="14">
        <v>193.6</v>
      </c>
      <c r="G367" s="14">
        <v>192.6</v>
      </c>
      <c r="H367" s="14">
        <v>192.6</v>
      </c>
      <c r="I367" s="14">
        <v>192.6</v>
      </c>
      <c r="J367" s="14">
        <v>191.6</v>
      </c>
      <c r="K367" s="14">
        <v>191.6</v>
      </c>
      <c r="L367" s="14">
        <v>192.6</v>
      </c>
      <c r="M367" s="14">
        <v>190.6</v>
      </c>
      <c r="N367" s="14">
        <v>189.6</v>
      </c>
      <c r="O367" s="15" t="s">
        <v>27</v>
      </c>
      <c r="P367" s="13">
        <v>401116</v>
      </c>
      <c r="Q367" s="15" t="s">
        <v>99</v>
      </c>
      <c r="R367" s="13" t="s">
        <v>101</v>
      </c>
    </row>
    <row r="368" spans="1:18">
      <c r="A368" s="13">
        <v>20</v>
      </c>
      <c r="B368" s="13">
        <v>11</v>
      </c>
      <c r="C368" s="14">
        <v>46</v>
      </c>
      <c r="D368" s="14">
        <v>46</v>
      </c>
      <c r="E368" s="14">
        <v>46</v>
      </c>
      <c r="F368" s="14">
        <v>45</v>
      </c>
      <c r="G368" s="14">
        <v>45</v>
      </c>
      <c r="H368" s="14">
        <v>45</v>
      </c>
      <c r="I368" s="14">
        <v>44</v>
      </c>
      <c r="J368" s="14">
        <v>43</v>
      </c>
      <c r="K368" s="14">
        <v>44</v>
      </c>
      <c r="L368" s="14">
        <v>45</v>
      </c>
      <c r="M368" s="14">
        <v>45</v>
      </c>
      <c r="N368" s="14">
        <v>45</v>
      </c>
      <c r="O368" s="15" t="s">
        <v>27</v>
      </c>
      <c r="P368" s="13">
        <v>401117</v>
      </c>
      <c r="Q368" s="15" t="s">
        <v>99</v>
      </c>
      <c r="R368" s="13" t="s">
        <v>101</v>
      </c>
    </row>
    <row r="369" spans="1:18">
      <c r="A369" s="13">
        <v>20</v>
      </c>
      <c r="B369" s="13">
        <v>11</v>
      </c>
      <c r="C369" s="14">
        <v>507.5</v>
      </c>
      <c r="D369" s="14">
        <v>505.5</v>
      </c>
      <c r="E369" s="14">
        <v>511.5</v>
      </c>
      <c r="F369" s="14">
        <v>508.5</v>
      </c>
      <c r="G369" s="14">
        <v>508.5</v>
      </c>
      <c r="H369" s="14">
        <v>509.5</v>
      </c>
      <c r="I369" s="14">
        <v>507.5</v>
      </c>
      <c r="J369" s="14">
        <v>509.5</v>
      </c>
      <c r="K369" s="14">
        <v>509.5</v>
      </c>
      <c r="L369" s="14">
        <v>507</v>
      </c>
      <c r="M369" s="14">
        <v>507</v>
      </c>
      <c r="N369" s="14">
        <v>499</v>
      </c>
      <c r="O369" s="15" t="s">
        <v>73</v>
      </c>
      <c r="P369" s="13">
        <v>356102</v>
      </c>
      <c r="Q369" s="15" t="s">
        <v>99</v>
      </c>
      <c r="R369" s="13" t="s">
        <v>101</v>
      </c>
    </row>
    <row r="370" spans="1:18">
      <c r="A370" s="13">
        <v>20</v>
      </c>
      <c r="B370" s="13">
        <v>11</v>
      </c>
      <c r="C370" s="14">
        <v>189</v>
      </c>
      <c r="D370" s="14">
        <v>188</v>
      </c>
      <c r="E370" s="14">
        <v>187</v>
      </c>
      <c r="F370" s="14">
        <v>187</v>
      </c>
      <c r="G370" s="14">
        <v>186</v>
      </c>
      <c r="H370" s="14">
        <v>188</v>
      </c>
      <c r="I370" s="14">
        <v>186</v>
      </c>
      <c r="J370" s="14">
        <v>187</v>
      </c>
      <c r="K370" s="14">
        <v>181</v>
      </c>
      <c r="L370" s="14">
        <v>182</v>
      </c>
      <c r="M370" s="14">
        <v>181</v>
      </c>
      <c r="N370" s="14">
        <v>180</v>
      </c>
      <c r="O370" s="15" t="s">
        <v>84</v>
      </c>
      <c r="P370" s="13">
        <v>386105</v>
      </c>
      <c r="Q370" s="15" t="s">
        <v>99</v>
      </c>
      <c r="R370" s="13" t="s">
        <v>101</v>
      </c>
    </row>
    <row r="371" spans="1:18">
      <c r="A371" s="13">
        <v>20</v>
      </c>
      <c r="B371" s="13">
        <v>11</v>
      </c>
      <c r="C371" s="14">
        <v>65</v>
      </c>
      <c r="D371" s="14">
        <v>64</v>
      </c>
      <c r="E371" s="14">
        <v>66</v>
      </c>
      <c r="F371" s="14">
        <v>66</v>
      </c>
      <c r="G371" s="14">
        <v>66</v>
      </c>
      <c r="H371" s="14">
        <v>65</v>
      </c>
      <c r="I371" s="14">
        <v>64</v>
      </c>
      <c r="J371" s="14">
        <v>63</v>
      </c>
      <c r="K371" s="14">
        <v>62</v>
      </c>
      <c r="L371" s="14">
        <v>62</v>
      </c>
      <c r="M371" s="14">
        <v>62</v>
      </c>
      <c r="N371" s="14">
        <v>62</v>
      </c>
      <c r="O371" s="15" t="s">
        <v>85</v>
      </c>
      <c r="P371" s="13">
        <v>400124</v>
      </c>
      <c r="Q371" s="15" t="s">
        <v>99</v>
      </c>
      <c r="R371" s="13" t="s">
        <v>101</v>
      </c>
    </row>
    <row r="372" spans="1:18">
      <c r="A372" s="13">
        <v>20</v>
      </c>
      <c r="B372" s="13">
        <v>11</v>
      </c>
      <c r="C372" s="14">
        <v>3926.1</v>
      </c>
      <c r="D372" s="14">
        <v>3910.1</v>
      </c>
      <c r="E372" s="14">
        <v>3915.1</v>
      </c>
      <c r="F372" s="14">
        <v>3906.1</v>
      </c>
      <c r="G372" s="14">
        <v>3917.1</v>
      </c>
      <c r="H372" s="14">
        <v>3917.1</v>
      </c>
      <c r="I372" s="14">
        <v>3928.1</v>
      </c>
      <c r="J372" s="14">
        <v>3925.1</v>
      </c>
      <c r="K372" s="14">
        <v>3943.1</v>
      </c>
      <c r="L372" s="14">
        <v>3983.6</v>
      </c>
      <c r="M372" s="14">
        <v>3987.6</v>
      </c>
      <c r="N372" s="14">
        <v>3989.1</v>
      </c>
      <c r="O372" s="15" t="s">
        <v>85</v>
      </c>
      <c r="P372" s="13">
        <v>400127</v>
      </c>
      <c r="Q372" s="15" t="s">
        <v>99</v>
      </c>
      <c r="R372" s="13" t="s">
        <v>101</v>
      </c>
    </row>
    <row r="373" spans="1:18">
      <c r="A373" s="13">
        <v>20</v>
      </c>
      <c r="B373" s="13">
        <v>11</v>
      </c>
      <c r="C373" s="14">
        <v>81</v>
      </c>
      <c r="D373" s="14">
        <v>81</v>
      </c>
      <c r="E373" s="14">
        <v>81</v>
      </c>
      <c r="F373" s="14">
        <v>81</v>
      </c>
      <c r="G373" s="14">
        <v>81</v>
      </c>
      <c r="H373" s="14">
        <v>81</v>
      </c>
      <c r="I373" s="14">
        <v>81</v>
      </c>
      <c r="J373" s="14">
        <v>81</v>
      </c>
      <c r="K373" s="14">
        <v>81</v>
      </c>
      <c r="L373" s="14">
        <v>80</v>
      </c>
      <c r="M373" s="14">
        <v>80</v>
      </c>
      <c r="N373" s="14">
        <v>80</v>
      </c>
      <c r="O373" s="15" t="s">
        <v>27</v>
      </c>
      <c r="P373" s="13">
        <v>401118</v>
      </c>
      <c r="Q373" s="15" t="s">
        <v>99</v>
      </c>
      <c r="R373" s="13" t="s">
        <v>101</v>
      </c>
    </row>
    <row r="374" spans="1:18">
      <c r="A374" s="13">
        <v>20</v>
      </c>
      <c r="B374" s="13">
        <v>11</v>
      </c>
      <c r="C374" s="14">
        <v>10</v>
      </c>
      <c r="D374" s="14">
        <v>10</v>
      </c>
      <c r="E374" s="14">
        <v>10</v>
      </c>
      <c r="F374" s="14">
        <v>10</v>
      </c>
      <c r="G374" s="14">
        <v>10</v>
      </c>
      <c r="H374" s="14">
        <v>10</v>
      </c>
      <c r="I374" s="14">
        <v>10</v>
      </c>
      <c r="J374" s="14">
        <v>10</v>
      </c>
      <c r="K374" s="14">
        <v>10</v>
      </c>
      <c r="L374" s="14">
        <v>10</v>
      </c>
      <c r="M374" s="14">
        <v>10</v>
      </c>
      <c r="N374" s="14">
        <v>10</v>
      </c>
      <c r="O374" s="15" t="s">
        <v>27</v>
      </c>
      <c r="P374" s="13">
        <v>401119</v>
      </c>
      <c r="Q374" s="15" t="s">
        <v>99</v>
      </c>
      <c r="R374" s="13" t="s">
        <v>101</v>
      </c>
    </row>
    <row r="375" spans="1:18">
      <c r="A375" s="13">
        <v>20</v>
      </c>
      <c r="B375" s="13">
        <v>11</v>
      </c>
      <c r="C375" s="14">
        <v>37</v>
      </c>
      <c r="D375" s="14">
        <v>37</v>
      </c>
      <c r="E375" s="14">
        <v>36</v>
      </c>
      <c r="F375" s="14">
        <v>37</v>
      </c>
      <c r="G375" s="14">
        <v>36</v>
      </c>
      <c r="H375" s="14">
        <v>36</v>
      </c>
      <c r="I375" s="14">
        <v>36</v>
      </c>
      <c r="J375" s="14">
        <v>36</v>
      </c>
      <c r="K375" s="14">
        <v>37</v>
      </c>
      <c r="L375" s="14">
        <v>37</v>
      </c>
      <c r="M375" s="14">
        <v>37</v>
      </c>
      <c r="N375" s="14">
        <v>37</v>
      </c>
      <c r="O375" s="15" t="s">
        <v>27</v>
      </c>
      <c r="P375" s="13">
        <v>401120</v>
      </c>
      <c r="Q375" s="15" t="s">
        <v>99</v>
      </c>
      <c r="R375" s="13" t="s">
        <v>101</v>
      </c>
    </row>
    <row r="376" spans="1:18">
      <c r="A376" s="13">
        <v>20</v>
      </c>
      <c r="B376" s="13">
        <v>11</v>
      </c>
      <c r="C376" s="14">
        <v>58</v>
      </c>
      <c r="D376" s="14">
        <v>58</v>
      </c>
      <c r="E376" s="14">
        <v>58</v>
      </c>
      <c r="F376" s="14">
        <v>58</v>
      </c>
      <c r="G376" s="14">
        <v>58</v>
      </c>
      <c r="H376" s="14">
        <v>58</v>
      </c>
      <c r="I376" s="14">
        <v>58</v>
      </c>
      <c r="J376" s="14">
        <v>58</v>
      </c>
      <c r="K376" s="14">
        <v>58</v>
      </c>
      <c r="L376" s="14">
        <v>58</v>
      </c>
      <c r="M376" s="14">
        <v>58</v>
      </c>
      <c r="N376" s="14">
        <v>58</v>
      </c>
      <c r="O376" s="15" t="s">
        <v>27</v>
      </c>
      <c r="P376" s="13">
        <v>401121</v>
      </c>
      <c r="Q376" s="15" t="s">
        <v>99</v>
      </c>
      <c r="R376" s="13" t="s">
        <v>101</v>
      </c>
    </row>
    <row r="377" spans="1:18">
      <c r="A377" s="13">
        <v>20</v>
      </c>
      <c r="B377" s="13">
        <v>11</v>
      </c>
      <c r="C377" s="14">
        <v>152</v>
      </c>
      <c r="D377" s="14">
        <v>152</v>
      </c>
      <c r="E377" s="14">
        <v>153</v>
      </c>
      <c r="F377" s="14">
        <v>153</v>
      </c>
      <c r="G377" s="14">
        <v>155</v>
      </c>
      <c r="H377" s="14">
        <v>155</v>
      </c>
      <c r="I377" s="14">
        <v>155</v>
      </c>
      <c r="J377" s="14">
        <v>155</v>
      </c>
      <c r="K377" s="14">
        <v>154</v>
      </c>
      <c r="L377" s="14">
        <v>154</v>
      </c>
      <c r="M377" s="14">
        <v>154</v>
      </c>
      <c r="N377" s="14">
        <v>154</v>
      </c>
      <c r="O377" s="15" t="s">
        <v>27</v>
      </c>
      <c r="P377" s="13">
        <v>401122</v>
      </c>
      <c r="Q377" s="15" t="s">
        <v>99</v>
      </c>
      <c r="R377" s="13" t="s">
        <v>101</v>
      </c>
    </row>
    <row r="378" spans="1:18">
      <c r="A378" s="13">
        <v>20</v>
      </c>
      <c r="B378" s="13">
        <v>11</v>
      </c>
      <c r="C378" s="14">
        <v>2036.5</v>
      </c>
      <c r="D378" s="14">
        <v>2037.3</v>
      </c>
      <c r="E378" s="14">
        <v>2039.3</v>
      </c>
      <c r="F378" s="14">
        <v>2048.3000000000002</v>
      </c>
      <c r="G378" s="14">
        <v>2043.3</v>
      </c>
      <c r="H378" s="14">
        <v>2044.3</v>
      </c>
      <c r="I378" s="14">
        <v>2052.1</v>
      </c>
      <c r="J378" s="14">
        <v>2055.1</v>
      </c>
      <c r="K378" s="14">
        <v>2053.1</v>
      </c>
      <c r="L378" s="14">
        <v>2048.1</v>
      </c>
      <c r="M378" s="14">
        <v>2053.1</v>
      </c>
      <c r="N378" s="14">
        <v>2046.1</v>
      </c>
      <c r="O378" s="15" t="s">
        <v>73</v>
      </c>
      <c r="P378" s="13">
        <v>356105</v>
      </c>
      <c r="Q378" s="15" t="s">
        <v>99</v>
      </c>
      <c r="R378" s="13" t="s">
        <v>101</v>
      </c>
    </row>
    <row r="379" spans="1:18">
      <c r="A379" s="13">
        <v>20</v>
      </c>
      <c r="B379" s="13">
        <v>11</v>
      </c>
      <c r="C379" s="14">
        <v>658.1</v>
      </c>
      <c r="D379" s="14">
        <v>658.1</v>
      </c>
      <c r="E379" s="14">
        <v>655.7</v>
      </c>
      <c r="F379" s="14">
        <v>656.1</v>
      </c>
      <c r="G379" s="14">
        <v>656.9</v>
      </c>
      <c r="H379" s="14">
        <v>656.3</v>
      </c>
      <c r="I379" s="14">
        <v>655.5</v>
      </c>
      <c r="J379" s="14">
        <v>655.29999999999995</v>
      </c>
      <c r="K379" s="14">
        <v>653.70000000000005</v>
      </c>
      <c r="L379" s="14">
        <v>651.9</v>
      </c>
      <c r="M379" s="14">
        <v>650.9</v>
      </c>
      <c r="N379" s="14">
        <v>650.9</v>
      </c>
      <c r="O379" s="15" t="s">
        <v>73</v>
      </c>
      <c r="P379" s="13">
        <v>356108</v>
      </c>
      <c r="Q379" s="15" t="s">
        <v>99</v>
      </c>
      <c r="R379" s="13" t="s">
        <v>101</v>
      </c>
    </row>
    <row r="380" spans="1:18">
      <c r="A380" s="13">
        <v>20</v>
      </c>
      <c r="B380" s="13">
        <v>11</v>
      </c>
      <c r="C380" s="14">
        <v>20</v>
      </c>
      <c r="D380" s="14">
        <v>20</v>
      </c>
      <c r="E380" s="14">
        <v>20</v>
      </c>
      <c r="F380" s="14">
        <v>18</v>
      </c>
      <c r="G380" s="14">
        <v>19</v>
      </c>
      <c r="H380" s="14">
        <v>19</v>
      </c>
      <c r="I380" s="14">
        <v>19</v>
      </c>
      <c r="J380" s="14">
        <v>19</v>
      </c>
      <c r="K380" s="14">
        <v>19</v>
      </c>
      <c r="L380" s="14">
        <v>18</v>
      </c>
      <c r="M380" s="14">
        <v>18</v>
      </c>
      <c r="N380" s="14">
        <v>19</v>
      </c>
      <c r="O380" s="15" t="s">
        <v>84</v>
      </c>
      <c r="P380" s="13">
        <v>386106</v>
      </c>
      <c r="Q380" s="15" t="s">
        <v>99</v>
      </c>
      <c r="R380" s="13" t="s">
        <v>101</v>
      </c>
    </row>
    <row r="381" spans="1:18">
      <c r="A381" s="13">
        <v>20</v>
      </c>
      <c r="B381" s="13">
        <v>11</v>
      </c>
      <c r="C381" s="14">
        <v>99</v>
      </c>
      <c r="D381" s="14">
        <v>97</v>
      </c>
      <c r="E381" s="14">
        <v>98</v>
      </c>
      <c r="F381" s="14">
        <v>98</v>
      </c>
      <c r="G381" s="14">
        <v>98</v>
      </c>
      <c r="H381" s="14">
        <v>95</v>
      </c>
      <c r="I381" s="14">
        <v>96</v>
      </c>
      <c r="J381" s="14">
        <v>96</v>
      </c>
      <c r="K381" s="14">
        <v>97</v>
      </c>
      <c r="L381" s="14">
        <v>98</v>
      </c>
      <c r="M381" s="14">
        <v>98</v>
      </c>
      <c r="N381" s="14">
        <v>97</v>
      </c>
      <c r="O381" s="15" t="s">
        <v>84</v>
      </c>
      <c r="P381" s="13">
        <v>386107</v>
      </c>
      <c r="Q381" s="15" t="s">
        <v>99</v>
      </c>
      <c r="R381" s="13" t="s">
        <v>101</v>
      </c>
    </row>
    <row r="382" spans="1:18">
      <c r="A382" s="13">
        <v>20</v>
      </c>
      <c r="B382" s="13">
        <v>11</v>
      </c>
      <c r="C382" s="14">
        <v>14</v>
      </c>
      <c r="D382" s="14">
        <v>13</v>
      </c>
      <c r="E382" s="14">
        <v>13</v>
      </c>
      <c r="F382" s="14">
        <v>13</v>
      </c>
      <c r="G382" s="14">
        <v>13</v>
      </c>
      <c r="H382" s="14">
        <v>13</v>
      </c>
      <c r="I382" s="14">
        <v>13</v>
      </c>
      <c r="J382" s="14">
        <v>13</v>
      </c>
      <c r="K382" s="14">
        <v>12</v>
      </c>
      <c r="L382" s="14">
        <v>12</v>
      </c>
      <c r="M382" s="14">
        <v>12</v>
      </c>
      <c r="N382" s="14">
        <v>13</v>
      </c>
      <c r="O382" s="15" t="s">
        <v>84</v>
      </c>
      <c r="P382" s="13">
        <v>386108</v>
      </c>
      <c r="Q382" s="15" t="s">
        <v>99</v>
      </c>
      <c r="R382" s="13" t="s">
        <v>101</v>
      </c>
    </row>
    <row r="383" spans="1:18">
      <c r="A383" s="13">
        <v>20</v>
      </c>
      <c r="B383" s="13">
        <v>11</v>
      </c>
      <c r="C383" s="14">
        <v>136</v>
      </c>
      <c r="D383" s="14">
        <v>137</v>
      </c>
      <c r="E383" s="14">
        <v>136</v>
      </c>
      <c r="F383" s="14">
        <v>135</v>
      </c>
      <c r="G383" s="14">
        <v>135</v>
      </c>
      <c r="H383" s="14">
        <v>136</v>
      </c>
      <c r="I383" s="14">
        <v>136</v>
      </c>
      <c r="J383" s="14">
        <v>135</v>
      </c>
      <c r="K383" s="14">
        <v>136</v>
      </c>
      <c r="L383" s="14">
        <v>135</v>
      </c>
      <c r="M383" s="14">
        <v>136</v>
      </c>
      <c r="N383" s="14">
        <v>136</v>
      </c>
      <c r="O383" s="15" t="s">
        <v>84</v>
      </c>
      <c r="P383" s="13">
        <v>386109</v>
      </c>
      <c r="Q383" s="15" t="s">
        <v>99</v>
      </c>
      <c r="R383" s="13" t="s">
        <v>101</v>
      </c>
    </row>
    <row r="384" spans="1:18">
      <c r="A384" s="13">
        <v>20</v>
      </c>
      <c r="B384" s="13">
        <v>11</v>
      </c>
      <c r="C384" s="14">
        <v>2285.3000000000002</v>
      </c>
      <c r="D384" s="14">
        <v>2288.8000000000002</v>
      </c>
      <c r="E384" s="14">
        <v>2291.8000000000002</v>
      </c>
      <c r="F384" s="14">
        <v>2289.8000000000002</v>
      </c>
      <c r="G384" s="14">
        <v>2287.8000000000002</v>
      </c>
      <c r="H384" s="14">
        <v>2289.8000000000002</v>
      </c>
      <c r="I384" s="14">
        <v>2293.8000000000002</v>
      </c>
      <c r="J384" s="14">
        <v>2290.8000000000002</v>
      </c>
      <c r="K384" s="14">
        <v>2290.8000000000002</v>
      </c>
      <c r="L384" s="14">
        <v>2294.3000000000002</v>
      </c>
      <c r="M384" s="14">
        <v>2298.3000000000002</v>
      </c>
      <c r="N384" s="14">
        <v>2302.3000000000002</v>
      </c>
      <c r="O384" s="15" t="s">
        <v>85</v>
      </c>
      <c r="P384" s="13">
        <v>400130</v>
      </c>
      <c r="Q384" s="15" t="s">
        <v>99</v>
      </c>
      <c r="R384" s="13" t="s">
        <v>101</v>
      </c>
    </row>
    <row r="385" spans="1:18">
      <c r="A385" s="13">
        <v>20</v>
      </c>
      <c r="B385" s="13">
        <v>11</v>
      </c>
      <c r="C385" s="14">
        <v>290</v>
      </c>
      <c r="D385" s="14">
        <v>291</v>
      </c>
      <c r="E385" s="14">
        <v>289</v>
      </c>
      <c r="F385" s="14">
        <v>290</v>
      </c>
      <c r="G385" s="14">
        <v>291</v>
      </c>
      <c r="H385" s="14">
        <v>292</v>
      </c>
      <c r="I385" s="14">
        <v>292</v>
      </c>
      <c r="J385" s="14">
        <v>292</v>
      </c>
      <c r="K385" s="14">
        <v>292</v>
      </c>
      <c r="L385" s="14">
        <v>292</v>
      </c>
      <c r="M385" s="14">
        <v>291</v>
      </c>
      <c r="N385" s="14">
        <v>290</v>
      </c>
      <c r="O385" s="15" t="s">
        <v>87</v>
      </c>
      <c r="P385" s="13">
        <v>124100</v>
      </c>
      <c r="Q385" s="15" t="s">
        <v>99</v>
      </c>
      <c r="R385" s="13" t="s">
        <v>101</v>
      </c>
    </row>
    <row r="386" spans="1:18">
      <c r="A386" s="13">
        <v>20</v>
      </c>
      <c r="B386" s="13">
        <v>11</v>
      </c>
      <c r="C386" s="14">
        <v>195</v>
      </c>
      <c r="D386" s="14">
        <v>195</v>
      </c>
      <c r="E386" s="14">
        <v>195</v>
      </c>
      <c r="F386" s="14">
        <v>195</v>
      </c>
      <c r="G386" s="14">
        <v>195</v>
      </c>
      <c r="H386" s="14">
        <v>195</v>
      </c>
      <c r="I386" s="14">
        <v>195</v>
      </c>
      <c r="J386" s="14">
        <v>195</v>
      </c>
      <c r="K386" s="14">
        <v>195</v>
      </c>
      <c r="L386" s="14">
        <v>195</v>
      </c>
      <c r="M386" s="14">
        <v>193</v>
      </c>
      <c r="N386" s="14">
        <v>193</v>
      </c>
      <c r="O386" s="15" t="s">
        <v>88</v>
      </c>
      <c r="P386" s="13">
        <v>125100</v>
      </c>
      <c r="Q386" s="15" t="s">
        <v>99</v>
      </c>
      <c r="R386" s="13" t="s">
        <v>101</v>
      </c>
    </row>
    <row r="387" spans="1:18">
      <c r="A387" s="13">
        <v>20</v>
      </c>
      <c r="B387" s="13">
        <v>11</v>
      </c>
      <c r="C387" s="14">
        <v>68</v>
      </c>
      <c r="D387" s="14">
        <v>68</v>
      </c>
      <c r="E387" s="14">
        <v>68</v>
      </c>
      <c r="F387" s="14">
        <v>68</v>
      </c>
      <c r="G387" s="14">
        <v>68</v>
      </c>
      <c r="H387" s="14">
        <v>68</v>
      </c>
      <c r="I387" s="14">
        <v>68</v>
      </c>
      <c r="J387" s="14">
        <v>69</v>
      </c>
      <c r="K387" s="14">
        <v>69</v>
      </c>
      <c r="L387" s="14">
        <v>69</v>
      </c>
      <c r="M387" s="14">
        <v>69</v>
      </c>
      <c r="N387" s="14">
        <v>69</v>
      </c>
      <c r="O387" s="15" t="s">
        <v>89</v>
      </c>
      <c r="P387" s="13">
        <v>126100</v>
      </c>
      <c r="Q387" s="15" t="s">
        <v>99</v>
      </c>
      <c r="R387" s="13" t="s">
        <v>101</v>
      </c>
    </row>
    <row r="388" spans="1:18">
      <c r="A388" s="13">
        <v>20</v>
      </c>
      <c r="B388" s="13">
        <v>11</v>
      </c>
      <c r="C388" s="14">
        <v>220</v>
      </c>
      <c r="D388" s="14">
        <v>220</v>
      </c>
      <c r="E388" s="14">
        <v>220</v>
      </c>
      <c r="F388" s="14">
        <v>220</v>
      </c>
      <c r="G388" s="14">
        <v>220</v>
      </c>
      <c r="H388" s="14">
        <v>220</v>
      </c>
      <c r="I388" s="14">
        <v>219</v>
      </c>
      <c r="J388" s="14">
        <v>219</v>
      </c>
      <c r="K388" s="14">
        <v>219</v>
      </c>
      <c r="L388" s="14">
        <v>216</v>
      </c>
      <c r="M388" s="14">
        <v>216</v>
      </c>
      <c r="N388" s="14">
        <v>215</v>
      </c>
      <c r="O388" s="15" t="s">
        <v>25</v>
      </c>
      <c r="P388" s="13">
        <v>127100</v>
      </c>
      <c r="Q388" s="15" t="s">
        <v>99</v>
      </c>
      <c r="R388" s="13" t="s">
        <v>101</v>
      </c>
    </row>
    <row r="389" spans="1:18">
      <c r="A389" s="13">
        <v>20</v>
      </c>
      <c r="B389" s="13">
        <v>11</v>
      </c>
      <c r="C389" s="14">
        <v>661.5</v>
      </c>
      <c r="D389" s="14">
        <v>659.5</v>
      </c>
      <c r="E389" s="14">
        <v>658.5</v>
      </c>
      <c r="F389" s="14">
        <v>658.5</v>
      </c>
      <c r="G389" s="14">
        <v>658.5</v>
      </c>
      <c r="H389" s="14">
        <v>657.5</v>
      </c>
      <c r="I389" s="14">
        <v>661.5</v>
      </c>
      <c r="J389" s="14">
        <v>658.5</v>
      </c>
      <c r="K389" s="14">
        <v>657.5</v>
      </c>
      <c r="L389" s="14">
        <v>659.5</v>
      </c>
      <c r="M389" s="14">
        <v>659.5</v>
      </c>
      <c r="N389" s="14">
        <v>654.5</v>
      </c>
      <c r="O389" s="15" t="s">
        <v>73</v>
      </c>
      <c r="P389" s="13">
        <v>356111</v>
      </c>
      <c r="Q389" s="15" t="s">
        <v>99</v>
      </c>
      <c r="R389" s="13" t="s">
        <v>101</v>
      </c>
    </row>
    <row r="390" spans="1:18">
      <c r="A390" s="13">
        <v>20</v>
      </c>
      <c r="B390" s="13">
        <v>11</v>
      </c>
      <c r="C390" s="14">
        <v>391.5</v>
      </c>
      <c r="D390" s="14">
        <v>391.5</v>
      </c>
      <c r="E390" s="14">
        <v>392.5</v>
      </c>
      <c r="F390" s="14">
        <v>391.5</v>
      </c>
      <c r="G390" s="14">
        <v>391.5</v>
      </c>
      <c r="H390" s="14">
        <v>391.5</v>
      </c>
      <c r="I390" s="14">
        <v>392.5</v>
      </c>
      <c r="J390" s="14">
        <v>393.5</v>
      </c>
      <c r="K390" s="14">
        <v>393.5</v>
      </c>
      <c r="L390" s="14">
        <v>392.5</v>
      </c>
      <c r="M390" s="14">
        <v>392.5</v>
      </c>
      <c r="N390" s="14">
        <v>392.5</v>
      </c>
      <c r="O390" s="15" t="s">
        <v>73</v>
      </c>
      <c r="P390" s="13">
        <v>356114</v>
      </c>
      <c r="Q390" s="15" t="s">
        <v>99</v>
      </c>
      <c r="R390" s="13" t="s">
        <v>101</v>
      </c>
    </row>
    <row r="391" spans="1:18">
      <c r="A391" s="13">
        <v>20</v>
      </c>
      <c r="B391" s="13">
        <v>11</v>
      </c>
      <c r="C391" s="14">
        <v>47</v>
      </c>
      <c r="D391" s="14">
        <v>47</v>
      </c>
      <c r="E391" s="14">
        <v>47</v>
      </c>
      <c r="F391" s="14">
        <v>47</v>
      </c>
      <c r="G391" s="14">
        <v>48</v>
      </c>
      <c r="H391" s="14">
        <v>48</v>
      </c>
      <c r="I391" s="14">
        <v>49</v>
      </c>
      <c r="J391" s="14">
        <v>49</v>
      </c>
      <c r="K391" s="14">
        <v>49</v>
      </c>
      <c r="L391" s="14">
        <v>49</v>
      </c>
      <c r="M391" s="14">
        <v>49</v>
      </c>
      <c r="N391" s="14">
        <v>49</v>
      </c>
      <c r="O391" s="15" t="s">
        <v>84</v>
      </c>
      <c r="P391" s="13">
        <v>386110</v>
      </c>
      <c r="Q391" s="15" t="s">
        <v>99</v>
      </c>
      <c r="R391" s="13" t="s">
        <v>101</v>
      </c>
    </row>
    <row r="392" spans="1:18">
      <c r="A392" s="13">
        <v>20</v>
      </c>
      <c r="B392" s="13">
        <v>11</v>
      </c>
      <c r="C392" s="14">
        <v>150</v>
      </c>
      <c r="D392" s="14">
        <v>151</v>
      </c>
      <c r="E392" s="14">
        <v>150</v>
      </c>
      <c r="F392" s="14">
        <v>151</v>
      </c>
      <c r="G392" s="14">
        <v>151</v>
      </c>
      <c r="H392" s="14">
        <v>150</v>
      </c>
      <c r="I392" s="14">
        <v>151</v>
      </c>
      <c r="J392" s="14">
        <v>150</v>
      </c>
      <c r="K392" s="14">
        <v>150</v>
      </c>
      <c r="L392" s="14">
        <v>150</v>
      </c>
      <c r="M392" s="14">
        <v>150</v>
      </c>
      <c r="N392" s="14">
        <v>150</v>
      </c>
      <c r="O392" s="15" t="s">
        <v>84</v>
      </c>
      <c r="P392" s="13">
        <v>386111</v>
      </c>
      <c r="Q392" s="15" t="s">
        <v>99</v>
      </c>
      <c r="R392" s="13" t="s">
        <v>101</v>
      </c>
    </row>
    <row r="393" spans="1:18">
      <c r="A393" s="13">
        <v>20</v>
      </c>
      <c r="B393" s="13">
        <v>11</v>
      </c>
      <c r="C393" s="14">
        <v>62</v>
      </c>
      <c r="D393" s="14">
        <v>62</v>
      </c>
      <c r="E393" s="14">
        <v>61</v>
      </c>
      <c r="F393" s="14">
        <v>61</v>
      </c>
      <c r="G393" s="14">
        <v>61</v>
      </c>
      <c r="H393" s="14">
        <v>59</v>
      </c>
      <c r="I393" s="14">
        <v>60</v>
      </c>
      <c r="J393" s="14">
        <v>60</v>
      </c>
      <c r="K393" s="14">
        <v>62</v>
      </c>
      <c r="L393" s="14">
        <v>62</v>
      </c>
      <c r="M393" s="14">
        <v>62</v>
      </c>
      <c r="N393" s="14">
        <v>62</v>
      </c>
      <c r="O393" s="15" t="s">
        <v>84</v>
      </c>
      <c r="P393" s="13">
        <v>386112</v>
      </c>
      <c r="Q393" s="15" t="s">
        <v>99</v>
      </c>
      <c r="R393" s="13" t="s">
        <v>101</v>
      </c>
    </row>
    <row r="394" spans="1:18">
      <c r="A394" s="13">
        <v>20</v>
      </c>
      <c r="B394" s="13">
        <v>11</v>
      </c>
      <c r="C394" s="14">
        <v>161</v>
      </c>
      <c r="D394" s="14">
        <v>161</v>
      </c>
      <c r="E394" s="14">
        <v>162</v>
      </c>
      <c r="F394" s="14">
        <v>162</v>
      </c>
      <c r="G394" s="14">
        <v>162</v>
      </c>
      <c r="H394" s="14">
        <v>161</v>
      </c>
      <c r="I394" s="14">
        <v>161</v>
      </c>
      <c r="J394" s="14">
        <v>162</v>
      </c>
      <c r="K394" s="14">
        <v>163</v>
      </c>
      <c r="L394" s="14">
        <v>163</v>
      </c>
      <c r="M394" s="14">
        <v>163</v>
      </c>
      <c r="N394" s="14">
        <v>163</v>
      </c>
      <c r="O394" s="15" t="s">
        <v>84</v>
      </c>
      <c r="P394" s="13">
        <v>386113</v>
      </c>
      <c r="Q394" s="15" t="s">
        <v>99</v>
      </c>
      <c r="R394" s="13" t="s">
        <v>101</v>
      </c>
    </row>
    <row r="395" spans="1:18">
      <c r="A395" s="13">
        <v>20</v>
      </c>
      <c r="B395" s="13">
        <v>11</v>
      </c>
      <c r="C395" s="14">
        <v>21</v>
      </c>
      <c r="D395" s="14">
        <v>21</v>
      </c>
      <c r="E395" s="14">
        <v>21</v>
      </c>
      <c r="F395" s="14">
        <v>21</v>
      </c>
      <c r="G395" s="14">
        <v>21</v>
      </c>
      <c r="H395" s="14">
        <v>21</v>
      </c>
      <c r="I395" s="14">
        <v>21</v>
      </c>
      <c r="J395" s="14">
        <v>21</v>
      </c>
      <c r="K395" s="14">
        <v>21</v>
      </c>
      <c r="L395" s="14">
        <v>21</v>
      </c>
      <c r="M395" s="14">
        <v>21</v>
      </c>
      <c r="N395" s="14">
        <v>21</v>
      </c>
      <c r="O395" s="15" t="s">
        <v>84</v>
      </c>
      <c r="P395" s="13">
        <v>386114</v>
      </c>
      <c r="Q395" s="15" t="s">
        <v>99</v>
      </c>
      <c r="R395" s="13" t="s">
        <v>101</v>
      </c>
    </row>
    <row r="396" spans="1:18">
      <c r="A396" s="13">
        <v>20</v>
      </c>
      <c r="B396" s="13">
        <v>11</v>
      </c>
      <c r="C396" s="14">
        <v>2334.5</v>
      </c>
      <c r="D396" s="14">
        <v>2328.5</v>
      </c>
      <c r="E396" s="14">
        <v>2328.5</v>
      </c>
      <c r="F396" s="14">
        <v>2329.5</v>
      </c>
      <c r="G396" s="14">
        <v>2326.5</v>
      </c>
      <c r="H396" s="14">
        <v>2325.5</v>
      </c>
      <c r="I396" s="14">
        <v>2323.5</v>
      </c>
      <c r="J396" s="14">
        <v>2325.5</v>
      </c>
      <c r="K396" s="14">
        <v>2377.5</v>
      </c>
      <c r="L396" s="14">
        <v>2372.5</v>
      </c>
      <c r="M396" s="14">
        <v>2373.5</v>
      </c>
      <c r="N396" s="14">
        <v>2370.5</v>
      </c>
      <c r="O396" s="15" t="s">
        <v>34</v>
      </c>
      <c r="P396" s="13">
        <v>128100</v>
      </c>
      <c r="Q396" s="15" t="s">
        <v>99</v>
      </c>
      <c r="R396" s="13" t="s">
        <v>101</v>
      </c>
    </row>
    <row r="397" spans="1:18">
      <c r="A397" s="13">
        <v>20</v>
      </c>
      <c r="B397" s="13">
        <v>11</v>
      </c>
      <c r="C397" s="14">
        <v>242</v>
      </c>
      <c r="D397" s="14">
        <v>241</v>
      </c>
      <c r="E397" s="14">
        <v>243.5</v>
      </c>
      <c r="F397" s="14">
        <v>242.5</v>
      </c>
      <c r="G397" s="14">
        <v>242.5</v>
      </c>
      <c r="H397" s="14">
        <v>243.5</v>
      </c>
      <c r="I397" s="14">
        <v>243</v>
      </c>
      <c r="J397" s="14">
        <v>243</v>
      </c>
      <c r="K397" s="14">
        <v>243</v>
      </c>
      <c r="L397" s="14">
        <v>243</v>
      </c>
      <c r="M397" s="14">
        <v>243</v>
      </c>
      <c r="N397" s="14">
        <v>243</v>
      </c>
      <c r="O397" s="15" t="s">
        <v>35</v>
      </c>
      <c r="P397" s="13">
        <v>129100</v>
      </c>
      <c r="Q397" s="15" t="s">
        <v>99</v>
      </c>
      <c r="R397" s="13" t="s">
        <v>101</v>
      </c>
    </row>
    <row r="398" spans="1:18">
      <c r="A398" s="13">
        <v>20</v>
      </c>
      <c r="B398" s="13">
        <v>11</v>
      </c>
      <c r="C398" s="14">
        <v>491.9</v>
      </c>
      <c r="D398" s="14">
        <v>491.9</v>
      </c>
      <c r="E398" s="14">
        <v>493.9</v>
      </c>
      <c r="F398" s="14">
        <v>493.9</v>
      </c>
      <c r="G398" s="14">
        <v>502.9</v>
      </c>
      <c r="H398" s="14">
        <v>504.9</v>
      </c>
      <c r="I398" s="14">
        <v>505.4</v>
      </c>
      <c r="J398" s="14">
        <v>506.2</v>
      </c>
      <c r="K398" s="14">
        <v>497.2</v>
      </c>
      <c r="L398" s="14">
        <v>492.4</v>
      </c>
      <c r="M398" s="14">
        <v>483.4</v>
      </c>
      <c r="N398" s="14">
        <v>492.4</v>
      </c>
      <c r="O398" s="15" t="s">
        <v>37</v>
      </c>
      <c r="P398" s="13">
        <v>131100</v>
      </c>
      <c r="Q398" s="15" t="s">
        <v>99</v>
      </c>
      <c r="R398" s="13" t="s">
        <v>101</v>
      </c>
    </row>
    <row r="399" spans="1:18">
      <c r="A399" s="13">
        <v>20</v>
      </c>
      <c r="B399" s="13">
        <v>11</v>
      </c>
      <c r="C399" s="14">
        <v>553.6</v>
      </c>
      <c r="D399" s="14">
        <v>552.79999999999995</v>
      </c>
      <c r="E399" s="14">
        <v>555.6</v>
      </c>
      <c r="F399" s="14">
        <v>553.6</v>
      </c>
      <c r="G399" s="14">
        <v>553.79999999999995</v>
      </c>
      <c r="H399" s="14">
        <v>557.79999999999995</v>
      </c>
      <c r="I399" s="14">
        <v>561.29999999999995</v>
      </c>
      <c r="J399" s="14">
        <v>558.70000000000005</v>
      </c>
      <c r="K399" s="14">
        <v>559.5</v>
      </c>
      <c r="L399" s="14">
        <v>556.70000000000005</v>
      </c>
      <c r="M399" s="14">
        <v>556.9</v>
      </c>
      <c r="N399" s="14">
        <v>555.9</v>
      </c>
      <c r="O399" s="15" t="s">
        <v>73</v>
      </c>
      <c r="P399" s="13">
        <v>356117</v>
      </c>
      <c r="Q399" s="15" t="s">
        <v>99</v>
      </c>
      <c r="R399" s="13" t="s">
        <v>101</v>
      </c>
    </row>
    <row r="400" spans="1:18">
      <c r="A400" s="13">
        <v>20</v>
      </c>
      <c r="B400" s="13">
        <v>11</v>
      </c>
      <c r="C400" s="14">
        <v>57</v>
      </c>
      <c r="D400" s="14">
        <v>57</v>
      </c>
      <c r="E400" s="14">
        <v>57</v>
      </c>
      <c r="F400" s="14">
        <v>57</v>
      </c>
      <c r="G400" s="14">
        <v>57</v>
      </c>
      <c r="H400" s="14">
        <v>57</v>
      </c>
      <c r="I400" s="14">
        <v>57</v>
      </c>
      <c r="J400" s="14">
        <v>57</v>
      </c>
      <c r="K400" s="14">
        <v>57</v>
      </c>
      <c r="L400" s="14">
        <v>57</v>
      </c>
      <c r="M400" s="14">
        <v>57</v>
      </c>
      <c r="N400" s="14">
        <v>57</v>
      </c>
      <c r="O400" s="15" t="s">
        <v>84</v>
      </c>
      <c r="P400" s="13">
        <v>386115</v>
      </c>
      <c r="Q400" s="15" t="s">
        <v>99</v>
      </c>
      <c r="R400" s="13" t="s">
        <v>101</v>
      </c>
    </row>
    <row r="401" spans="1:18">
      <c r="A401" s="13">
        <v>20</v>
      </c>
      <c r="B401" s="13">
        <v>11</v>
      </c>
      <c r="C401" s="14">
        <v>259</v>
      </c>
      <c r="D401" s="14">
        <v>259</v>
      </c>
      <c r="E401" s="14">
        <v>258</v>
      </c>
      <c r="F401" s="14">
        <v>259</v>
      </c>
      <c r="G401" s="14">
        <v>259</v>
      </c>
      <c r="H401" s="14">
        <v>258</v>
      </c>
      <c r="I401" s="14">
        <v>261</v>
      </c>
      <c r="J401" s="14">
        <v>258</v>
      </c>
      <c r="K401" s="14">
        <v>258</v>
      </c>
      <c r="L401" s="14">
        <v>257</v>
      </c>
      <c r="M401" s="14">
        <v>257</v>
      </c>
      <c r="N401" s="14">
        <v>257</v>
      </c>
      <c r="O401" s="15" t="s">
        <v>84</v>
      </c>
      <c r="P401" s="13">
        <v>386116</v>
      </c>
      <c r="Q401" s="15" t="s">
        <v>99</v>
      </c>
      <c r="R401" s="13" t="s">
        <v>101</v>
      </c>
    </row>
    <row r="402" spans="1:18">
      <c r="A402" s="13">
        <v>20</v>
      </c>
      <c r="B402" s="13">
        <v>11</v>
      </c>
      <c r="C402" s="14">
        <v>32</v>
      </c>
      <c r="D402" s="14">
        <v>32</v>
      </c>
      <c r="E402" s="14">
        <v>32</v>
      </c>
      <c r="F402" s="14">
        <v>31</v>
      </c>
      <c r="G402" s="14">
        <v>32</v>
      </c>
      <c r="H402" s="14">
        <v>31</v>
      </c>
      <c r="I402" s="14">
        <v>32</v>
      </c>
      <c r="J402" s="14">
        <v>32</v>
      </c>
      <c r="K402" s="14">
        <v>33</v>
      </c>
      <c r="L402" s="14">
        <v>33</v>
      </c>
      <c r="M402" s="14">
        <v>32</v>
      </c>
      <c r="N402" s="14">
        <v>32</v>
      </c>
      <c r="O402" s="15" t="s">
        <v>84</v>
      </c>
      <c r="P402" s="13">
        <v>386117</v>
      </c>
      <c r="Q402" s="15" t="s">
        <v>99</v>
      </c>
      <c r="R402" s="13" t="s">
        <v>101</v>
      </c>
    </row>
    <row r="403" spans="1:18">
      <c r="A403" s="13">
        <v>20</v>
      </c>
      <c r="B403" s="13">
        <v>11</v>
      </c>
      <c r="C403" s="14">
        <v>170</v>
      </c>
      <c r="D403" s="14">
        <v>169</v>
      </c>
      <c r="E403" s="14">
        <v>168</v>
      </c>
      <c r="F403" s="14">
        <v>166</v>
      </c>
      <c r="G403" s="14">
        <v>165</v>
      </c>
      <c r="H403" s="14">
        <v>164</v>
      </c>
      <c r="I403" s="14">
        <v>166</v>
      </c>
      <c r="J403" s="14">
        <v>166</v>
      </c>
      <c r="K403" s="14">
        <v>163</v>
      </c>
      <c r="L403" s="14">
        <v>164</v>
      </c>
      <c r="M403" s="14">
        <v>166</v>
      </c>
      <c r="N403" s="14">
        <v>166</v>
      </c>
      <c r="O403" s="15" t="s">
        <v>84</v>
      </c>
      <c r="P403" s="13">
        <v>386118</v>
      </c>
      <c r="Q403" s="15" t="s">
        <v>99</v>
      </c>
      <c r="R403" s="13" t="s">
        <v>101</v>
      </c>
    </row>
    <row r="404" spans="1:18">
      <c r="A404" s="13">
        <v>20</v>
      </c>
      <c r="B404" s="13">
        <v>11</v>
      </c>
      <c r="C404" s="14">
        <v>318</v>
      </c>
      <c r="D404" s="14">
        <v>319</v>
      </c>
      <c r="E404" s="14">
        <v>320</v>
      </c>
      <c r="F404" s="14">
        <v>319</v>
      </c>
      <c r="G404" s="14">
        <v>319</v>
      </c>
      <c r="H404" s="14">
        <v>321</v>
      </c>
      <c r="I404" s="14">
        <v>321</v>
      </c>
      <c r="J404" s="14">
        <v>321</v>
      </c>
      <c r="K404" s="14">
        <v>321</v>
      </c>
      <c r="L404" s="14">
        <v>320</v>
      </c>
      <c r="M404" s="14">
        <v>321</v>
      </c>
      <c r="N404" s="14">
        <v>319</v>
      </c>
      <c r="O404" s="15" t="s">
        <v>47</v>
      </c>
      <c r="P404" s="13">
        <v>133100</v>
      </c>
      <c r="Q404" s="15" t="s">
        <v>99</v>
      </c>
      <c r="R404" s="13" t="s">
        <v>101</v>
      </c>
    </row>
    <row r="405" spans="1:18">
      <c r="A405" s="13">
        <v>20</v>
      </c>
      <c r="B405" s="13">
        <v>11</v>
      </c>
      <c r="C405" s="14">
        <v>53.5</v>
      </c>
      <c r="D405" s="14">
        <v>53.5</v>
      </c>
      <c r="E405" s="14">
        <v>53.5</v>
      </c>
      <c r="F405" s="14">
        <v>53.5</v>
      </c>
      <c r="G405" s="14">
        <v>53.5</v>
      </c>
      <c r="H405" s="14">
        <v>53.5</v>
      </c>
      <c r="I405" s="14">
        <v>53.5</v>
      </c>
      <c r="J405" s="14">
        <v>53.5</v>
      </c>
      <c r="K405" s="14">
        <v>53.5</v>
      </c>
      <c r="L405" s="14">
        <v>53.5</v>
      </c>
      <c r="M405" s="14">
        <v>53.5</v>
      </c>
      <c r="N405" s="14">
        <v>53.5</v>
      </c>
      <c r="O405" s="15" t="s">
        <v>73</v>
      </c>
      <c r="P405" s="13">
        <v>356120</v>
      </c>
      <c r="Q405" s="15" t="s">
        <v>99</v>
      </c>
      <c r="R405" s="13" t="s">
        <v>101</v>
      </c>
    </row>
    <row r="406" spans="1:18">
      <c r="A406" s="13">
        <v>20</v>
      </c>
      <c r="B406" s="13">
        <v>11</v>
      </c>
      <c r="C406" s="14">
        <v>43</v>
      </c>
      <c r="D406" s="14">
        <v>44.6</v>
      </c>
      <c r="E406" s="14">
        <v>46.2</v>
      </c>
      <c r="F406" s="14">
        <v>46.2</v>
      </c>
      <c r="G406" s="14">
        <v>46.2</v>
      </c>
      <c r="H406" s="14">
        <v>46.2</v>
      </c>
      <c r="I406" s="14">
        <v>47.8</v>
      </c>
      <c r="J406" s="14">
        <v>47</v>
      </c>
      <c r="K406" s="14">
        <v>47</v>
      </c>
      <c r="L406" s="14">
        <v>47.8</v>
      </c>
      <c r="M406" s="14">
        <v>47.8</v>
      </c>
      <c r="N406" s="14">
        <v>45.4</v>
      </c>
      <c r="O406" s="15" t="s">
        <v>73</v>
      </c>
      <c r="P406" s="13">
        <v>356121</v>
      </c>
      <c r="Q406" s="15" t="s">
        <v>99</v>
      </c>
      <c r="R406" s="13" t="s">
        <v>101</v>
      </c>
    </row>
    <row r="407" spans="1:18">
      <c r="A407" s="13">
        <v>20</v>
      </c>
      <c r="B407" s="13">
        <v>11</v>
      </c>
      <c r="C407" s="14">
        <v>162</v>
      </c>
      <c r="D407" s="14">
        <v>161</v>
      </c>
      <c r="E407" s="14">
        <v>163</v>
      </c>
      <c r="F407" s="14">
        <v>163</v>
      </c>
      <c r="G407" s="14">
        <v>162</v>
      </c>
      <c r="H407" s="14">
        <v>162</v>
      </c>
      <c r="I407" s="14">
        <v>162</v>
      </c>
      <c r="J407" s="14">
        <v>162</v>
      </c>
      <c r="K407" s="14">
        <v>162</v>
      </c>
      <c r="L407" s="14">
        <v>162</v>
      </c>
      <c r="M407" s="14">
        <v>162</v>
      </c>
      <c r="N407" s="14">
        <v>162</v>
      </c>
      <c r="O407" s="15" t="s">
        <v>73</v>
      </c>
      <c r="P407" s="13">
        <v>356124</v>
      </c>
      <c r="Q407" s="15" t="s">
        <v>99</v>
      </c>
      <c r="R407" s="13" t="s">
        <v>101</v>
      </c>
    </row>
    <row r="408" spans="1:18">
      <c r="A408" s="13">
        <v>20</v>
      </c>
      <c r="B408" s="13">
        <v>11</v>
      </c>
      <c r="C408" s="14">
        <v>43</v>
      </c>
      <c r="D408" s="14">
        <v>42</v>
      </c>
      <c r="E408" s="14">
        <v>43</v>
      </c>
      <c r="F408" s="14">
        <v>43</v>
      </c>
      <c r="G408" s="14">
        <v>42</v>
      </c>
      <c r="H408" s="14">
        <v>42</v>
      </c>
      <c r="I408" s="14">
        <v>42</v>
      </c>
      <c r="J408" s="14">
        <v>41</v>
      </c>
      <c r="K408" s="14">
        <v>40</v>
      </c>
      <c r="L408" s="14">
        <v>40</v>
      </c>
      <c r="M408" s="14">
        <v>40</v>
      </c>
      <c r="N408" s="14">
        <v>41</v>
      </c>
      <c r="O408" s="15" t="s">
        <v>84</v>
      </c>
      <c r="P408" s="13">
        <v>386121</v>
      </c>
      <c r="Q408" s="15" t="s">
        <v>99</v>
      </c>
      <c r="R408" s="13" t="s">
        <v>101</v>
      </c>
    </row>
    <row r="409" spans="1:18">
      <c r="A409" s="13">
        <v>20</v>
      </c>
      <c r="B409" s="13">
        <v>11</v>
      </c>
      <c r="C409" s="14">
        <v>33</v>
      </c>
      <c r="D409" s="14">
        <v>33</v>
      </c>
      <c r="E409" s="14">
        <v>32</v>
      </c>
      <c r="F409" s="14">
        <v>32</v>
      </c>
      <c r="G409" s="14">
        <v>33</v>
      </c>
      <c r="H409" s="14">
        <v>33</v>
      </c>
      <c r="I409" s="14">
        <v>33</v>
      </c>
      <c r="J409" s="14">
        <v>33</v>
      </c>
      <c r="K409" s="14">
        <v>36</v>
      </c>
      <c r="L409" s="14">
        <v>36</v>
      </c>
      <c r="M409" s="14">
        <v>36</v>
      </c>
      <c r="N409" s="14">
        <v>36</v>
      </c>
      <c r="O409" s="15" t="s">
        <v>84</v>
      </c>
      <c r="P409" s="13">
        <v>386122</v>
      </c>
      <c r="Q409" s="15" t="s">
        <v>99</v>
      </c>
      <c r="R409" s="13" t="s">
        <v>101</v>
      </c>
    </row>
    <row r="410" spans="1:18">
      <c r="A410" s="13">
        <v>20</v>
      </c>
      <c r="B410" s="13">
        <v>11</v>
      </c>
      <c r="C410" s="14">
        <v>123</v>
      </c>
      <c r="D410" s="14">
        <v>123</v>
      </c>
      <c r="E410" s="14">
        <v>122</v>
      </c>
      <c r="F410" s="14">
        <v>123</v>
      </c>
      <c r="G410" s="14">
        <v>122</v>
      </c>
      <c r="H410" s="14">
        <v>123</v>
      </c>
      <c r="I410" s="14">
        <v>126</v>
      </c>
      <c r="J410" s="14">
        <v>127</v>
      </c>
      <c r="K410" s="14">
        <v>125</v>
      </c>
      <c r="L410" s="14">
        <v>125</v>
      </c>
      <c r="M410" s="14">
        <v>125</v>
      </c>
      <c r="N410" s="14">
        <v>127</v>
      </c>
      <c r="O410" s="15" t="s">
        <v>84</v>
      </c>
      <c r="P410" s="13">
        <v>386123</v>
      </c>
      <c r="Q410" s="15" t="s">
        <v>99</v>
      </c>
      <c r="R410" s="13" t="s">
        <v>101</v>
      </c>
    </row>
    <row r="411" spans="1:18">
      <c r="A411" s="13">
        <v>20</v>
      </c>
      <c r="B411" s="13">
        <v>11</v>
      </c>
      <c r="C411" s="14">
        <v>135</v>
      </c>
      <c r="D411" s="14">
        <v>135</v>
      </c>
      <c r="E411" s="14">
        <v>134</v>
      </c>
      <c r="F411" s="14">
        <v>134</v>
      </c>
      <c r="G411" s="14">
        <v>135</v>
      </c>
      <c r="H411" s="14">
        <v>134</v>
      </c>
      <c r="I411" s="14">
        <v>134</v>
      </c>
      <c r="J411" s="14">
        <v>131</v>
      </c>
      <c r="K411" s="14">
        <v>133</v>
      </c>
      <c r="L411" s="14">
        <v>134</v>
      </c>
      <c r="M411" s="14">
        <v>135</v>
      </c>
      <c r="N411" s="14">
        <v>133</v>
      </c>
      <c r="O411" s="15" t="s">
        <v>85</v>
      </c>
      <c r="P411" s="13">
        <v>400133</v>
      </c>
      <c r="Q411" s="15" t="s">
        <v>99</v>
      </c>
      <c r="R411" s="13" t="s">
        <v>101</v>
      </c>
    </row>
    <row r="412" spans="1:18">
      <c r="A412" s="13">
        <v>20</v>
      </c>
      <c r="B412" s="13">
        <v>11</v>
      </c>
      <c r="C412" s="14">
        <v>196</v>
      </c>
      <c r="D412" s="14">
        <v>197</v>
      </c>
      <c r="E412" s="14">
        <v>198</v>
      </c>
      <c r="F412" s="14">
        <v>197</v>
      </c>
      <c r="G412" s="14">
        <v>197</v>
      </c>
      <c r="H412" s="14">
        <v>197</v>
      </c>
      <c r="I412" s="14">
        <v>198</v>
      </c>
      <c r="J412" s="14">
        <v>198</v>
      </c>
      <c r="K412" s="14">
        <v>197</v>
      </c>
      <c r="L412" s="14">
        <v>197</v>
      </c>
      <c r="M412" s="14">
        <v>196</v>
      </c>
      <c r="N412" s="14">
        <v>195</v>
      </c>
      <c r="O412" s="15" t="s">
        <v>85</v>
      </c>
      <c r="P412" s="13">
        <v>400136</v>
      </c>
      <c r="Q412" s="15" t="s">
        <v>99</v>
      </c>
      <c r="R412" s="13" t="s">
        <v>101</v>
      </c>
    </row>
    <row r="413" spans="1:18">
      <c r="A413" s="13">
        <v>20</v>
      </c>
      <c r="B413" s="13">
        <v>11</v>
      </c>
      <c r="C413" s="14">
        <v>357</v>
      </c>
      <c r="D413" s="14">
        <v>357</v>
      </c>
      <c r="E413" s="14">
        <v>358</v>
      </c>
      <c r="F413" s="14">
        <v>357</v>
      </c>
      <c r="G413" s="14">
        <v>357</v>
      </c>
      <c r="H413" s="14">
        <v>358</v>
      </c>
      <c r="I413" s="14">
        <v>358</v>
      </c>
      <c r="J413" s="14">
        <v>358</v>
      </c>
      <c r="K413" s="14">
        <v>358</v>
      </c>
      <c r="L413" s="14">
        <v>357</v>
      </c>
      <c r="M413" s="14">
        <v>357</v>
      </c>
      <c r="N413" s="14">
        <v>357</v>
      </c>
      <c r="O413" s="15" t="s">
        <v>48</v>
      </c>
      <c r="P413" s="13">
        <v>134100</v>
      </c>
      <c r="Q413" s="15" t="s">
        <v>99</v>
      </c>
      <c r="R413" s="13" t="s">
        <v>101</v>
      </c>
    </row>
    <row r="414" spans="1:18">
      <c r="A414" s="13">
        <v>20</v>
      </c>
      <c r="B414" s="13">
        <v>11</v>
      </c>
      <c r="C414" s="14">
        <v>108</v>
      </c>
      <c r="D414" s="14">
        <v>108</v>
      </c>
      <c r="E414" s="14">
        <v>108</v>
      </c>
      <c r="F414" s="14">
        <v>109</v>
      </c>
      <c r="G414" s="14">
        <v>109</v>
      </c>
      <c r="H414" s="14">
        <v>109</v>
      </c>
      <c r="I414" s="14">
        <v>110</v>
      </c>
      <c r="J414" s="14">
        <v>110</v>
      </c>
      <c r="K414" s="14">
        <v>110</v>
      </c>
      <c r="L414" s="14">
        <v>110</v>
      </c>
      <c r="M414" s="14">
        <v>109</v>
      </c>
      <c r="N414" s="14">
        <v>109</v>
      </c>
      <c r="O414" s="15" t="s">
        <v>73</v>
      </c>
      <c r="P414" s="13">
        <v>356127</v>
      </c>
      <c r="Q414" s="15" t="s">
        <v>99</v>
      </c>
      <c r="R414" s="13" t="s">
        <v>101</v>
      </c>
    </row>
    <row r="415" spans="1:18">
      <c r="A415" s="13">
        <v>20</v>
      </c>
      <c r="B415" s="13">
        <v>11</v>
      </c>
      <c r="C415" s="14">
        <v>19</v>
      </c>
      <c r="D415" s="14">
        <v>19</v>
      </c>
      <c r="E415" s="14">
        <v>19</v>
      </c>
      <c r="F415" s="14">
        <v>19</v>
      </c>
      <c r="G415" s="14">
        <v>19</v>
      </c>
      <c r="H415" s="14">
        <v>19</v>
      </c>
      <c r="I415" s="14">
        <v>19</v>
      </c>
      <c r="J415" s="14">
        <v>19</v>
      </c>
      <c r="K415" s="14">
        <v>19</v>
      </c>
      <c r="L415" s="14">
        <v>19</v>
      </c>
      <c r="M415" s="14">
        <v>19</v>
      </c>
      <c r="N415" s="14">
        <v>19</v>
      </c>
      <c r="O415" s="15" t="s">
        <v>84</v>
      </c>
      <c r="P415" s="13">
        <v>386124</v>
      </c>
      <c r="Q415" s="15" t="s">
        <v>99</v>
      </c>
      <c r="R415" s="13" t="s">
        <v>101</v>
      </c>
    </row>
    <row r="416" spans="1:18">
      <c r="A416" s="13">
        <v>20</v>
      </c>
      <c r="B416" s="13">
        <v>11</v>
      </c>
      <c r="C416" s="14">
        <v>35</v>
      </c>
      <c r="D416" s="14">
        <v>34</v>
      </c>
      <c r="E416" s="14">
        <v>34</v>
      </c>
      <c r="F416" s="14">
        <v>34</v>
      </c>
      <c r="G416" s="14">
        <v>34</v>
      </c>
      <c r="H416" s="14">
        <v>35</v>
      </c>
      <c r="I416" s="14">
        <v>35</v>
      </c>
      <c r="J416" s="14">
        <v>34</v>
      </c>
      <c r="K416" s="14">
        <v>34</v>
      </c>
      <c r="L416" s="14">
        <v>34</v>
      </c>
      <c r="M416" s="14">
        <v>34</v>
      </c>
      <c r="N416" s="14">
        <v>33</v>
      </c>
      <c r="O416" s="15" t="s">
        <v>84</v>
      </c>
      <c r="P416" s="13">
        <v>386125</v>
      </c>
      <c r="Q416" s="15" t="s">
        <v>99</v>
      </c>
      <c r="R416" s="13" t="s">
        <v>101</v>
      </c>
    </row>
    <row r="417" spans="1:18">
      <c r="A417" s="13">
        <v>20</v>
      </c>
      <c r="B417" s="13">
        <v>11</v>
      </c>
      <c r="C417" s="14">
        <v>5</v>
      </c>
      <c r="D417" s="14">
        <v>5</v>
      </c>
      <c r="E417" s="14">
        <v>5</v>
      </c>
      <c r="F417" s="14">
        <v>4</v>
      </c>
      <c r="G417" s="14">
        <v>4</v>
      </c>
      <c r="H417" s="14">
        <v>4</v>
      </c>
      <c r="I417" s="14">
        <v>4</v>
      </c>
      <c r="J417" s="14">
        <v>4</v>
      </c>
      <c r="K417" s="14">
        <v>4</v>
      </c>
      <c r="L417" s="14">
        <v>4</v>
      </c>
      <c r="M417" s="14">
        <v>4</v>
      </c>
      <c r="N417" s="14">
        <v>4</v>
      </c>
      <c r="O417" s="15" t="s">
        <v>84</v>
      </c>
      <c r="P417" s="13">
        <v>386126</v>
      </c>
      <c r="Q417" s="15" t="s">
        <v>99</v>
      </c>
      <c r="R417" s="13" t="s">
        <v>101</v>
      </c>
    </row>
    <row r="418" spans="1:18">
      <c r="A418" s="13">
        <v>20</v>
      </c>
      <c r="B418" s="13">
        <v>11</v>
      </c>
      <c r="C418" s="14">
        <v>11</v>
      </c>
      <c r="D418" s="14">
        <v>11</v>
      </c>
      <c r="E418" s="14">
        <v>11</v>
      </c>
      <c r="F418" s="14">
        <v>11</v>
      </c>
      <c r="G418" s="14">
        <v>10</v>
      </c>
      <c r="H418" s="14">
        <v>10</v>
      </c>
      <c r="I418" s="14">
        <v>10</v>
      </c>
      <c r="J418" s="14">
        <v>10</v>
      </c>
      <c r="K418" s="14">
        <v>9</v>
      </c>
      <c r="L418" s="14">
        <v>9</v>
      </c>
      <c r="M418" s="14">
        <v>10</v>
      </c>
      <c r="N418" s="14">
        <v>10</v>
      </c>
      <c r="O418" s="15" t="s">
        <v>84</v>
      </c>
      <c r="P418" s="13">
        <v>386127</v>
      </c>
      <c r="Q418" s="15" t="s">
        <v>99</v>
      </c>
      <c r="R418" s="13" t="s">
        <v>101</v>
      </c>
    </row>
    <row r="419" spans="1:18">
      <c r="A419" s="13">
        <v>20</v>
      </c>
      <c r="B419" s="13">
        <v>11</v>
      </c>
      <c r="C419" s="14">
        <v>36</v>
      </c>
      <c r="D419" s="14">
        <v>36</v>
      </c>
      <c r="E419" s="14">
        <v>36</v>
      </c>
      <c r="F419" s="14">
        <v>36</v>
      </c>
      <c r="G419" s="14">
        <v>38</v>
      </c>
      <c r="H419" s="14">
        <v>38</v>
      </c>
      <c r="I419" s="14">
        <v>38</v>
      </c>
      <c r="J419" s="14">
        <v>38</v>
      </c>
      <c r="K419" s="14">
        <v>38</v>
      </c>
      <c r="L419" s="14">
        <v>38</v>
      </c>
      <c r="M419" s="14">
        <v>38</v>
      </c>
      <c r="N419" s="14">
        <v>38</v>
      </c>
      <c r="O419" s="15" t="s">
        <v>84</v>
      </c>
      <c r="P419" s="13">
        <v>386128</v>
      </c>
      <c r="Q419" s="15" t="s">
        <v>99</v>
      </c>
      <c r="R419" s="13" t="s">
        <v>101</v>
      </c>
    </row>
    <row r="420" spans="1:18">
      <c r="A420" s="13">
        <v>20</v>
      </c>
      <c r="B420" s="13">
        <v>11</v>
      </c>
      <c r="C420" s="14">
        <v>183</v>
      </c>
      <c r="D420" s="14">
        <v>184</v>
      </c>
      <c r="E420" s="14">
        <v>183</v>
      </c>
      <c r="F420" s="14">
        <v>181</v>
      </c>
      <c r="G420" s="14">
        <v>181</v>
      </c>
      <c r="H420" s="14">
        <v>182</v>
      </c>
      <c r="I420" s="14">
        <v>181</v>
      </c>
      <c r="J420" s="14">
        <v>181</v>
      </c>
      <c r="K420" s="14">
        <v>181</v>
      </c>
      <c r="L420" s="14">
        <v>181</v>
      </c>
      <c r="M420" s="14">
        <v>182</v>
      </c>
      <c r="N420" s="14">
        <v>182</v>
      </c>
      <c r="O420" s="15" t="s">
        <v>85</v>
      </c>
      <c r="P420" s="13">
        <v>400137</v>
      </c>
      <c r="Q420" s="15" t="s">
        <v>99</v>
      </c>
      <c r="R420" s="13" t="s">
        <v>101</v>
      </c>
    </row>
    <row r="421" spans="1:18">
      <c r="A421" s="13">
        <v>20</v>
      </c>
      <c r="B421" s="13">
        <v>11</v>
      </c>
      <c r="C421" s="14">
        <v>165</v>
      </c>
      <c r="D421" s="14">
        <v>165</v>
      </c>
      <c r="E421" s="14">
        <v>165</v>
      </c>
      <c r="F421" s="14">
        <v>165</v>
      </c>
      <c r="G421" s="14">
        <v>165</v>
      </c>
      <c r="H421" s="14">
        <v>165</v>
      </c>
      <c r="I421" s="14">
        <v>165</v>
      </c>
      <c r="J421" s="14">
        <v>165</v>
      </c>
      <c r="K421" s="14">
        <v>165</v>
      </c>
      <c r="L421" s="14">
        <v>165</v>
      </c>
      <c r="M421" s="14">
        <v>164</v>
      </c>
      <c r="N421" s="14">
        <v>165</v>
      </c>
      <c r="O421" s="15" t="s">
        <v>85</v>
      </c>
      <c r="P421" s="13">
        <v>400138</v>
      </c>
      <c r="Q421" s="15" t="s">
        <v>99</v>
      </c>
      <c r="R421" s="13" t="s">
        <v>101</v>
      </c>
    </row>
    <row r="422" spans="1:18">
      <c r="A422" s="13">
        <v>20</v>
      </c>
      <c r="B422" s="13">
        <v>11</v>
      </c>
      <c r="C422" s="14">
        <v>78.8</v>
      </c>
      <c r="D422" s="14">
        <v>78.8</v>
      </c>
      <c r="E422" s="14">
        <v>78.8</v>
      </c>
      <c r="F422" s="14">
        <v>78.8</v>
      </c>
      <c r="G422" s="14">
        <v>78.8</v>
      </c>
      <c r="H422" s="14">
        <v>157.80000000000001</v>
      </c>
      <c r="I422" s="14">
        <v>156.80000000000001</v>
      </c>
      <c r="J422" s="14">
        <v>156.80000000000001</v>
      </c>
      <c r="K422" s="14">
        <v>156.80000000000001</v>
      </c>
      <c r="L422" s="14">
        <v>156.80000000000001</v>
      </c>
      <c r="M422" s="14">
        <v>155.80000000000001</v>
      </c>
      <c r="N422" s="14">
        <v>155.80000000000001</v>
      </c>
      <c r="O422" s="15" t="s">
        <v>85</v>
      </c>
      <c r="P422" s="13">
        <v>400139</v>
      </c>
      <c r="Q422" s="15" t="s">
        <v>99</v>
      </c>
      <c r="R422" s="13" t="s">
        <v>101</v>
      </c>
    </row>
    <row r="423" spans="1:18">
      <c r="A423" s="13">
        <v>20</v>
      </c>
      <c r="B423" s="13">
        <v>11</v>
      </c>
      <c r="C423" s="14">
        <v>3103.3</v>
      </c>
      <c r="D423" s="14">
        <v>3097.5</v>
      </c>
      <c r="E423" s="14">
        <v>3100.5</v>
      </c>
      <c r="F423" s="14">
        <v>3107.5</v>
      </c>
      <c r="G423" s="14">
        <v>3107.5</v>
      </c>
      <c r="H423" s="14">
        <v>3099.3</v>
      </c>
      <c r="I423" s="14">
        <v>3099.5</v>
      </c>
      <c r="J423" s="14">
        <v>3100.5</v>
      </c>
      <c r="K423" s="14">
        <v>3097.5</v>
      </c>
      <c r="L423" s="14">
        <v>3095.5</v>
      </c>
      <c r="M423" s="14">
        <v>3092.5</v>
      </c>
      <c r="N423" s="14">
        <v>3095.5</v>
      </c>
      <c r="O423" s="15" t="s">
        <v>49</v>
      </c>
      <c r="P423" s="13">
        <v>150100</v>
      </c>
      <c r="Q423" s="15" t="s">
        <v>99</v>
      </c>
      <c r="R423" s="13" t="s">
        <v>101</v>
      </c>
    </row>
    <row r="424" spans="1:18">
      <c r="A424" s="13">
        <v>20</v>
      </c>
      <c r="B424" s="13">
        <v>11</v>
      </c>
      <c r="C424" s="14">
        <v>4925.6000000000004</v>
      </c>
      <c r="D424" s="14">
        <v>5012.6000000000004</v>
      </c>
      <c r="E424" s="14">
        <v>5019</v>
      </c>
      <c r="F424" s="14">
        <v>5015.6000000000004</v>
      </c>
      <c r="G424" s="14">
        <v>5030.3999999999996</v>
      </c>
      <c r="H424" s="14">
        <v>5023.8999999999996</v>
      </c>
      <c r="I424" s="14">
        <v>5031</v>
      </c>
      <c r="J424" s="14">
        <v>5030.8</v>
      </c>
      <c r="K424" s="14">
        <v>5054.8</v>
      </c>
      <c r="L424" s="14">
        <v>5064.8</v>
      </c>
      <c r="M424" s="14">
        <v>5064.8</v>
      </c>
      <c r="N424" s="14">
        <v>5082.3999999999996</v>
      </c>
      <c r="O424" s="15" t="s">
        <v>82</v>
      </c>
      <c r="P424" s="13">
        <v>357101</v>
      </c>
      <c r="Q424" s="15" t="s">
        <v>99</v>
      </c>
      <c r="R424" s="13" t="s">
        <v>101</v>
      </c>
    </row>
    <row r="425" spans="1:18">
      <c r="A425" s="13">
        <v>20</v>
      </c>
      <c r="B425" s="13">
        <v>11</v>
      </c>
      <c r="C425" s="14">
        <v>16</v>
      </c>
      <c r="D425" s="14">
        <v>16</v>
      </c>
      <c r="E425" s="14">
        <v>16</v>
      </c>
      <c r="F425" s="14">
        <v>16</v>
      </c>
      <c r="G425" s="14">
        <v>16</v>
      </c>
      <c r="H425" s="14">
        <v>16</v>
      </c>
      <c r="I425" s="14">
        <v>16</v>
      </c>
      <c r="J425" s="14">
        <v>16</v>
      </c>
      <c r="K425" s="14">
        <v>16</v>
      </c>
      <c r="L425" s="14">
        <v>16</v>
      </c>
      <c r="M425" s="14">
        <v>15</v>
      </c>
      <c r="N425" s="14">
        <v>16</v>
      </c>
      <c r="O425" s="15" t="s">
        <v>84</v>
      </c>
      <c r="P425" s="13">
        <v>386129</v>
      </c>
      <c r="Q425" s="15" t="s">
        <v>99</v>
      </c>
      <c r="R425" s="13" t="s">
        <v>101</v>
      </c>
    </row>
    <row r="426" spans="1:18">
      <c r="A426" s="13">
        <v>20</v>
      </c>
      <c r="B426" s="13">
        <v>11</v>
      </c>
      <c r="C426" s="14">
        <v>331.5</v>
      </c>
      <c r="D426" s="14">
        <v>330.5</v>
      </c>
      <c r="E426" s="14">
        <v>330.5</v>
      </c>
      <c r="F426" s="14">
        <v>3</v>
      </c>
      <c r="G426" s="14">
        <v>3</v>
      </c>
      <c r="H426" s="14">
        <v>216.5</v>
      </c>
      <c r="I426" s="14">
        <v>216.5</v>
      </c>
      <c r="J426" s="14">
        <v>217.5</v>
      </c>
      <c r="K426" s="14">
        <v>216.5</v>
      </c>
      <c r="L426" s="14">
        <v>216.5</v>
      </c>
      <c r="M426" s="14">
        <v>216.5</v>
      </c>
      <c r="N426" s="14">
        <v>213.5</v>
      </c>
      <c r="O426" s="15" t="s">
        <v>85</v>
      </c>
      <c r="P426" s="13">
        <v>400140</v>
      </c>
      <c r="Q426" s="15" t="s">
        <v>99</v>
      </c>
      <c r="R426" s="13" t="s">
        <v>101</v>
      </c>
    </row>
    <row r="427" spans="1:18">
      <c r="A427" s="13">
        <v>20</v>
      </c>
      <c r="B427" s="13">
        <v>11</v>
      </c>
      <c r="F427" s="14">
        <v>325.5</v>
      </c>
      <c r="G427" s="14">
        <v>326.5</v>
      </c>
      <c r="H427" s="14">
        <v>34</v>
      </c>
      <c r="I427" s="14">
        <v>34</v>
      </c>
      <c r="J427" s="14">
        <v>34</v>
      </c>
      <c r="K427" s="14">
        <v>34</v>
      </c>
      <c r="L427" s="14">
        <v>34</v>
      </c>
      <c r="M427" s="14">
        <v>34</v>
      </c>
      <c r="N427" s="14">
        <v>34</v>
      </c>
      <c r="O427" s="15" t="s">
        <v>85</v>
      </c>
      <c r="P427" s="13">
        <v>400142</v>
      </c>
      <c r="Q427" s="15" t="s">
        <v>99</v>
      </c>
      <c r="R427" s="13" t="s">
        <v>101</v>
      </c>
    </row>
    <row r="428" spans="1:18">
      <c r="A428" s="13">
        <v>20</v>
      </c>
      <c r="B428" s="13">
        <v>11</v>
      </c>
      <c r="C428" s="14">
        <v>183.5</v>
      </c>
      <c r="D428" s="14">
        <v>184.3</v>
      </c>
      <c r="E428" s="14">
        <v>186.3</v>
      </c>
      <c r="F428" s="14">
        <v>185.5</v>
      </c>
      <c r="G428" s="14">
        <v>183.9</v>
      </c>
      <c r="H428" s="14">
        <v>183.9</v>
      </c>
      <c r="I428" s="14">
        <v>183.9</v>
      </c>
      <c r="J428" s="14">
        <v>186.3</v>
      </c>
      <c r="K428" s="14">
        <v>189.5</v>
      </c>
      <c r="L428" s="14">
        <v>190.3</v>
      </c>
      <c r="M428" s="14">
        <v>190.3</v>
      </c>
      <c r="N428" s="14">
        <v>186.9</v>
      </c>
      <c r="O428" s="15" t="s">
        <v>50</v>
      </c>
      <c r="P428" s="13">
        <v>151100</v>
      </c>
      <c r="Q428" s="15" t="s">
        <v>99</v>
      </c>
      <c r="R428" s="13" t="s">
        <v>101</v>
      </c>
    </row>
    <row r="429" spans="1:18">
      <c r="A429" s="13">
        <v>20</v>
      </c>
      <c r="B429" s="13">
        <v>11</v>
      </c>
      <c r="C429" s="14">
        <v>1200.8</v>
      </c>
      <c r="D429" s="14">
        <v>1220.3</v>
      </c>
      <c r="E429" s="14">
        <v>1223.8</v>
      </c>
      <c r="F429" s="14">
        <v>1235.3</v>
      </c>
      <c r="G429" s="14">
        <v>1244.8</v>
      </c>
      <c r="H429" s="14">
        <v>1243.8</v>
      </c>
      <c r="I429" s="14">
        <v>1250.3</v>
      </c>
      <c r="J429" s="14">
        <v>1253.8</v>
      </c>
      <c r="K429" s="14">
        <v>1292.3</v>
      </c>
      <c r="L429" s="14">
        <v>1340.3</v>
      </c>
      <c r="M429" s="14">
        <v>1330.3</v>
      </c>
      <c r="N429" s="14">
        <v>1331.3</v>
      </c>
      <c r="O429" s="15" t="s">
        <v>82</v>
      </c>
      <c r="P429" s="13">
        <v>357104</v>
      </c>
      <c r="Q429" s="15" t="s">
        <v>99</v>
      </c>
      <c r="R429" s="13" t="s">
        <v>101</v>
      </c>
    </row>
    <row r="430" spans="1:18">
      <c r="A430" s="13">
        <v>20</v>
      </c>
      <c r="B430" s="13">
        <v>11</v>
      </c>
      <c r="C430" s="14">
        <v>751.8</v>
      </c>
      <c r="D430" s="14">
        <v>752.8</v>
      </c>
      <c r="E430" s="14">
        <v>746.8</v>
      </c>
      <c r="F430" s="14">
        <v>738.8</v>
      </c>
      <c r="G430" s="14">
        <v>736.8</v>
      </c>
      <c r="H430" s="14">
        <v>739.8</v>
      </c>
      <c r="I430" s="14">
        <v>739.8</v>
      </c>
      <c r="J430" s="14">
        <v>733.8</v>
      </c>
      <c r="K430" s="14">
        <v>737.8</v>
      </c>
      <c r="L430" s="14">
        <v>736.8</v>
      </c>
      <c r="M430" s="14">
        <v>722.8</v>
      </c>
      <c r="N430" s="14">
        <v>723.8</v>
      </c>
      <c r="O430" s="15" t="s">
        <v>60</v>
      </c>
      <c r="P430" s="13">
        <v>300100</v>
      </c>
      <c r="Q430" s="15" t="s">
        <v>99</v>
      </c>
      <c r="R430" s="13" t="s">
        <v>101</v>
      </c>
    </row>
    <row r="431" spans="1:18">
      <c r="A431" s="13">
        <v>20</v>
      </c>
      <c r="B431" s="13">
        <v>11</v>
      </c>
      <c r="C431" s="14">
        <v>207</v>
      </c>
      <c r="D431" s="14">
        <v>206</v>
      </c>
      <c r="E431" s="14">
        <v>208</v>
      </c>
      <c r="F431" s="14">
        <v>207</v>
      </c>
      <c r="G431" s="14">
        <v>210</v>
      </c>
      <c r="H431" s="14">
        <v>212</v>
      </c>
      <c r="I431" s="14">
        <v>212</v>
      </c>
      <c r="J431" s="14">
        <v>209</v>
      </c>
      <c r="K431" s="14">
        <v>211</v>
      </c>
      <c r="L431" s="14">
        <v>208</v>
      </c>
      <c r="M431" s="14">
        <v>209</v>
      </c>
      <c r="N431" s="14">
        <v>209</v>
      </c>
      <c r="O431" s="15" t="s">
        <v>85</v>
      </c>
      <c r="P431" s="13">
        <v>400144</v>
      </c>
      <c r="Q431" s="15" t="s">
        <v>99</v>
      </c>
      <c r="R431" s="13" t="s">
        <v>101</v>
      </c>
    </row>
    <row r="432" spans="1:18">
      <c r="A432" s="13">
        <v>20</v>
      </c>
      <c r="B432" s="13">
        <v>11</v>
      </c>
      <c r="C432" s="14">
        <v>1827.2</v>
      </c>
      <c r="D432" s="14">
        <v>1823.4</v>
      </c>
      <c r="E432" s="14">
        <v>1829</v>
      </c>
      <c r="F432" s="14">
        <v>1825.5</v>
      </c>
      <c r="G432" s="14">
        <v>1825.3</v>
      </c>
      <c r="H432" s="14">
        <v>1822.7</v>
      </c>
      <c r="I432" s="14">
        <v>1823.7</v>
      </c>
      <c r="J432" s="14">
        <v>1815.7</v>
      </c>
      <c r="K432" s="14">
        <v>1816.5</v>
      </c>
      <c r="L432" s="14">
        <v>1816.9</v>
      </c>
      <c r="M432" s="14">
        <v>1815.7</v>
      </c>
      <c r="N432" s="14">
        <v>1813.3</v>
      </c>
      <c r="O432" s="15" t="s">
        <v>56</v>
      </c>
      <c r="P432" s="13">
        <v>152100</v>
      </c>
      <c r="Q432" s="15" t="s">
        <v>99</v>
      </c>
      <c r="R432" s="13" t="s">
        <v>101</v>
      </c>
    </row>
    <row r="433" spans="1:18">
      <c r="A433" s="13">
        <v>20</v>
      </c>
      <c r="B433" s="13">
        <v>11</v>
      </c>
      <c r="C433" s="14">
        <v>843</v>
      </c>
      <c r="D433" s="14">
        <v>843</v>
      </c>
      <c r="E433" s="14">
        <v>844</v>
      </c>
      <c r="F433" s="14">
        <v>845</v>
      </c>
      <c r="G433" s="14">
        <v>845</v>
      </c>
      <c r="H433" s="14">
        <v>844</v>
      </c>
      <c r="I433" s="14">
        <v>845</v>
      </c>
      <c r="J433" s="14">
        <v>843.8</v>
      </c>
      <c r="K433" s="14">
        <v>845.8</v>
      </c>
      <c r="L433" s="14">
        <v>844.8</v>
      </c>
      <c r="M433" s="14">
        <v>846.8</v>
      </c>
      <c r="N433" s="14">
        <v>846.8</v>
      </c>
      <c r="O433" s="15" t="s">
        <v>52</v>
      </c>
      <c r="P433" s="13">
        <v>286100</v>
      </c>
      <c r="Q433" s="15" t="s">
        <v>99</v>
      </c>
      <c r="R433" s="13" t="s">
        <v>101</v>
      </c>
    </row>
    <row r="434" spans="1:18">
      <c r="A434" s="13">
        <v>20</v>
      </c>
      <c r="B434" s="13">
        <v>11</v>
      </c>
      <c r="C434" s="14">
        <v>3323</v>
      </c>
      <c r="D434" s="14">
        <v>3310</v>
      </c>
      <c r="E434" s="14">
        <v>3318</v>
      </c>
      <c r="F434" s="14">
        <v>3322</v>
      </c>
      <c r="G434" s="14">
        <v>3310</v>
      </c>
      <c r="H434" s="14">
        <v>3303</v>
      </c>
      <c r="I434" s="14">
        <v>3394.5</v>
      </c>
      <c r="J434" s="14">
        <v>3412</v>
      </c>
      <c r="K434" s="14">
        <v>3418.5</v>
      </c>
      <c r="L434" s="14">
        <v>3418.5</v>
      </c>
      <c r="M434" s="14">
        <v>3425.5</v>
      </c>
      <c r="N434" s="14">
        <v>3387.5</v>
      </c>
      <c r="O434" s="15" t="s">
        <v>42</v>
      </c>
      <c r="P434" s="13">
        <v>450100</v>
      </c>
      <c r="Q434" s="15" t="s">
        <v>99</v>
      </c>
      <c r="R434" s="13" t="s">
        <v>101</v>
      </c>
    </row>
    <row r="435" spans="1:18">
      <c r="A435" s="13">
        <v>20</v>
      </c>
      <c r="B435" s="13">
        <v>11</v>
      </c>
      <c r="C435" s="14">
        <v>80</v>
      </c>
      <c r="D435" s="14">
        <v>80</v>
      </c>
      <c r="E435" s="14">
        <v>80</v>
      </c>
      <c r="F435" s="14">
        <v>79</v>
      </c>
      <c r="G435" s="14">
        <v>80</v>
      </c>
      <c r="H435" s="14">
        <v>80</v>
      </c>
      <c r="I435" s="14">
        <v>80</v>
      </c>
      <c r="J435" s="14">
        <v>80</v>
      </c>
      <c r="K435" s="14">
        <v>80</v>
      </c>
      <c r="L435" s="14">
        <v>81</v>
      </c>
      <c r="M435" s="14">
        <v>81</v>
      </c>
      <c r="N435" s="14">
        <v>81</v>
      </c>
      <c r="O435" s="15" t="s">
        <v>52</v>
      </c>
      <c r="P435" s="13">
        <v>286101</v>
      </c>
      <c r="Q435" s="15" t="s">
        <v>99</v>
      </c>
      <c r="R435" s="13" t="s">
        <v>101</v>
      </c>
    </row>
    <row r="436" spans="1:18">
      <c r="A436" s="13">
        <v>20</v>
      </c>
      <c r="B436" s="13">
        <v>11</v>
      </c>
      <c r="C436" s="14">
        <v>1492</v>
      </c>
      <c r="D436" s="14">
        <v>1493</v>
      </c>
      <c r="E436" s="14">
        <v>1491</v>
      </c>
      <c r="F436" s="14">
        <v>1491</v>
      </c>
      <c r="G436" s="14">
        <v>1490</v>
      </c>
      <c r="H436" s="14">
        <v>1490</v>
      </c>
      <c r="I436" s="14">
        <v>1489</v>
      </c>
      <c r="J436" s="14">
        <v>1488</v>
      </c>
      <c r="K436" s="14">
        <v>1490</v>
      </c>
      <c r="L436" s="14">
        <v>1490</v>
      </c>
      <c r="M436" s="14">
        <v>1490</v>
      </c>
      <c r="N436" s="14">
        <v>1489</v>
      </c>
      <c r="O436" s="15" t="s">
        <v>54</v>
      </c>
      <c r="P436" s="13">
        <v>287100</v>
      </c>
      <c r="Q436" s="15" t="s">
        <v>99</v>
      </c>
      <c r="R436" s="13" t="s">
        <v>101</v>
      </c>
    </row>
    <row r="437" spans="1:18">
      <c r="A437" s="13">
        <v>20</v>
      </c>
      <c r="B437" s="13">
        <v>11</v>
      </c>
      <c r="C437" s="14">
        <v>1115.3</v>
      </c>
      <c r="D437" s="14">
        <v>1118.3</v>
      </c>
      <c r="E437" s="14">
        <v>1119.3</v>
      </c>
      <c r="F437" s="14">
        <v>1121.0999999999999</v>
      </c>
      <c r="G437" s="14">
        <v>1119.0999999999999</v>
      </c>
      <c r="H437" s="14">
        <v>1115.3</v>
      </c>
      <c r="I437" s="14">
        <v>1115.3</v>
      </c>
      <c r="J437" s="14">
        <v>1120.3</v>
      </c>
      <c r="K437" s="14">
        <v>1120.3</v>
      </c>
      <c r="L437" s="14">
        <v>1121.3</v>
      </c>
      <c r="M437" s="14">
        <v>1121.3</v>
      </c>
      <c r="N437" s="14">
        <v>1119.5</v>
      </c>
      <c r="O437" s="15" t="s">
        <v>55</v>
      </c>
      <c r="P437" s="13">
        <v>288100</v>
      </c>
      <c r="Q437" s="15" t="s">
        <v>99</v>
      </c>
      <c r="R437" s="13" t="s">
        <v>101</v>
      </c>
    </row>
    <row r="438" spans="1:18">
      <c r="A438" s="13">
        <v>20</v>
      </c>
      <c r="B438" s="13">
        <v>11</v>
      </c>
      <c r="C438" s="14">
        <v>8655.6</v>
      </c>
      <c r="D438" s="14">
        <v>8659.6</v>
      </c>
      <c r="E438" s="14">
        <v>8614.6</v>
      </c>
      <c r="F438" s="14">
        <v>8644.6</v>
      </c>
      <c r="G438" s="14">
        <v>8627.1</v>
      </c>
      <c r="H438" s="14">
        <v>8634.1</v>
      </c>
      <c r="I438" s="14">
        <v>8638.6</v>
      </c>
      <c r="J438" s="14">
        <v>8641.1</v>
      </c>
      <c r="K438" s="14">
        <v>8608.9</v>
      </c>
      <c r="L438" s="14">
        <v>8618.9</v>
      </c>
      <c r="M438" s="14">
        <v>8596.9</v>
      </c>
      <c r="N438" s="14">
        <v>8592.9</v>
      </c>
      <c r="O438" s="15" t="s">
        <v>40</v>
      </c>
      <c r="P438" s="13">
        <v>425100</v>
      </c>
      <c r="Q438" s="15" t="s">
        <v>99</v>
      </c>
      <c r="R438" s="13" t="s">
        <v>101</v>
      </c>
    </row>
    <row r="439" spans="1:18">
      <c r="A439" s="13">
        <v>20</v>
      </c>
      <c r="B439" s="13">
        <v>11</v>
      </c>
      <c r="C439" s="14">
        <v>4341.5</v>
      </c>
      <c r="D439" s="14">
        <v>4331.5</v>
      </c>
      <c r="E439" s="14">
        <v>4335</v>
      </c>
      <c r="F439" s="14">
        <v>4484.5</v>
      </c>
      <c r="G439" s="14">
        <v>4484.5</v>
      </c>
      <c r="H439" s="14">
        <v>4491.5</v>
      </c>
      <c r="I439" s="14">
        <v>4523.5</v>
      </c>
      <c r="J439" s="14">
        <v>4548.5</v>
      </c>
      <c r="K439" s="14">
        <v>4592</v>
      </c>
      <c r="L439" s="14">
        <v>4402</v>
      </c>
      <c r="M439" s="14">
        <v>4401.8</v>
      </c>
      <c r="N439" s="14">
        <v>4394.8</v>
      </c>
      <c r="O439" s="15" t="s">
        <v>45</v>
      </c>
      <c r="P439" s="13">
        <v>451100</v>
      </c>
      <c r="Q439" s="15" t="s">
        <v>99</v>
      </c>
      <c r="R439" s="13" t="s">
        <v>101</v>
      </c>
    </row>
    <row r="440" spans="1:18">
      <c r="A440" s="13">
        <v>20</v>
      </c>
      <c r="B440" s="13">
        <v>11</v>
      </c>
      <c r="C440" s="14">
        <v>100.8</v>
      </c>
      <c r="D440" s="14">
        <v>99.8</v>
      </c>
      <c r="E440" s="14">
        <v>98.8</v>
      </c>
      <c r="F440" s="14">
        <v>98.8</v>
      </c>
      <c r="G440" s="14">
        <v>99.8</v>
      </c>
      <c r="H440" s="14">
        <v>99.8</v>
      </c>
      <c r="I440" s="14">
        <v>99.8</v>
      </c>
      <c r="J440" s="14">
        <v>99.8</v>
      </c>
      <c r="K440" s="14">
        <v>99.8</v>
      </c>
      <c r="L440" s="14">
        <v>100.8</v>
      </c>
      <c r="M440" s="14">
        <v>99.8</v>
      </c>
      <c r="N440" s="14">
        <v>99.8</v>
      </c>
      <c r="O440" s="15" t="s">
        <v>85</v>
      </c>
      <c r="P440" s="13">
        <v>400103</v>
      </c>
      <c r="Q440" s="15" t="s">
        <v>99</v>
      </c>
      <c r="R440" s="13" t="s">
        <v>101</v>
      </c>
    </row>
    <row r="441" spans="1:18">
      <c r="A441" s="13">
        <v>20</v>
      </c>
      <c r="B441" s="13">
        <v>11</v>
      </c>
      <c r="C441" s="14">
        <v>2744.5</v>
      </c>
      <c r="D441" s="14">
        <v>2747</v>
      </c>
      <c r="E441" s="14">
        <v>2748</v>
      </c>
      <c r="F441" s="14">
        <v>2766</v>
      </c>
      <c r="G441" s="14">
        <v>2766</v>
      </c>
      <c r="H441" s="14">
        <v>2762</v>
      </c>
      <c r="I441" s="14">
        <v>2772.5</v>
      </c>
      <c r="J441" s="14">
        <v>2774.5</v>
      </c>
      <c r="K441" s="14">
        <v>2790.5</v>
      </c>
      <c r="L441" s="14">
        <v>2787.5</v>
      </c>
      <c r="M441" s="14">
        <v>2809</v>
      </c>
      <c r="N441" s="14">
        <v>2810.5</v>
      </c>
      <c r="O441" s="15" t="s">
        <v>69</v>
      </c>
      <c r="P441" s="13">
        <v>333100</v>
      </c>
      <c r="Q441" s="15" t="s">
        <v>99</v>
      </c>
      <c r="R441" s="13" t="s">
        <v>101</v>
      </c>
    </row>
    <row r="442" spans="1:18">
      <c r="A442" s="13">
        <v>20</v>
      </c>
      <c r="B442" s="13">
        <v>11</v>
      </c>
      <c r="C442" s="14">
        <v>63</v>
      </c>
      <c r="D442" s="14">
        <v>65</v>
      </c>
      <c r="E442" s="14">
        <v>64</v>
      </c>
      <c r="F442" s="14">
        <v>65</v>
      </c>
      <c r="G442" s="14">
        <v>63</v>
      </c>
      <c r="H442" s="14">
        <v>63</v>
      </c>
      <c r="I442" s="14">
        <v>63</v>
      </c>
      <c r="J442" s="14">
        <v>62</v>
      </c>
      <c r="K442" s="14">
        <v>63</v>
      </c>
      <c r="L442" s="14">
        <v>63</v>
      </c>
      <c r="M442" s="14">
        <v>62</v>
      </c>
      <c r="N442" s="14">
        <v>62</v>
      </c>
      <c r="O442" s="15" t="s">
        <v>85</v>
      </c>
      <c r="P442" s="13">
        <v>400104</v>
      </c>
      <c r="Q442" s="15" t="s">
        <v>99</v>
      </c>
      <c r="R442" s="13" t="s">
        <v>101</v>
      </c>
    </row>
    <row r="443" spans="1:18">
      <c r="A443" s="13">
        <v>20</v>
      </c>
      <c r="B443" s="13">
        <v>11</v>
      </c>
      <c r="C443" s="14">
        <v>98</v>
      </c>
      <c r="D443" s="14">
        <v>97</v>
      </c>
      <c r="E443" s="14">
        <v>97</v>
      </c>
      <c r="F443" s="14">
        <v>97</v>
      </c>
      <c r="G443" s="14">
        <v>96</v>
      </c>
      <c r="H443" s="14">
        <v>95</v>
      </c>
      <c r="I443" s="14">
        <v>94</v>
      </c>
      <c r="J443" s="14">
        <v>94</v>
      </c>
      <c r="K443" s="14">
        <v>93</v>
      </c>
      <c r="L443" s="14">
        <v>91</v>
      </c>
      <c r="M443" s="14">
        <v>92</v>
      </c>
      <c r="N443" s="14">
        <v>92</v>
      </c>
      <c r="O443" s="15" t="s">
        <v>85</v>
      </c>
      <c r="P443" s="13">
        <v>400105</v>
      </c>
      <c r="Q443" s="15" t="s">
        <v>99</v>
      </c>
      <c r="R443" s="13" t="s">
        <v>101</v>
      </c>
    </row>
    <row r="444" spans="1:18">
      <c r="A444" s="13">
        <v>20</v>
      </c>
      <c r="B444" s="13">
        <v>11</v>
      </c>
      <c r="C444" s="14">
        <v>21</v>
      </c>
      <c r="D444" s="14">
        <v>21</v>
      </c>
      <c r="E444" s="14">
        <v>21</v>
      </c>
      <c r="F444" s="14">
        <v>21</v>
      </c>
      <c r="G444" s="14">
        <v>21</v>
      </c>
      <c r="H444" s="14">
        <v>20</v>
      </c>
      <c r="I444" s="14">
        <v>19</v>
      </c>
      <c r="J444" s="14">
        <v>19</v>
      </c>
      <c r="K444" s="14">
        <v>19</v>
      </c>
      <c r="L444" s="14">
        <v>19</v>
      </c>
      <c r="M444" s="14">
        <v>19</v>
      </c>
      <c r="N444" s="14">
        <v>19</v>
      </c>
      <c r="O444" s="15" t="s">
        <v>85</v>
      </c>
      <c r="P444" s="13">
        <v>400108</v>
      </c>
      <c r="Q444" s="15" t="s">
        <v>99</v>
      </c>
      <c r="R444" s="13" t="s">
        <v>101</v>
      </c>
    </row>
    <row r="445" spans="1:18">
      <c r="A445" s="13">
        <v>20</v>
      </c>
      <c r="B445" s="13">
        <v>11</v>
      </c>
      <c r="C445" s="14">
        <v>198.5</v>
      </c>
      <c r="D445" s="14">
        <v>198.5</v>
      </c>
      <c r="E445" s="14">
        <v>199.5</v>
      </c>
      <c r="F445" s="14">
        <v>199.5</v>
      </c>
      <c r="G445" s="14">
        <v>200.5</v>
      </c>
      <c r="H445" s="14">
        <v>200.5</v>
      </c>
      <c r="I445" s="14">
        <v>198.5</v>
      </c>
      <c r="J445" s="14">
        <v>198.5</v>
      </c>
      <c r="K445" s="14">
        <v>197.5</v>
      </c>
      <c r="L445" s="14">
        <v>197.5</v>
      </c>
      <c r="M445" s="14">
        <v>197.5</v>
      </c>
      <c r="N445" s="14">
        <v>196.5</v>
      </c>
      <c r="O445" s="15" t="s">
        <v>27</v>
      </c>
      <c r="P445" s="13">
        <v>401104</v>
      </c>
      <c r="Q445" s="15" t="s">
        <v>99</v>
      </c>
      <c r="R445" s="13" t="s">
        <v>101</v>
      </c>
    </row>
    <row r="446" spans="1:18">
      <c r="A446" s="13">
        <v>20</v>
      </c>
      <c r="B446" s="13">
        <v>11</v>
      </c>
      <c r="C446" s="14">
        <v>319</v>
      </c>
      <c r="D446" s="14">
        <v>317</v>
      </c>
      <c r="E446" s="14">
        <v>313</v>
      </c>
      <c r="F446" s="14">
        <v>312</v>
      </c>
      <c r="G446" s="14">
        <v>311</v>
      </c>
      <c r="H446" s="14">
        <v>310</v>
      </c>
      <c r="I446" s="14">
        <v>311</v>
      </c>
      <c r="J446" s="14">
        <v>312</v>
      </c>
      <c r="K446" s="14">
        <v>311</v>
      </c>
      <c r="L446" s="14">
        <v>311</v>
      </c>
      <c r="M446" s="14">
        <v>310</v>
      </c>
      <c r="N446" s="14">
        <v>311</v>
      </c>
      <c r="O446" s="15" t="s">
        <v>27</v>
      </c>
      <c r="P446" s="13">
        <v>401105</v>
      </c>
      <c r="Q446" s="15" t="s">
        <v>99</v>
      </c>
      <c r="R446" s="13" t="s">
        <v>101</v>
      </c>
    </row>
    <row r="447" spans="1:18">
      <c r="A447" s="13">
        <v>20</v>
      </c>
      <c r="B447" s="13">
        <v>11</v>
      </c>
      <c r="C447" s="14">
        <v>587</v>
      </c>
      <c r="D447" s="14">
        <v>588</v>
      </c>
      <c r="E447" s="14">
        <v>588</v>
      </c>
      <c r="F447" s="14">
        <v>589</v>
      </c>
      <c r="G447" s="14">
        <v>588</v>
      </c>
      <c r="H447" s="14">
        <v>589</v>
      </c>
      <c r="I447" s="14">
        <v>589</v>
      </c>
      <c r="J447" s="14">
        <v>589</v>
      </c>
      <c r="K447" s="14">
        <v>587</v>
      </c>
      <c r="L447" s="14">
        <v>587</v>
      </c>
      <c r="M447" s="14">
        <v>585</v>
      </c>
      <c r="N447" s="14">
        <v>584</v>
      </c>
      <c r="O447" s="15" t="s">
        <v>46</v>
      </c>
      <c r="P447" s="13">
        <v>452100</v>
      </c>
      <c r="Q447" s="15" t="s">
        <v>99</v>
      </c>
      <c r="R447" s="13" t="s">
        <v>101</v>
      </c>
    </row>
    <row r="448" spans="1:18">
      <c r="A448" s="13">
        <v>20</v>
      </c>
      <c r="B448" s="13">
        <v>11</v>
      </c>
      <c r="C448" s="14">
        <v>6279.5</v>
      </c>
      <c r="D448" s="14">
        <v>6259.6</v>
      </c>
      <c r="E448" s="14">
        <v>6268.8</v>
      </c>
      <c r="F448" s="14">
        <v>6259.3</v>
      </c>
      <c r="G448" s="14">
        <v>6226.4</v>
      </c>
      <c r="H448" s="14">
        <v>6231.6</v>
      </c>
      <c r="I448" s="14">
        <v>6260.4</v>
      </c>
      <c r="J448" s="14">
        <v>6241.5</v>
      </c>
      <c r="K448" s="14">
        <v>6271.6</v>
      </c>
      <c r="L448" s="14">
        <v>6243.2</v>
      </c>
      <c r="M448" s="14">
        <v>6245.9</v>
      </c>
      <c r="N448" s="14">
        <v>6254.6</v>
      </c>
      <c r="O448" s="15" t="s">
        <v>51</v>
      </c>
      <c r="P448" s="13">
        <v>453100</v>
      </c>
      <c r="Q448" s="15" t="s">
        <v>99</v>
      </c>
      <c r="R448" s="13" t="s">
        <v>101</v>
      </c>
    </row>
    <row r="449" spans="1:18">
      <c r="A449" s="13">
        <v>20</v>
      </c>
      <c r="B449" s="13">
        <v>11</v>
      </c>
      <c r="C449" s="14">
        <v>824</v>
      </c>
      <c r="D449" s="14">
        <v>824</v>
      </c>
      <c r="E449" s="14">
        <v>888</v>
      </c>
      <c r="F449" s="14">
        <v>886</v>
      </c>
      <c r="G449" s="14">
        <v>896</v>
      </c>
      <c r="H449" s="14">
        <v>908</v>
      </c>
      <c r="I449" s="14">
        <v>905.5</v>
      </c>
      <c r="J449" s="14">
        <v>915.5</v>
      </c>
      <c r="K449" s="14">
        <v>910</v>
      </c>
      <c r="L449" s="14">
        <v>911</v>
      </c>
      <c r="M449" s="14">
        <v>913</v>
      </c>
      <c r="N449" s="14">
        <v>909</v>
      </c>
      <c r="O449" s="15" t="s">
        <v>51</v>
      </c>
      <c r="P449" s="13">
        <v>453103</v>
      </c>
      <c r="Q449" s="15" t="s">
        <v>99</v>
      </c>
      <c r="R449" s="13" t="s">
        <v>101</v>
      </c>
    </row>
    <row r="450" spans="1:18">
      <c r="A450" s="13">
        <v>20</v>
      </c>
      <c r="B450" s="13">
        <v>11</v>
      </c>
      <c r="C450" s="14">
        <v>773.5</v>
      </c>
      <c r="D450" s="14">
        <v>773.5</v>
      </c>
      <c r="E450" s="14">
        <v>774.5</v>
      </c>
      <c r="F450" s="14">
        <v>774.5</v>
      </c>
      <c r="G450" s="14">
        <v>773.5</v>
      </c>
      <c r="H450" s="14">
        <v>773.5</v>
      </c>
      <c r="I450" s="14">
        <v>772.5</v>
      </c>
      <c r="J450" s="14">
        <v>777.5</v>
      </c>
      <c r="K450" s="14">
        <v>778.5</v>
      </c>
      <c r="L450" s="14">
        <v>778.5</v>
      </c>
      <c r="M450" s="14">
        <v>778.5</v>
      </c>
      <c r="N450" s="14">
        <v>778.5</v>
      </c>
      <c r="O450" s="15" t="s">
        <v>61</v>
      </c>
      <c r="P450" s="13">
        <v>315100</v>
      </c>
      <c r="Q450" s="15" t="s">
        <v>99</v>
      </c>
      <c r="R450" s="13" t="s">
        <v>101</v>
      </c>
    </row>
    <row r="451" spans="1:18">
      <c r="A451" s="13">
        <v>20</v>
      </c>
      <c r="B451" s="13">
        <v>11</v>
      </c>
      <c r="C451" s="14">
        <v>203</v>
      </c>
      <c r="D451" s="14">
        <v>204</v>
      </c>
      <c r="E451" s="14">
        <v>204</v>
      </c>
      <c r="F451" s="14">
        <v>204</v>
      </c>
      <c r="G451" s="14">
        <v>205</v>
      </c>
      <c r="H451" s="14">
        <v>205</v>
      </c>
      <c r="I451" s="14">
        <v>203</v>
      </c>
      <c r="J451" s="14">
        <v>202</v>
      </c>
      <c r="K451" s="14">
        <v>202</v>
      </c>
      <c r="L451" s="14">
        <v>202</v>
      </c>
      <c r="M451" s="14">
        <v>204</v>
      </c>
      <c r="N451" s="14">
        <v>204</v>
      </c>
      <c r="O451" s="15" t="s">
        <v>85</v>
      </c>
      <c r="P451" s="13">
        <v>400110</v>
      </c>
      <c r="Q451" s="15" t="s">
        <v>99</v>
      </c>
      <c r="R451" s="13" t="s">
        <v>101</v>
      </c>
    </row>
    <row r="452" spans="1:18">
      <c r="A452" s="13">
        <v>20</v>
      </c>
      <c r="B452" s="13">
        <v>11</v>
      </c>
      <c r="C452" s="14">
        <v>3</v>
      </c>
      <c r="O452" s="15" t="s">
        <v>27</v>
      </c>
      <c r="P452" s="13">
        <v>401106</v>
      </c>
      <c r="Q452" s="15" t="s">
        <v>99</v>
      </c>
      <c r="R452" s="13" t="s">
        <v>101</v>
      </c>
    </row>
    <row r="453" spans="1:18">
      <c r="A453" s="13">
        <v>20</v>
      </c>
      <c r="B453" s="13">
        <v>11</v>
      </c>
      <c r="C453" s="14">
        <v>203.8</v>
      </c>
      <c r="D453" s="14">
        <v>203.8</v>
      </c>
      <c r="E453" s="14">
        <v>206.8</v>
      </c>
      <c r="F453" s="14">
        <v>204.8</v>
      </c>
      <c r="G453" s="14">
        <v>204.8</v>
      </c>
      <c r="H453" s="14">
        <v>205.8</v>
      </c>
      <c r="I453" s="14">
        <v>206.8</v>
      </c>
      <c r="J453" s="14">
        <v>207.8</v>
      </c>
      <c r="K453" s="14">
        <v>206.8</v>
      </c>
      <c r="L453" s="14">
        <v>205.8</v>
      </c>
      <c r="M453" s="14">
        <v>205.8</v>
      </c>
      <c r="N453" s="14">
        <v>207.6</v>
      </c>
      <c r="O453" s="15" t="s">
        <v>27</v>
      </c>
      <c r="P453" s="13">
        <v>401107</v>
      </c>
      <c r="Q453" s="15" t="s">
        <v>99</v>
      </c>
      <c r="R453" s="13" t="s">
        <v>101</v>
      </c>
    </row>
    <row r="454" spans="1:18">
      <c r="A454" s="13">
        <v>20</v>
      </c>
      <c r="B454" s="13">
        <v>11</v>
      </c>
      <c r="C454" s="14">
        <v>1671.5</v>
      </c>
      <c r="D454" s="14">
        <v>1666.5</v>
      </c>
      <c r="E454" s="14">
        <v>1668.5</v>
      </c>
      <c r="F454" s="14">
        <v>1669.5</v>
      </c>
      <c r="G454" s="14">
        <v>1669.5</v>
      </c>
      <c r="H454" s="14">
        <v>1668.5</v>
      </c>
      <c r="I454" s="14">
        <v>1667.5</v>
      </c>
      <c r="J454" s="14">
        <v>1666.5</v>
      </c>
      <c r="K454" s="14">
        <v>1661.5</v>
      </c>
      <c r="L454" s="14">
        <v>1659</v>
      </c>
      <c r="M454" s="14">
        <v>1658</v>
      </c>
      <c r="N454" s="14">
        <v>1652</v>
      </c>
      <c r="O454" s="15" t="s">
        <v>63</v>
      </c>
      <c r="P454" s="13">
        <v>317100</v>
      </c>
      <c r="Q454" s="15" t="s">
        <v>99</v>
      </c>
      <c r="R454" s="13" t="s">
        <v>101</v>
      </c>
    </row>
    <row r="455" spans="1:18">
      <c r="A455" s="13">
        <v>20</v>
      </c>
      <c r="B455" s="13">
        <v>11</v>
      </c>
      <c r="C455" s="14">
        <v>581</v>
      </c>
      <c r="D455" s="14">
        <v>580</v>
      </c>
      <c r="E455" s="14">
        <v>581</v>
      </c>
      <c r="F455" s="14">
        <v>582</v>
      </c>
      <c r="G455" s="14">
        <v>582</v>
      </c>
      <c r="H455" s="14">
        <v>581</v>
      </c>
      <c r="I455" s="14">
        <v>581</v>
      </c>
      <c r="J455" s="14">
        <v>583</v>
      </c>
      <c r="K455" s="14">
        <v>583</v>
      </c>
      <c r="L455" s="14">
        <v>582</v>
      </c>
      <c r="M455" s="14">
        <v>584</v>
      </c>
      <c r="N455" s="14">
        <v>583</v>
      </c>
      <c r="O455" s="15" t="s">
        <v>59</v>
      </c>
      <c r="P455" s="13">
        <v>182227</v>
      </c>
      <c r="Q455" s="15" t="s">
        <v>99</v>
      </c>
      <c r="R455" s="13" t="s">
        <v>101</v>
      </c>
    </row>
    <row r="456" spans="1:18">
      <c r="A456" s="13">
        <v>20</v>
      </c>
      <c r="B456" s="13">
        <v>11</v>
      </c>
      <c r="C456" s="14">
        <v>1884</v>
      </c>
      <c r="D456" s="14">
        <v>1886</v>
      </c>
      <c r="E456" s="14">
        <v>1887</v>
      </c>
      <c r="F456" s="14">
        <v>1889</v>
      </c>
      <c r="G456" s="14">
        <v>2511.5</v>
      </c>
      <c r="H456" s="14">
        <v>2505.5</v>
      </c>
      <c r="I456" s="14">
        <v>2509.5</v>
      </c>
      <c r="J456" s="14">
        <v>2509.5</v>
      </c>
      <c r="K456" s="14">
        <v>2512.5</v>
      </c>
      <c r="L456" s="14">
        <v>2517.5</v>
      </c>
      <c r="M456" s="14">
        <v>2522.5</v>
      </c>
      <c r="N456" s="14">
        <v>2530.5</v>
      </c>
      <c r="O456" s="15" t="s">
        <v>59</v>
      </c>
      <c r="P456" s="13">
        <v>182229</v>
      </c>
      <c r="Q456" s="15" t="s">
        <v>99</v>
      </c>
      <c r="R456" s="13" t="s">
        <v>101</v>
      </c>
    </row>
    <row r="457" spans="1:18">
      <c r="A457" s="13">
        <v>20</v>
      </c>
      <c r="B457" s="13">
        <v>11</v>
      </c>
      <c r="C457" s="14">
        <v>838.7</v>
      </c>
      <c r="D457" s="14">
        <v>839.7</v>
      </c>
      <c r="E457" s="14">
        <v>842.7</v>
      </c>
      <c r="F457" s="14">
        <v>839.7</v>
      </c>
      <c r="G457" s="14">
        <v>842.7</v>
      </c>
      <c r="H457" s="14">
        <v>842.7</v>
      </c>
      <c r="I457" s="14">
        <v>838.7</v>
      </c>
      <c r="J457" s="14">
        <v>838.7</v>
      </c>
      <c r="K457" s="14">
        <v>842.7</v>
      </c>
      <c r="L457" s="14">
        <v>841.7</v>
      </c>
      <c r="M457" s="14">
        <v>840.7</v>
      </c>
      <c r="N457" s="14">
        <v>838.7</v>
      </c>
      <c r="O457" s="15" t="s">
        <v>59</v>
      </c>
      <c r="P457" s="13">
        <v>182231</v>
      </c>
      <c r="Q457" s="15" t="s">
        <v>99</v>
      </c>
      <c r="R457" s="13" t="s">
        <v>101</v>
      </c>
    </row>
    <row r="458" spans="1:18">
      <c r="A458" s="13">
        <v>20</v>
      </c>
      <c r="B458" s="13">
        <v>11</v>
      </c>
      <c r="O458" s="15" t="s">
        <v>115</v>
      </c>
      <c r="P458" s="13">
        <v>900100</v>
      </c>
      <c r="Q458" s="15" t="s">
        <v>99</v>
      </c>
      <c r="R458" s="13" t="s">
        <v>116</v>
      </c>
    </row>
    <row r="459" spans="1:18">
      <c r="A459" s="13">
        <v>20</v>
      </c>
      <c r="B459" s="13">
        <v>11</v>
      </c>
      <c r="C459" s="14">
        <v>188</v>
      </c>
      <c r="D459" s="14">
        <v>188</v>
      </c>
      <c r="E459" s="14">
        <v>188</v>
      </c>
      <c r="F459" s="14">
        <v>188</v>
      </c>
      <c r="G459" s="14">
        <v>188</v>
      </c>
      <c r="H459" s="14">
        <v>188</v>
      </c>
      <c r="I459" s="14">
        <v>188</v>
      </c>
      <c r="J459" s="14">
        <v>188</v>
      </c>
      <c r="K459" s="14">
        <v>188</v>
      </c>
      <c r="L459" s="14">
        <v>188</v>
      </c>
      <c r="M459" s="14">
        <v>188</v>
      </c>
      <c r="N459" s="14">
        <v>188</v>
      </c>
      <c r="O459" s="15" t="s">
        <v>59</v>
      </c>
      <c r="P459" s="13">
        <v>182235</v>
      </c>
      <c r="Q459" s="15" t="s">
        <v>99</v>
      </c>
      <c r="R459" s="13" t="s">
        <v>101</v>
      </c>
    </row>
    <row r="460" spans="1:18">
      <c r="A460" s="13">
        <v>20</v>
      </c>
      <c r="B460" s="13">
        <v>11</v>
      </c>
      <c r="O460" s="15" t="s">
        <v>72</v>
      </c>
      <c r="P460" s="13">
        <v>345103</v>
      </c>
      <c r="Q460" s="15" t="s">
        <v>99</v>
      </c>
      <c r="R460" s="13" t="s">
        <v>100</v>
      </c>
    </row>
    <row r="461" spans="1:18">
      <c r="A461" s="13">
        <v>20</v>
      </c>
      <c r="B461" s="13">
        <v>11</v>
      </c>
      <c r="O461" s="15" t="s">
        <v>112</v>
      </c>
      <c r="P461" s="13">
        <v>258101</v>
      </c>
      <c r="Q461" s="15" t="s">
        <v>99</v>
      </c>
      <c r="R461" s="13" t="s">
        <v>100</v>
      </c>
    </row>
    <row r="462" spans="1:18">
      <c r="A462" s="13">
        <v>20</v>
      </c>
      <c r="B462" s="13">
        <v>11</v>
      </c>
      <c r="C462" s="14">
        <v>84.8</v>
      </c>
      <c r="D462" s="14">
        <v>83.8</v>
      </c>
      <c r="E462" s="14">
        <v>84.8</v>
      </c>
      <c r="F462" s="14">
        <v>84.8</v>
      </c>
      <c r="G462" s="14">
        <v>83.8</v>
      </c>
      <c r="H462" s="14">
        <v>84.8</v>
      </c>
      <c r="I462" s="14">
        <v>84.8</v>
      </c>
      <c r="J462" s="14">
        <v>85.8</v>
      </c>
      <c r="K462" s="14">
        <v>86.8</v>
      </c>
      <c r="L462" s="14">
        <v>85.8</v>
      </c>
      <c r="M462" s="14">
        <v>83.8</v>
      </c>
      <c r="N462" s="14">
        <v>82.8</v>
      </c>
      <c r="O462" s="15" t="s">
        <v>29</v>
      </c>
      <c r="P462" s="13">
        <v>403116</v>
      </c>
      <c r="Q462" s="15" t="s">
        <v>99</v>
      </c>
      <c r="R462" s="13" t="s">
        <v>100</v>
      </c>
    </row>
    <row r="463" spans="1:18">
      <c r="A463" s="13">
        <v>20</v>
      </c>
      <c r="B463" s="13">
        <v>11</v>
      </c>
      <c r="C463" s="14">
        <v>184</v>
      </c>
      <c r="D463" s="14">
        <v>184</v>
      </c>
      <c r="E463" s="14">
        <v>184</v>
      </c>
      <c r="F463" s="14">
        <v>184</v>
      </c>
      <c r="G463" s="14">
        <v>184</v>
      </c>
      <c r="H463" s="14">
        <v>184</v>
      </c>
      <c r="I463" s="14">
        <v>184</v>
      </c>
      <c r="J463" s="14">
        <v>184</v>
      </c>
      <c r="K463" s="14">
        <v>184</v>
      </c>
      <c r="L463" s="14">
        <v>184</v>
      </c>
      <c r="M463" s="14">
        <v>184</v>
      </c>
      <c r="N463" s="14">
        <v>184</v>
      </c>
      <c r="O463" s="15" t="s">
        <v>59</v>
      </c>
      <c r="P463" s="13">
        <v>182236</v>
      </c>
      <c r="Q463" s="15" t="s">
        <v>99</v>
      </c>
      <c r="R463" s="13" t="s">
        <v>100</v>
      </c>
    </row>
    <row r="464" spans="1:18">
      <c r="A464" s="13">
        <v>20</v>
      </c>
      <c r="B464" s="13">
        <v>11</v>
      </c>
      <c r="C464" s="14">
        <v>136</v>
      </c>
      <c r="D464" s="14">
        <v>136</v>
      </c>
      <c r="E464" s="14">
        <v>136</v>
      </c>
      <c r="F464" s="14">
        <v>136</v>
      </c>
      <c r="G464" s="14">
        <v>136</v>
      </c>
      <c r="H464" s="14">
        <v>136</v>
      </c>
      <c r="I464" s="14">
        <v>136</v>
      </c>
      <c r="J464" s="14">
        <v>135</v>
      </c>
      <c r="K464" s="14">
        <v>136</v>
      </c>
      <c r="L464" s="14">
        <v>137</v>
      </c>
      <c r="M464" s="14">
        <v>137</v>
      </c>
      <c r="N464" s="14">
        <v>137</v>
      </c>
      <c r="O464" s="15" t="s">
        <v>59</v>
      </c>
      <c r="P464" s="13">
        <v>182238</v>
      </c>
      <c r="Q464" s="15" t="s">
        <v>99</v>
      </c>
      <c r="R464" s="13" t="s">
        <v>101</v>
      </c>
    </row>
    <row r="465" spans="1:18">
      <c r="A465" s="13">
        <v>20</v>
      </c>
      <c r="B465" s="13">
        <v>11</v>
      </c>
      <c r="C465" s="14">
        <v>1</v>
      </c>
      <c r="D465" s="14">
        <v>1</v>
      </c>
      <c r="E465" s="14">
        <v>1</v>
      </c>
      <c r="F465" s="14">
        <v>1</v>
      </c>
      <c r="G465" s="14">
        <v>1</v>
      </c>
      <c r="H465" s="14">
        <v>1</v>
      </c>
      <c r="I465" s="14">
        <v>1</v>
      </c>
      <c r="J465" s="14">
        <v>1</v>
      </c>
      <c r="K465" s="14">
        <v>1</v>
      </c>
      <c r="L465" s="14">
        <v>1</v>
      </c>
      <c r="M465" s="14">
        <v>1</v>
      </c>
      <c r="N465" s="14">
        <v>1</v>
      </c>
      <c r="O465" s="15" t="s">
        <v>29</v>
      </c>
      <c r="P465" s="13">
        <v>403118</v>
      </c>
      <c r="Q465" s="15" t="s">
        <v>99</v>
      </c>
      <c r="R465" s="13" t="s">
        <v>100</v>
      </c>
    </row>
    <row r="466" spans="1:18">
      <c r="A466" s="13">
        <v>20</v>
      </c>
      <c r="B466" s="13">
        <v>11</v>
      </c>
      <c r="C466" s="14">
        <v>3</v>
      </c>
      <c r="D466" s="14">
        <v>3</v>
      </c>
      <c r="E466" s="14">
        <v>3</v>
      </c>
      <c r="F466" s="14">
        <v>3</v>
      </c>
      <c r="G466" s="14">
        <v>3</v>
      </c>
      <c r="H466" s="14">
        <v>3</v>
      </c>
      <c r="I466" s="14">
        <v>3</v>
      </c>
      <c r="J466" s="14">
        <v>4</v>
      </c>
      <c r="K466" s="14">
        <v>4</v>
      </c>
      <c r="L466" s="14">
        <v>5</v>
      </c>
      <c r="M466" s="14">
        <v>6</v>
      </c>
      <c r="N466" s="14">
        <v>6</v>
      </c>
      <c r="O466" s="15" t="s">
        <v>85</v>
      </c>
      <c r="P466" s="13">
        <v>400149</v>
      </c>
      <c r="Q466" s="15" t="s">
        <v>99</v>
      </c>
      <c r="R466" s="13" t="s">
        <v>100</v>
      </c>
    </row>
    <row r="467" spans="1:18">
      <c r="A467" s="13">
        <v>20</v>
      </c>
      <c r="B467" s="13">
        <v>11</v>
      </c>
      <c r="C467" s="14">
        <v>14</v>
      </c>
      <c r="D467" s="14">
        <v>14</v>
      </c>
      <c r="E467" s="14">
        <v>14</v>
      </c>
      <c r="F467" s="14">
        <v>14</v>
      </c>
      <c r="G467" s="14">
        <v>6</v>
      </c>
      <c r="H467" s="14">
        <v>5</v>
      </c>
      <c r="O467" s="15" t="s">
        <v>59</v>
      </c>
      <c r="P467" s="13">
        <v>182239</v>
      </c>
      <c r="Q467" s="15" t="s">
        <v>99</v>
      </c>
      <c r="R467" s="13" t="s">
        <v>101</v>
      </c>
    </row>
    <row r="468" spans="1:18">
      <c r="A468" s="13">
        <v>20</v>
      </c>
      <c r="B468" s="13">
        <v>11</v>
      </c>
      <c r="O468" s="15" t="s">
        <v>72</v>
      </c>
      <c r="P468" s="13">
        <v>345105</v>
      </c>
      <c r="Q468" s="15" t="s">
        <v>99</v>
      </c>
      <c r="R468" s="13" t="s">
        <v>100</v>
      </c>
    </row>
    <row r="469" spans="1:18">
      <c r="A469" s="13">
        <v>20</v>
      </c>
      <c r="B469" s="13">
        <v>11</v>
      </c>
      <c r="D469" s="14">
        <v>352</v>
      </c>
      <c r="E469" s="14">
        <v>349</v>
      </c>
      <c r="F469" s="14">
        <v>340</v>
      </c>
      <c r="G469" s="14">
        <v>343</v>
      </c>
      <c r="H469" s="14">
        <v>343</v>
      </c>
      <c r="I469" s="14">
        <v>339</v>
      </c>
      <c r="J469" s="14">
        <v>335</v>
      </c>
      <c r="K469" s="14">
        <v>345</v>
      </c>
      <c r="L469" s="14">
        <v>347</v>
      </c>
      <c r="M469" s="14">
        <v>353</v>
      </c>
      <c r="N469" s="14">
        <v>354</v>
      </c>
      <c r="O469" s="15" t="s">
        <v>59</v>
      </c>
      <c r="P469" s="13">
        <v>182241</v>
      </c>
      <c r="Q469" s="15" t="s">
        <v>99</v>
      </c>
      <c r="R469" s="13" t="s">
        <v>100</v>
      </c>
    </row>
    <row r="470" spans="1:18">
      <c r="A470" s="13">
        <v>20</v>
      </c>
      <c r="B470" s="13">
        <v>11</v>
      </c>
      <c r="D470" s="14">
        <v>128</v>
      </c>
      <c r="E470" s="14">
        <v>128</v>
      </c>
      <c r="F470" s="14">
        <v>127</v>
      </c>
      <c r="G470" s="14">
        <v>128</v>
      </c>
      <c r="H470" s="14">
        <v>127</v>
      </c>
      <c r="I470" s="14">
        <v>127</v>
      </c>
      <c r="J470" s="14">
        <v>128</v>
      </c>
      <c r="K470" s="14">
        <v>128</v>
      </c>
      <c r="L470" s="14">
        <v>127</v>
      </c>
      <c r="M470" s="14">
        <v>125</v>
      </c>
      <c r="N470" s="14">
        <v>126</v>
      </c>
      <c r="O470" s="15" t="s">
        <v>59</v>
      </c>
      <c r="P470" s="13">
        <v>182242</v>
      </c>
      <c r="Q470" s="15" t="s">
        <v>99</v>
      </c>
      <c r="R470" s="13" t="s">
        <v>101</v>
      </c>
    </row>
    <row r="471" spans="1:18">
      <c r="A471" s="13">
        <v>20</v>
      </c>
      <c r="B471" s="13">
        <v>11</v>
      </c>
      <c r="D471" s="14">
        <v>128</v>
      </c>
      <c r="E471" s="14">
        <v>128</v>
      </c>
      <c r="F471" s="14">
        <v>127</v>
      </c>
      <c r="G471" s="14">
        <v>127</v>
      </c>
      <c r="H471" s="14">
        <v>129</v>
      </c>
      <c r="I471" s="14">
        <v>127</v>
      </c>
      <c r="J471" s="14">
        <v>128</v>
      </c>
      <c r="K471" s="14">
        <v>128</v>
      </c>
      <c r="L471" s="14">
        <v>127</v>
      </c>
      <c r="M471" s="14">
        <v>125</v>
      </c>
      <c r="N471" s="14">
        <v>126</v>
      </c>
      <c r="O471" s="15" t="s">
        <v>59</v>
      </c>
      <c r="P471" s="13">
        <v>182243</v>
      </c>
      <c r="Q471" s="15" t="s">
        <v>99</v>
      </c>
      <c r="R471" s="13" t="s">
        <v>100</v>
      </c>
    </row>
    <row r="472" spans="1:18" ht="15" thickBot="1">
      <c r="C472" s="16">
        <f>SUM(C2:C471)</f>
        <v>270433.32999999996</v>
      </c>
      <c r="D472" s="16">
        <f t="shared" ref="D472:N472" si="0">SUM(D2:D471)</f>
        <v>270587.12999999989</v>
      </c>
      <c r="E472" s="16">
        <f t="shared" si="0"/>
        <v>270758.52999999997</v>
      </c>
      <c r="F472" s="16">
        <f t="shared" si="0"/>
        <v>270823.62999999995</v>
      </c>
      <c r="G472" s="16">
        <f t="shared" si="0"/>
        <v>270832.3299999999</v>
      </c>
      <c r="H472" s="16">
        <f t="shared" si="0"/>
        <v>270806.3299999999</v>
      </c>
      <c r="I472" s="16">
        <f t="shared" si="0"/>
        <v>271258.3299999999</v>
      </c>
      <c r="J472" s="16">
        <f t="shared" si="0"/>
        <v>269969.12999999995</v>
      </c>
      <c r="K472" s="16">
        <f t="shared" si="0"/>
        <v>270500.52999999997</v>
      </c>
      <c r="L472" s="16">
        <f t="shared" si="0"/>
        <v>270401.92999999982</v>
      </c>
      <c r="M472" s="16">
        <f t="shared" si="0"/>
        <v>270378.02999999985</v>
      </c>
      <c r="N472" s="16">
        <f t="shared" si="0"/>
        <v>270351.42999999982</v>
      </c>
    </row>
    <row r="473" spans="1:18" ht="15" thickTop="1">
      <c r="C473" s="14">
        <f>C472-'11 UI'!D86</f>
        <v>0</v>
      </c>
      <c r="D473" s="14">
        <f>D472-'11 UI'!E86</f>
        <v>0</v>
      </c>
      <c r="E473" s="14">
        <f>E472-'11 UI'!F86</f>
        <v>0</v>
      </c>
      <c r="F473" s="14">
        <f>F472-'11 UI'!G86</f>
        <v>0</v>
      </c>
      <c r="G473" s="14">
        <f>G472-'11 UI'!H86</f>
        <v>0</v>
      </c>
      <c r="H473" s="14">
        <f>H472-'11 UI'!I86</f>
        <v>0</v>
      </c>
      <c r="I473" s="14">
        <f>I472-'11 UI'!J86</f>
        <v>0</v>
      </c>
      <c r="J473" s="14">
        <f>J472-'11 UI'!K86</f>
        <v>0</v>
      </c>
      <c r="K473" s="14">
        <f>K472-'11 UI'!L86</f>
        <v>0</v>
      </c>
      <c r="L473" s="14">
        <f>L472-'11 UI'!M86</f>
        <v>0</v>
      </c>
      <c r="M473" s="14">
        <f>M472-'11 UI'!N86</f>
        <v>0</v>
      </c>
      <c r="N473" s="14">
        <f>N472-'11 UI'!O86</f>
        <v>0</v>
      </c>
    </row>
  </sheetData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R87"/>
  <sheetViews>
    <sheetView workbookViewId="0">
      <selection activeCell="D6" sqref="D6"/>
    </sheetView>
  </sheetViews>
  <sheetFormatPr defaultRowHeight="14.4"/>
  <cols>
    <col min="1" max="1" width="8.44140625" bestFit="1" customWidth="1"/>
    <col min="2" max="2" width="3.5546875" bestFit="1" customWidth="1"/>
    <col min="3" max="3" width="6" bestFit="1" customWidth="1"/>
    <col min="4" max="15" width="13.88671875" style="4" bestFit="1" customWidth="1"/>
    <col min="16" max="16" width="13.109375" bestFit="1" customWidth="1"/>
    <col min="17" max="17" width="8.33203125" bestFit="1" customWidth="1"/>
  </cols>
  <sheetData>
    <row r="1" spans="1:18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1" t="s">
        <v>97</v>
      </c>
      <c r="Q1" s="1" t="s">
        <v>16</v>
      </c>
      <c r="R1" s="2" t="s">
        <v>117</v>
      </c>
    </row>
    <row r="2" spans="1:18">
      <c r="A2">
        <v>20</v>
      </c>
      <c r="B2">
        <v>11</v>
      </c>
      <c r="C2" s="3" t="s">
        <v>18</v>
      </c>
      <c r="D2" s="4">
        <v>2414.3000000000002</v>
      </c>
      <c r="E2" s="4">
        <v>2416.6999999999998</v>
      </c>
      <c r="F2" s="4">
        <v>2404.6999999999998</v>
      </c>
      <c r="G2" s="4">
        <v>2400.6999999999998</v>
      </c>
      <c r="H2" s="4">
        <v>2396.6999999999998</v>
      </c>
      <c r="I2" s="4">
        <v>2387.9</v>
      </c>
      <c r="J2" s="4">
        <v>2391.9</v>
      </c>
      <c r="K2" s="4">
        <v>2395.1</v>
      </c>
      <c r="L2" s="4">
        <v>2395.3000000000002</v>
      </c>
      <c r="M2" s="4">
        <v>2394.5</v>
      </c>
      <c r="N2" s="4">
        <v>2404.1</v>
      </c>
      <c r="O2" s="4">
        <v>2402.5</v>
      </c>
      <c r="P2">
        <v>248</v>
      </c>
      <c r="Q2" s="3" t="s">
        <v>19</v>
      </c>
      <c r="R2" t="s">
        <v>118</v>
      </c>
    </row>
    <row r="3" spans="1:18">
      <c r="A3">
        <v>20</v>
      </c>
      <c r="B3">
        <v>11</v>
      </c>
      <c r="C3" s="3" t="s">
        <v>21</v>
      </c>
      <c r="D3" s="4">
        <v>2488.6</v>
      </c>
      <c r="E3" s="4">
        <v>2484.6</v>
      </c>
      <c r="F3" s="4">
        <v>2489.6</v>
      </c>
      <c r="G3" s="4">
        <v>2498.6</v>
      </c>
      <c r="H3" s="4">
        <v>2500.6</v>
      </c>
      <c r="I3" s="4">
        <v>2500.6</v>
      </c>
      <c r="J3" s="4">
        <v>2500.6</v>
      </c>
      <c r="K3" s="4">
        <v>2513.6</v>
      </c>
      <c r="L3" s="4">
        <v>2510.6</v>
      </c>
      <c r="M3" s="4">
        <v>2513.6</v>
      </c>
      <c r="N3" s="4">
        <v>2506.6</v>
      </c>
      <c r="O3" s="4">
        <v>2510.6</v>
      </c>
      <c r="P3">
        <v>249</v>
      </c>
      <c r="Q3" s="3" t="s">
        <v>19</v>
      </c>
      <c r="R3" t="s">
        <v>118</v>
      </c>
    </row>
    <row r="4" spans="1:18">
      <c r="A4">
        <v>20</v>
      </c>
      <c r="B4">
        <v>11</v>
      </c>
      <c r="C4" s="3" t="s">
        <v>22</v>
      </c>
      <c r="D4" s="4">
        <v>3355</v>
      </c>
      <c r="E4" s="4">
        <v>3355</v>
      </c>
      <c r="F4" s="4">
        <v>3355</v>
      </c>
      <c r="G4" s="4">
        <v>3355</v>
      </c>
      <c r="H4" s="4">
        <v>3355</v>
      </c>
      <c r="I4" s="4">
        <v>3355</v>
      </c>
      <c r="J4" s="4">
        <v>3355</v>
      </c>
      <c r="K4" s="4">
        <v>3355</v>
      </c>
      <c r="L4" s="4">
        <v>3355</v>
      </c>
      <c r="M4" s="4">
        <v>3355</v>
      </c>
      <c r="N4" s="4">
        <v>3355</v>
      </c>
      <c r="O4" s="4">
        <v>3355</v>
      </c>
      <c r="P4">
        <v>250</v>
      </c>
      <c r="Q4" s="3" t="s">
        <v>19</v>
      </c>
      <c r="R4" t="s">
        <v>118</v>
      </c>
    </row>
    <row r="5" spans="1:18">
      <c r="A5">
        <v>20</v>
      </c>
      <c r="B5">
        <v>11</v>
      </c>
      <c r="C5" s="3" t="s">
        <v>23</v>
      </c>
      <c r="D5" s="4">
        <v>12244.3</v>
      </c>
      <c r="E5" s="4">
        <v>12253.8</v>
      </c>
      <c r="F5" s="4">
        <v>12280.8</v>
      </c>
      <c r="G5" s="4">
        <v>12319.8</v>
      </c>
      <c r="H5" s="4">
        <v>12339.1</v>
      </c>
      <c r="I5" s="4">
        <v>12350.4</v>
      </c>
      <c r="J5" s="4">
        <v>12402.4</v>
      </c>
      <c r="K5" s="4">
        <v>12398.9</v>
      </c>
      <c r="L5" s="4">
        <v>12540.8</v>
      </c>
      <c r="M5" s="4">
        <v>12573.5</v>
      </c>
      <c r="N5" s="4">
        <v>12590.5</v>
      </c>
      <c r="O5" s="4">
        <v>12634.7</v>
      </c>
      <c r="P5">
        <v>251</v>
      </c>
      <c r="Q5" s="3" t="s">
        <v>19</v>
      </c>
      <c r="R5" t="s">
        <v>118</v>
      </c>
    </row>
    <row r="6" spans="1:18">
      <c r="A6">
        <v>20</v>
      </c>
      <c r="B6">
        <v>11</v>
      </c>
      <c r="C6" s="3" t="s">
        <v>24</v>
      </c>
      <c r="D6" s="4">
        <v>9388.5</v>
      </c>
      <c r="E6" s="4">
        <v>9400.9</v>
      </c>
      <c r="F6" s="4">
        <v>9416.2999999999993</v>
      </c>
      <c r="G6" s="4">
        <v>9405.7000000000007</v>
      </c>
      <c r="H6" s="4">
        <v>9386.9</v>
      </c>
      <c r="I6" s="4">
        <v>9378.2999999999993</v>
      </c>
      <c r="J6" s="4">
        <v>9373.5</v>
      </c>
      <c r="K6" s="4">
        <v>9356.9</v>
      </c>
      <c r="L6" s="4">
        <v>9348.7000000000007</v>
      </c>
      <c r="M6" s="4">
        <v>9332.7999999999993</v>
      </c>
      <c r="N6" s="4">
        <v>9311.2000000000007</v>
      </c>
      <c r="O6" s="4">
        <v>9320.4</v>
      </c>
      <c r="P6">
        <v>252</v>
      </c>
      <c r="Q6" s="3" t="s">
        <v>19</v>
      </c>
      <c r="R6" t="s">
        <v>118</v>
      </c>
    </row>
    <row r="7" spans="1:18">
      <c r="A7">
        <v>20</v>
      </c>
      <c r="B7">
        <v>11</v>
      </c>
      <c r="C7" s="3" t="s">
        <v>25</v>
      </c>
      <c r="D7" s="4">
        <v>220</v>
      </c>
      <c r="E7" s="4">
        <v>220</v>
      </c>
      <c r="F7" s="4">
        <v>220</v>
      </c>
      <c r="G7" s="4">
        <v>220</v>
      </c>
      <c r="H7" s="4">
        <v>220</v>
      </c>
      <c r="I7" s="4">
        <v>220</v>
      </c>
      <c r="J7" s="4">
        <v>219</v>
      </c>
      <c r="K7" s="4">
        <v>219</v>
      </c>
      <c r="L7" s="4">
        <v>219</v>
      </c>
      <c r="M7" s="4">
        <v>216</v>
      </c>
      <c r="N7" s="4">
        <v>216</v>
      </c>
      <c r="O7" s="4">
        <v>215</v>
      </c>
      <c r="P7">
        <v>127</v>
      </c>
      <c r="Q7" s="3" t="s">
        <v>19</v>
      </c>
      <c r="R7" t="s">
        <v>119</v>
      </c>
    </row>
    <row r="8" spans="1:18">
      <c r="A8">
        <v>20</v>
      </c>
      <c r="B8">
        <v>11</v>
      </c>
      <c r="C8" s="3" t="s">
        <v>27</v>
      </c>
      <c r="D8" s="4">
        <v>6770.5</v>
      </c>
      <c r="E8" s="4">
        <v>6767.3</v>
      </c>
      <c r="F8" s="4">
        <v>6746.5</v>
      </c>
      <c r="G8" s="4">
        <v>6718.5</v>
      </c>
      <c r="H8" s="4">
        <v>6739.1</v>
      </c>
      <c r="I8" s="4">
        <v>6727.1</v>
      </c>
      <c r="J8" s="4">
        <v>6728.3</v>
      </c>
      <c r="K8" s="4">
        <v>6731.9</v>
      </c>
      <c r="L8" s="4">
        <v>6724.1</v>
      </c>
      <c r="M8" s="4">
        <v>6750.9</v>
      </c>
      <c r="N8" s="4">
        <v>6740.9</v>
      </c>
      <c r="O8" s="4">
        <v>6733.5</v>
      </c>
      <c r="P8">
        <v>401</v>
      </c>
      <c r="Q8" s="3" t="s">
        <v>19</v>
      </c>
      <c r="R8" t="s">
        <v>120</v>
      </c>
    </row>
    <row r="9" spans="1:18">
      <c r="A9">
        <v>20</v>
      </c>
      <c r="B9">
        <v>11</v>
      </c>
      <c r="C9" s="3" t="s">
        <v>28</v>
      </c>
      <c r="D9" s="4">
        <v>171</v>
      </c>
      <c r="E9" s="4">
        <v>171</v>
      </c>
      <c r="F9" s="4">
        <v>172</v>
      </c>
      <c r="G9" s="4">
        <v>171</v>
      </c>
      <c r="H9" s="4">
        <v>172</v>
      </c>
      <c r="I9" s="4">
        <v>173</v>
      </c>
      <c r="J9" s="4">
        <v>175</v>
      </c>
      <c r="K9" s="4">
        <v>174</v>
      </c>
      <c r="L9" s="4">
        <v>173</v>
      </c>
      <c r="M9" s="4">
        <v>173</v>
      </c>
      <c r="N9" s="4">
        <v>173</v>
      </c>
      <c r="O9" s="4">
        <v>173</v>
      </c>
      <c r="P9">
        <v>402</v>
      </c>
      <c r="Q9" s="3" t="s">
        <v>19</v>
      </c>
      <c r="R9" t="s">
        <v>120</v>
      </c>
    </row>
    <row r="10" spans="1:18">
      <c r="A10">
        <v>20</v>
      </c>
      <c r="B10">
        <v>11</v>
      </c>
      <c r="C10" s="3" t="s">
        <v>29</v>
      </c>
      <c r="D10" s="4">
        <v>1075.4000000000001</v>
      </c>
      <c r="E10" s="4">
        <v>1070.8</v>
      </c>
      <c r="F10" s="4">
        <v>1088.8</v>
      </c>
      <c r="G10" s="4">
        <v>1084.5999999999999</v>
      </c>
      <c r="H10" s="4">
        <v>1078.4000000000001</v>
      </c>
      <c r="I10" s="4">
        <v>1071.5999999999999</v>
      </c>
      <c r="J10" s="4">
        <v>1077.4000000000001</v>
      </c>
      <c r="K10" s="4">
        <v>1088.8</v>
      </c>
      <c r="L10" s="4">
        <v>1094.4000000000001</v>
      </c>
      <c r="M10" s="4">
        <v>1085</v>
      </c>
      <c r="N10" s="4">
        <v>1082.5999999999999</v>
      </c>
      <c r="O10" s="4">
        <v>1078</v>
      </c>
      <c r="P10">
        <v>403</v>
      </c>
      <c r="Q10" s="3" t="s">
        <v>19</v>
      </c>
      <c r="R10" t="s">
        <v>120</v>
      </c>
    </row>
    <row r="11" spans="1:18">
      <c r="A11">
        <v>20</v>
      </c>
      <c r="B11">
        <v>11</v>
      </c>
      <c r="C11" s="3" t="s">
        <v>105</v>
      </c>
      <c r="P11">
        <v>253</v>
      </c>
      <c r="Q11" s="3" t="s">
        <v>19</v>
      </c>
    </row>
    <row r="12" spans="1:18">
      <c r="A12">
        <v>20</v>
      </c>
      <c r="B12">
        <v>11</v>
      </c>
      <c r="C12" s="3" t="s">
        <v>30</v>
      </c>
      <c r="D12" s="4">
        <v>753.3</v>
      </c>
      <c r="E12" s="4">
        <v>749.3</v>
      </c>
      <c r="F12" s="4">
        <v>749.3</v>
      </c>
      <c r="G12" s="4">
        <v>748.3</v>
      </c>
      <c r="H12" s="4">
        <v>752.3</v>
      </c>
      <c r="I12" s="4">
        <v>753.3</v>
      </c>
      <c r="J12" s="4">
        <v>755.3</v>
      </c>
      <c r="K12" s="4">
        <v>756.3</v>
      </c>
      <c r="L12" s="4">
        <v>755.5</v>
      </c>
      <c r="M12" s="4">
        <v>755.5</v>
      </c>
      <c r="N12" s="4">
        <v>751.5</v>
      </c>
      <c r="O12" s="4">
        <v>728.5</v>
      </c>
      <c r="P12">
        <v>254</v>
      </c>
      <c r="Q12" s="3" t="s">
        <v>19</v>
      </c>
      <c r="R12" t="s">
        <v>118</v>
      </c>
    </row>
    <row r="13" spans="1:18">
      <c r="A13">
        <v>20</v>
      </c>
      <c r="B13">
        <v>11</v>
      </c>
      <c r="C13" s="3" t="s">
        <v>32</v>
      </c>
      <c r="D13" s="4">
        <v>21005.4</v>
      </c>
      <c r="E13" s="4">
        <v>20997.9</v>
      </c>
      <c r="F13" s="4">
        <v>21016.9</v>
      </c>
      <c r="G13" s="4">
        <v>20996.400000000001</v>
      </c>
      <c r="H13" s="4">
        <v>21002.9</v>
      </c>
      <c r="I13" s="4">
        <v>20991.9</v>
      </c>
      <c r="J13" s="4">
        <v>20990.9</v>
      </c>
      <c r="K13" s="4">
        <v>20999.9</v>
      </c>
      <c r="L13" s="4">
        <v>20999.4</v>
      </c>
      <c r="M13" s="4">
        <v>21006.400000000001</v>
      </c>
      <c r="N13" s="4">
        <v>20988.400000000001</v>
      </c>
      <c r="O13" s="4">
        <v>20986.400000000001</v>
      </c>
      <c r="P13">
        <v>255</v>
      </c>
      <c r="Q13" s="3" t="s">
        <v>19</v>
      </c>
      <c r="R13" t="s">
        <v>118</v>
      </c>
    </row>
    <row r="14" spans="1:18">
      <c r="A14">
        <v>20</v>
      </c>
      <c r="B14">
        <v>11</v>
      </c>
      <c r="C14" s="3" t="s">
        <v>33</v>
      </c>
      <c r="D14" s="4">
        <v>1062.0999999999999</v>
      </c>
      <c r="E14" s="4">
        <v>1061.3</v>
      </c>
      <c r="F14" s="4">
        <v>1060.3</v>
      </c>
      <c r="G14" s="4">
        <v>1058.5</v>
      </c>
      <c r="H14" s="4">
        <v>1055.3</v>
      </c>
      <c r="I14" s="4">
        <v>1057.3</v>
      </c>
      <c r="J14" s="4">
        <v>1055.3</v>
      </c>
      <c r="K14" s="4">
        <v>1082.9000000000001</v>
      </c>
      <c r="L14" s="4">
        <v>1137.8</v>
      </c>
      <c r="M14" s="4">
        <v>1140.8</v>
      </c>
      <c r="N14" s="4">
        <v>1147.8</v>
      </c>
      <c r="O14" s="4">
        <v>1143.8</v>
      </c>
      <c r="P14">
        <v>256</v>
      </c>
      <c r="Q14" s="3" t="s">
        <v>19</v>
      </c>
      <c r="R14" t="s">
        <v>118</v>
      </c>
    </row>
    <row r="15" spans="1:18">
      <c r="A15">
        <v>20</v>
      </c>
      <c r="B15">
        <v>11</v>
      </c>
      <c r="C15" s="3" t="s">
        <v>34</v>
      </c>
      <c r="D15" s="4">
        <v>2334.5</v>
      </c>
      <c r="E15" s="4">
        <v>2328.5</v>
      </c>
      <c r="F15" s="4">
        <v>2328.5</v>
      </c>
      <c r="G15" s="4">
        <v>2329.5</v>
      </c>
      <c r="H15" s="4">
        <v>2326.5</v>
      </c>
      <c r="I15" s="4">
        <v>2325.5</v>
      </c>
      <c r="J15" s="4">
        <v>2323.5</v>
      </c>
      <c r="K15" s="4">
        <v>2325.5</v>
      </c>
      <c r="L15" s="4">
        <v>2377.5</v>
      </c>
      <c r="M15" s="4">
        <v>2372.5</v>
      </c>
      <c r="N15" s="4">
        <v>2373.5</v>
      </c>
      <c r="O15" s="4">
        <v>2370.5</v>
      </c>
      <c r="P15">
        <v>128</v>
      </c>
      <c r="Q15" s="3" t="s">
        <v>19</v>
      </c>
      <c r="R15" t="s">
        <v>119</v>
      </c>
    </row>
    <row r="16" spans="1:18">
      <c r="A16">
        <v>20</v>
      </c>
      <c r="B16">
        <v>11</v>
      </c>
      <c r="C16" s="3" t="s">
        <v>35</v>
      </c>
      <c r="D16" s="4">
        <v>242</v>
      </c>
      <c r="E16" s="4">
        <v>241</v>
      </c>
      <c r="F16" s="4">
        <v>243.5</v>
      </c>
      <c r="G16" s="4">
        <v>242.5</v>
      </c>
      <c r="H16" s="4">
        <v>242.5</v>
      </c>
      <c r="I16" s="4">
        <v>243.5</v>
      </c>
      <c r="J16" s="4">
        <v>243</v>
      </c>
      <c r="K16" s="4">
        <v>243</v>
      </c>
      <c r="L16" s="4">
        <v>243</v>
      </c>
      <c r="M16" s="4">
        <v>243</v>
      </c>
      <c r="N16" s="4">
        <v>243</v>
      </c>
      <c r="O16" s="4">
        <v>243</v>
      </c>
      <c r="P16">
        <v>129</v>
      </c>
      <c r="Q16" s="3" t="s">
        <v>19</v>
      </c>
      <c r="R16" t="s">
        <v>119</v>
      </c>
    </row>
    <row r="17" spans="1:18">
      <c r="A17">
        <v>20</v>
      </c>
      <c r="B17">
        <v>11</v>
      </c>
      <c r="C17" s="3" t="s">
        <v>36</v>
      </c>
      <c r="D17" s="4">
        <v>455.2</v>
      </c>
      <c r="E17" s="4">
        <v>455.2</v>
      </c>
      <c r="F17" s="4">
        <v>454.2</v>
      </c>
      <c r="G17" s="4">
        <v>452.2</v>
      </c>
      <c r="H17" s="4">
        <v>448.2</v>
      </c>
      <c r="I17" s="4">
        <v>447.2</v>
      </c>
      <c r="J17" s="4">
        <v>446.2</v>
      </c>
      <c r="K17" s="4">
        <v>445.2</v>
      </c>
      <c r="L17" s="4">
        <v>446.2</v>
      </c>
      <c r="M17" s="4">
        <v>445.2</v>
      </c>
      <c r="N17" s="4">
        <v>445.2</v>
      </c>
      <c r="O17" s="4">
        <v>444.2</v>
      </c>
      <c r="P17">
        <v>130</v>
      </c>
      <c r="Q17" s="3" t="s">
        <v>19</v>
      </c>
      <c r="R17" t="s">
        <v>119</v>
      </c>
    </row>
    <row r="18" spans="1:18">
      <c r="A18">
        <v>20</v>
      </c>
      <c r="B18">
        <v>11</v>
      </c>
      <c r="C18" s="3" t="s">
        <v>111</v>
      </c>
      <c r="D18" s="4">
        <v>434.8</v>
      </c>
      <c r="E18" s="4">
        <v>436.4</v>
      </c>
      <c r="F18" s="4">
        <v>438.4</v>
      </c>
      <c r="G18" s="4">
        <v>437.4</v>
      </c>
      <c r="H18" s="4">
        <v>434.4</v>
      </c>
      <c r="I18" s="4">
        <v>436.4</v>
      </c>
      <c r="J18" s="4">
        <v>433.4</v>
      </c>
      <c r="K18" s="4">
        <v>426.4</v>
      </c>
      <c r="L18" s="4">
        <v>422.4</v>
      </c>
      <c r="M18" s="4">
        <v>434.8</v>
      </c>
      <c r="N18" s="4">
        <v>429.4</v>
      </c>
      <c r="O18" s="4">
        <v>433.4</v>
      </c>
      <c r="P18">
        <v>257</v>
      </c>
      <c r="Q18" s="3" t="s">
        <v>19</v>
      </c>
      <c r="R18" t="s">
        <v>118</v>
      </c>
    </row>
    <row r="19" spans="1:18">
      <c r="A19">
        <v>20</v>
      </c>
      <c r="B19">
        <v>11</v>
      </c>
      <c r="C19" s="3" t="s">
        <v>112</v>
      </c>
      <c r="P19">
        <v>258</v>
      </c>
      <c r="Q19" s="3" t="s">
        <v>19</v>
      </c>
    </row>
    <row r="20" spans="1:18">
      <c r="A20">
        <v>20</v>
      </c>
      <c r="B20">
        <v>11</v>
      </c>
      <c r="C20" s="3" t="s">
        <v>37</v>
      </c>
      <c r="D20" s="4">
        <v>969.8</v>
      </c>
      <c r="E20" s="4">
        <v>969.8</v>
      </c>
      <c r="F20" s="4">
        <v>973.8</v>
      </c>
      <c r="G20" s="4">
        <v>973.8</v>
      </c>
      <c r="H20" s="4">
        <v>981.8</v>
      </c>
      <c r="I20" s="4">
        <v>985.8</v>
      </c>
      <c r="J20" s="4">
        <v>985.8</v>
      </c>
      <c r="K20" s="4">
        <v>986.6</v>
      </c>
      <c r="L20" s="4">
        <v>977.6</v>
      </c>
      <c r="M20" s="4">
        <v>970.8</v>
      </c>
      <c r="N20" s="4">
        <v>962.8</v>
      </c>
      <c r="O20" s="4">
        <v>971.8</v>
      </c>
      <c r="P20">
        <v>131</v>
      </c>
      <c r="Q20" s="3" t="s">
        <v>19</v>
      </c>
      <c r="R20" t="s">
        <v>119</v>
      </c>
    </row>
    <row r="21" spans="1:18">
      <c r="A21">
        <v>20</v>
      </c>
      <c r="B21">
        <v>11</v>
      </c>
      <c r="C21" s="3" t="s">
        <v>38</v>
      </c>
      <c r="D21" s="4">
        <v>118</v>
      </c>
      <c r="E21" s="4">
        <v>118</v>
      </c>
      <c r="F21" s="4">
        <v>117</v>
      </c>
      <c r="G21" s="4">
        <v>117</v>
      </c>
      <c r="H21" s="4">
        <v>117</v>
      </c>
      <c r="I21" s="4">
        <v>117</v>
      </c>
      <c r="J21" s="4">
        <v>117</v>
      </c>
      <c r="K21" s="4">
        <v>117</v>
      </c>
      <c r="L21" s="4">
        <v>117</v>
      </c>
      <c r="M21" s="4">
        <v>117</v>
      </c>
      <c r="N21" s="4">
        <v>117</v>
      </c>
      <c r="O21" s="4">
        <v>117</v>
      </c>
      <c r="P21">
        <v>132</v>
      </c>
      <c r="Q21" s="3" t="s">
        <v>19</v>
      </c>
      <c r="R21" t="s">
        <v>119</v>
      </c>
    </row>
    <row r="22" spans="1:18">
      <c r="A22">
        <v>20</v>
      </c>
      <c r="B22">
        <v>11</v>
      </c>
      <c r="C22" s="3" t="s">
        <v>39</v>
      </c>
      <c r="D22" s="4">
        <v>3436</v>
      </c>
      <c r="E22" s="4">
        <v>3432</v>
      </c>
      <c r="F22" s="4">
        <v>3436</v>
      </c>
      <c r="G22" s="4">
        <v>3428</v>
      </c>
      <c r="H22" s="4">
        <v>3426</v>
      </c>
      <c r="I22" s="4">
        <v>3436</v>
      </c>
      <c r="J22" s="4">
        <v>3454</v>
      </c>
      <c r="K22" s="4">
        <v>3457</v>
      </c>
      <c r="L22" s="4">
        <v>3454.5</v>
      </c>
      <c r="M22" s="4">
        <v>3453.5</v>
      </c>
      <c r="N22" s="4">
        <v>3453.5</v>
      </c>
      <c r="O22" s="4">
        <v>3457.5</v>
      </c>
      <c r="P22">
        <v>406</v>
      </c>
      <c r="Q22" s="3" t="s">
        <v>19</v>
      </c>
      <c r="R22" t="s">
        <v>120</v>
      </c>
    </row>
    <row r="23" spans="1:18">
      <c r="A23">
        <v>20</v>
      </c>
      <c r="B23">
        <v>11</v>
      </c>
      <c r="C23" s="3" t="s">
        <v>40</v>
      </c>
      <c r="D23" s="4">
        <v>8655.6</v>
      </c>
      <c r="E23" s="4">
        <v>8659.6</v>
      </c>
      <c r="F23" s="4">
        <v>8614.6</v>
      </c>
      <c r="G23" s="4">
        <v>8644.6</v>
      </c>
      <c r="H23" s="4">
        <v>8627.1</v>
      </c>
      <c r="I23" s="4">
        <v>8634.1</v>
      </c>
      <c r="J23" s="4">
        <v>8638.6</v>
      </c>
      <c r="K23" s="4">
        <v>8641.1</v>
      </c>
      <c r="L23" s="4">
        <v>8608.9</v>
      </c>
      <c r="M23" s="4">
        <v>8618.9</v>
      </c>
      <c r="N23" s="4">
        <v>8596.9</v>
      </c>
      <c r="O23" s="4">
        <v>8592.9</v>
      </c>
      <c r="P23">
        <v>425</v>
      </c>
      <c r="Q23" s="3" t="s">
        <v>19</v>
      </c>
      <c r="R23" t="s">
        <v>121</v>
      </c>
    </row>
    <row r="24" spans="1:18">
      <c r="A24">
        <v>20</v>
      </c>
      <c r="B24">
        <v>11</v>
      </c>
      <c r="C24" s="3" t="s">
        <v>42</v>
      </c>
      <c r="D24" s="4">
        <v>3323</v>
      </c>
      <c r="E24" s="4">
        <v>3310</v>
      </c>
      <c r="F24" s="4">
        <v>3318</v>
      </c>
      <c r="G24" s="4">
        <v>3322</v>
      </c>
      <c r="H24" s="4">
        <v>3310</v>
      </c>
      <c r="I24" s="4">
        <v>3303</v>
      </c>
      <c r="J24" s="4">
        <v>3394.5</v>
      </c>
      <c r="K24" s="4">
        <v>3412</v>
      </c>
      <c r="L24" s="4">
        <v>3418.5</v>
      </c>
      <c r="M24" s="4">
        <v>3418.5</v>
      </c>
      <c r="N24" s="4">
        <v>3425.5</v>
      </c>
      <c r="O24" s="4">
        <v>3387.5</v>
      </c>
      <c r="P24">
        <v>450</v>
      </c>
      <c r="Q24" s="3" t="s">
        <v>19</v>
      </c>
      <c r="R24" t="s">
        <v>122</v>
      </c>
    </row>
    <row r="25" spans="1:18">
      <c r="A25">
        <v>20</v>
      </c>
      <c r="B25">
        <v>11</v>
      </c>
      <c r="C25" s="3" t="s">
        <v>43</v>
      </c>
      <c r="D25" s="4">
        <v>1521.6</v>
      </c>
      <c r="E25" s="4">
        <v>1529.6</v>
      </c>
      <c r="F25" s="4">
        <v>1531.2</v>
      </c>
      <c r="G25" s="4">
        <v>1505.6</v>
      </c>
      <c r="H25" s="4">
        <v>1489.6</v>
      </c>
      <c r="I25" s="4">
        <v>1486.4</v>
      </c>
      <c r="J25" s="4">
        <v>1482.4</v>
      </c>
      <c r="K25" s="4">
        <v>1480</v>
      </c>
      <c r="L25" s="4">
        <v>1481.6</v>
      </c>
      <c r="M25" s="4">
        <v>1494.4</v>
      </c>
      <c r="N25" s="4">
        <v>1506.4</v>
      </c>
      <c r="O25" s="4">
        <v>1516.8</v>
      </c>
      <c r="P25">
        <v>259</v>
      </c>
      <c r="Q25" s="3" t="s">
        <v>19</v>
      </c>
      <c r="R25" t="s">
        <v>118</v>
      </c>
    </row>
    <row r="26" spans="1:18">
      <c r="A26">
        <v>20</v>
      </c>
      <c r="B26">
        <v>11</v>
      </c>
      <c r="C26" s="3" t="s">
        <v>44</v>
      </c>
      <c r="D26" s="4">
        <v>2718</v>
      </c>
      <c r="E26" s="4">
        <v>2719</v>
      </c>
      <c r="F26" s="4">
        <v>2716</v>
      </c>
      <c r="G26" s="4">
        <v>2718</v>
      </c>
      <c r="H26" s="4">
        <v>2716</v>
      </c>
      <c r="I26" s="4">
        <v>2716</v>
      </c>
      <c r="J26" s="4">
        <v>2715</v>
      </c>
      <c r="K26" s="4">
        <v>2716</v>
      </c>
      <c r="L26" s="4">
        <v>2719</v>
      </c>
      <c r="M26" s="4">
        <v>2720</v>
      </c>
      <c r="N26" s="4">
        <v>2718</v>
      </c>
      <c r="O26" s="4">
        <v>2724</v>
      </c>
      <c r="P26">
        <v>260</v>
      </c>
      <c r="Q26" s="3" t="s">
        <v>19</v>
      </c>
      <c r="R26" t="s">
        <v>118</v>
      </c>
    </row>
    <row r="27" spans="1:18">
      <c r="A27">
        <v>20</v>
      </c>
      <c r="B27">
        <v>11</v>
      </c>
      <c r="C27" s="3" t="s">
        <v>106</v>
      </c>
      <c r="P27">
        <v>261</v>
      </c>
      <c r="Q27" s="3" t="s">
        <v>19</v>
      </c>
    </row>
    <row r="28" spans="1:18">
      <c r="A28">
        <v>20</v>
      </c>
      <c r="B28">
        <v>11</v>
      </c>
      <c r="C28" s="3" t="s">
        <v>45</v>
      </c>
      <c r="D28" s="4">
        <v>4514.2</v>
      </c>
      <c r="E28" s="4">
        <v>4499.2</v>
      </c>
      <c r="F28" s="4">
        <v>4504.2</v>
      </c>
      <c r="G28" s="4">
        <v>4653.7</v>
      </c>
      <c r="H28" s="4">
        <v>4653.7</v>
      </c>
      <c r="I28" s="4">
        <v>4660.7</v>
      </c>
      <c r="J28" s="4">
        <v>4692.7</v>
      </c>
      <c r="K28" s="4">
        <v>4719.2</v>
      </c>
      <c r="L28" s="4">
        <v>4760.2</v>
      </c>
      <c r="M28" s="4">
        <v>4569.7</v>
      </c>
      <c r="N28" s="4">
        <v>4566.3</v>
      </c>
      <c r="O28" s="4">
        <v>4559.3</v>
      </c>
      <c r="P28">
        <v>451</v>
      </c>
      <c r="Q28" s="3" t="s">
        <v>19</v>
      </c>
      <c r="R28" t="s">
        <v>122</v>
      </c>
    </row>
    <row r="29" spans="1:18">
      <c r="A29">
        <v>20</v>
      </c>
      <c r="B29">
        <v>11</v>
      </c>
      <c r="C29" s="3" t="s">
        <v>46</v>
      </c>
      <c r="D29" s="4">
        <v>587</v>
      </c>
      <c r="E29" s="4">
        <v>588</v>
      </c>
      <c r="F29" s="4">
        <v>588</v>
      </c>
      <c r="G29" s="4">
        <v>589</v>
      </c>
      <c r="H29" s="4">
        <v>588</v>
      </c>
      <c r="I29" s="4">
        <v>589</v>
      </c>
      <c r="J29" s="4">
        <v>589</v>
      </c>
      <c r="K29" s="4">
        <v>589</v>
      </c>
      <c r="L29" s="4">
        <v>587</v>
      </c>
      <c r="M29" s="4">
        <v>587</v>
      </c>
      <c r="N29" s="4">
        <v>585</v>
      </c>
      <c r="O29" s="4">
        <v>584</v>
      </c>
      <c r="P29">
        <v>452</v>
      </c>
      <c r="Q29" s="3" t="s">
        <v>19</v>
      </c>
      <c r="R29" t="s">
        <v>122</v>
      </c>
    </row>
    <row r="30" spans="1:18">
      <c r="A30">
        <v>20</v>
      </c>
      <c r="B30">
        <v>11</v>
      </c>
      <c r="C30" s="3" t="s">
        <v>47</v>
      </c>
      <c r="D30" s="4">
        <v>633</v>
      </c>
      <c r="E30" s="4">
        <v>635</v>
      </c>
      <c r="F30" s="4">
        <v>637</v>
      </c>
      <c r="G30" s="4">
        <v>635</v>
      </c>
      <c r="H30" s="4">
        <v>635</v>
      </c>
      <c r="I30" s="4">
        <v>639</v>
      </c>
      <c r="J30" s="4">
        <v>639</v>
      </c>
      <c r="K30" s="4">
        <v>639</v>
      </c>
      <c r="L30" s="4">
        <v>639</v>
      </c>
      <c r="M30" s="4">
        <v>637</v>
      </c>
      <c r="N30" s="4">
        <v>639</v>
      </c>
      <c r="O30" s="4">
        <v>635</v>
      </c>
      <c r="P30">
        <v>133</v>
      </c>
      <c r="Q30" s="3" t="s">
        <v>19</v>
      </c>
      <c r="R30" t="s">
        <v>119</v>
      </c>
    </row>
    <row r="31" spans="1:18">
      <c r="A31">
        <v>20</v>
      </c>
      <c r="B31">
        <v>11</v>
      </c>
      <c r="C31" s="3" t="s">
        <v>48</v>
      </c>
      <c r="D31" s="4">
        <v>357</v>
      </c>
      <c r="E31" s="4">
        <v>357</v>
      </c>
      <c r="F31" s="4">
        <v>358</v>
      </c>
      <c r="G31" s="4">
        <v>357</v>
      </c>
      <c r="H31" s="4">
        <v>357</v>
      </c>
      <c r="I31" s="4">
        <v>358</v>
      </c>
      <c r="J31" s="4">
        <v>358</v>
      </c>
      <c r="K31" s="4">
        <v>358</v>
      </c>
      <c r="L31" s="4">
        <v>358</v>
      </c>
      <c r="M31" s="4">
        <v>357</v>
      </c>
      <c r="N31" s="4">
        <v>357</v>
      </c>
      <c r="O31" s="4">
        <v>357</v>
      </c>
      <c r="P31">
        <v>134</v>
      </c>
      <c r="Q31" s="3" t="s">
        <v>19</v>
      </c>
      <c r="R31" t="s">
        <v>119</v>
      </c>
    </row>
    <row r="32" spans="1:18">
      <c r="A32">
        <v>20</v>
      </c>
      <c r="B32">
        <v>11</v>
      </c>
      <c r="C32" s="3" t="s">
        <v>49</v>
      </c>
      <c r="D32" s="4">
        <v>6172.6</v>
      </c>
      <c r="E32" s="4">
        <v>6163</v>
      </c>
      <c r="F32" s="4">
        <v>6167</v>
      </c>
      <c r="G32" s="4">
        <v>6181</v>
      </c>
      <c r="H32" s="4">
        <v>6181</v>
      </c>
      <c r="I32" s="4">
        <v>6165.6</v>
      </c>
      <c r="J32" s="4">
        <v>6168</v>
      </c>
      <c r="K32" s="4">
        <v>6168</v>
      </c>
      <c r="L32" s="4">
        <v>6163</v>
      </c>
      <c r="M32" s="4">
        <v>6158</v>
      </c>
      <c r="N32" s="4">
        <v>6153.8</v>
      </c>
      <c r="O32" s="4">
        <v>6158</v>
      </c>
      <c r="P32">
        <v>150</v>
      </c>
      <c r="Q32" s="3" t="s">
        <v>19</v>
      </c>
      <c r="R32" t="s">
        <v>123</v>
      </c>
    </row>
    <row r="33" spans="1:18">
      <c r="A33">
        <v>20</v>
      </c>
      <c r="B33">
        <v>11</v>
      </c>
      <c r="C33" s="3" t="s">
        <v>50</v>
      </c>
      <c r="D33" s="4">
        <v>373.6</v>
      </c>
      <c r="E33" s="4">
        <v>375.2</v>
      </c>
      <c r="F33" s="4">
        <v>378.2</v>
      </c>
      <c r="G33" s="4">
        <v>381.2</v>
      </c>
      <c r="H33" s="4">
        <v>378.8</v>
      </c>
      <c r="I33" s="4">
        <v>379.6</v>
      </c>
      <c r="J33" s="4">
        <v>379.6</v>
      </c>
      <c r="K33" s="4">
        <v>389</v>
      </c>
      <c r="L33" s="4">
        <v>392.2</v>
      </c>
      <c r="M33" s="4">
        <v>393.6</v>
      </c>
      <c r="N33" s="4">
        <v>390.4</v>
      </c>
      <c r="O33" s="4">
        <v>387</v>
      </c>
      <c r="P33">
        <v>151</v>
      </c>
      <c r="Q33" s="3" t="s">
        <v>19</v>
      </c>
      <c r="R33" t="s">
        <v>123</v>
      </c>
    </row>
    <row r="34" spans="1:18">
      <c r="A34">
        <v>20</v>
      </c>
      <c r="B34">
        <v>11</v>
      </c>
      <c r="C34" s="3" t="s">
        <v>51</v>
      </c>
      <c r="D34" s="4">
        <v>11606.5</v>
      </c>
      <c r="E34" s="4">
        <v>11567.6</v>
      </c>
      <c r="F34" s="4">
        <v>11655.8</v>
      </c>
      <c r="G34" s="4">
        <v>11633.8</v>
      </c>
      <c r="H34" s="4">
        <v>11585.7</v>
      </c>
      <c r="I34" s="4">
        <v>11618.4</v>
      </c>
      <c r="J34" s="4">
        <v>11644.7</v>
      </c>
      <c r="K34" s="4">
        <v>11647.6</v>
      </c>
      <c r="L34" s="4">
        <v>11657.6</v>
      </c>
      <c r="M34" s="4">
        <v>11621.1</v>
      </c>
      <c r="N34" s="4">
        <v>11629.7</v>
      </c>
      <c r="O34" s="4">
        <v>11635.4</v>
      </c>
      <c r="P34">
        <v>453</v>
      </c>
      <c r="Q34" s="3" t="s">
        <v>19</v>
      </c>
      <c r="R34" t="s">
        <v>122</v>
      </c>
    </row>
    <row r="35" spans="1:18">
      <c r="A35">
        <v>20</v>
      </c>
      <c r="B35">
        <v>11</v>
      </c>
      <c r="C35" s="3" t="s">
        <v>103</v>
      </c>
      <c r="D35" s="4">
        <v>351.8</v>
      </c>
      <c r="E35" s="4">
        <v>358.8</v>
      </c>
      <c r="F35" s="4">
        <v>350.8</v>
      </c>
      <c r="G35" s="4">
        <v>354.8</v>
      </c>
      <c r="H35" s="4">
        <v>358.8</v>
      </c>
      <c r="I35" s="4">
        <v>359.8</v>
      </c>
      <c r="J35" s="4">
        <v>357.8</v>
      </c>
      <c r="K35" s="4">
        <v>360.8</v>
      </c>
      <c r="L35" s="4">
        <v>365.8</v>
      </c>
      <c r="M35" s="4">
        <v>367.8</v>
      </c>
      <c r="N35" s="4">
        <v>365.8</v>
      </c>
      <c r="O35" s="4">
        <v>369.8</v>
      </c>
      <c r="P35">
        <v>262</v>
      </c>
      <c r="Q35" s="3" t="s">
        <v>19</v>
      </c>
      <c r="R35" t="s">
        <v>118</v>
      </c>
    </row>
    <row r="36" spans="1:18">
      <c r="A36">
        <v>20</v>
      </c>
      <c r="B36">
        <v>11</v>
      </c>
      <c r="C36" s="3" t="s">
        <v>52</v>
      </c>
      <c r="D36" s="4">
        <v>923</v>
      </c>
      <c r="E36" s="4">
        <v>923</v>
      </c>
      <c r="F36" s="4">
        <v>924</v>
      </c>
      <c r="G36" s="4">
        <v>924</v>
      </c>
      <c r="H36" s="4">
        <v>925</v>
      </c>
      <c r="I36" s="4">
        <v>924</v>
      </c>
      <c r="J36" s="4">
        <v>925</v>
      </c>
      <c r="K36" s="4">
        <v>923.8</v>
      </c>
      <c r="L36" s="4">
        <v>925.8</v>
      </c>
      <c r="M36" s="4">
        <v>925.8</v>
      </c>
      <c r="N36" s="4">
        <v>927.8</v>
      </c>
      <c r="O36" s="4">
        <v>927.8</v>
      </c>
      <c r="P36">
        <v>286</v>
      </c>
      <c r="Q36" s="3" t="s">
        <v>19</v>
      </c>
      <c r="R36" t="s">
        <v>124</v>
      </c>
    </row>
    <row r="37" spans="1:18">
      <c r="A37">
        <v>20</v>
      </c>
      <c r="B37">
        <v>11</v>
      </c>
      <c r="C37" s="3" t="s">
        <v>54</v>
      </c>
      <c r="D37" s="4">
        <v>1492</v>
      </c>
      <c r="E37" s="4">
        <v>1493</v>
      </c>
      <c r="F37" s="4">
        <v>1491</v>
      </c>
      <c r="G37" s="4">
        <v>1491</v>
      </c>
      <c r="H37" s="4">
        <v>1490</v>
      </c>
      <c r="I37" s="4">
        <v>1490</v>
      </c>
      <c r="J37" s="4">
        <v>1489</v>
      </c>
      <c r="K37" s="4">
        <v>1488</v>
      </c>
      <c r="L37" s="4">
        <v>1490</v>
      </c>
      <c r="M37" s="4">
        <v>1490</v>
      </c>
      <c r="N37" s="4">
        <v>1490</v>
      </c>
      <c r="O37" s="4">
        <v>1489</v>
      </c>
      <c r="P37">
        <v>287</v>
      </c>
      <c r="Q37" s="3" t="s">
        <v>19</v>
      </c>
      <c r="R37" t="s">
        <v>124</v>
      </c>
    </row>
    <row r="38" spans="1:18">
      <c r="A38">
        <v>20</v>
      </c>
      <c r="B38">
        <v>11</v>
      </c>
      <c r="C38" s="3" t="s">
        <v>55</v>
      </c>
      <c r="D38" s="4">
        <v>2189.9</v>
      </c>
      <c r="E38" s="4">
        <v>2194.9</v>
      </c>
      <c r="F38" s="4">
        <v>2196.9</v>
      </c>
      <c r="G38" s="4">
        <v>2200.5</v>
      </c>
      <c r="H38" s="4">
        <v>2196.5</v>
      </c>
      <c r="I38" s="4">
        <v>2189.9</v>
      </c>
      <c r="J38" s="4">
        <v>2188.9</v>
      </c>
      <c r="K38" s="4">
        <v>2197.9</v>
      </c>
      <c r="L38" s="4">
        <v>2197.9</v>
      </c>
      <c r="M38" s="4">
        <v>2199.9</v>
      </c>
      <c r="N38" s="4">
        <v>2199.9</v>
      </c>
      <c r="O38" s="4">
        <v>2197.1</v>
      </c>
      <c r="P38">
        <v>288</v>
      </c>
      <c r="Q38" s="3" t="s">
        <v>19</v>
      </c>
      <c r="R38" t="s">
        <v>124</v>
      </c>
    </row>
    <row r="39" spans="1:18">
      <c r="A39">
        <v>20</v>
      </c>
      <c r="B39">
        <v>11</v>
      </c>
      <c r="C39" s="3" t="s">
        <v>56</v>
      </c>
      <c r="D39" s="4">
        <v>1827.2</v>
      </c>
      <c r="E39" s="4">
        <v>1823.4</v>
      </c>
      <c r="F39" s="4">
        <v>1829</v>
      </c>
      <c r="G39" s="4">
        <v>1825.5</v>
      </c>
      <c r="H39" s="4">
        <v>1825.3</v>
      </c>
      <c r="I39" s="4">
        <v>1822.7</v>
      </c>
      <c r="J39" s="4">
        <v>1823.7</v>
      </c>
      <c r="K39" s="4">
        <v>1815.7</v>
      </c>
      <c r="L39" s="4">
        <v>1816.5</v>
      </c>
      <c r="M39" s="4">
        <v>1816.9</v>
      </c>
      <c r="N39" s="4">
        <v>1815.7</v>
      </c>
      <c r="O39" s="4">
        <v>1813.3</v>
      </c>
      <c r="P39">
        <v>152</v>
      </c>
      <c r="Q39" s="3" t="s">
        <v>19</v>
      </c>
      <c r="R39" t="s">
        <v>123</v>
      </c>
    </row>
    <row r="40" spans="1:18">
      <c r="A40">
        <v>20</v>
      </c>
      <c r="B40">
        <v>11</v>
      </c>
      <c r="C40" s="3" t="s">
        <v>57</v>
      </c>
      <c r="D40" s="4">
        <v>111</v>
      </c>
      <c r="E40" s="4">
        <v>111</v>
      </c>
      <c r="F40" s="4">
        <v>111</v>
      </c>
      <c r="G40" s="4">
        <v>111</v>
      </c>
      <c r="H40" s="4">
        <v>111</v>
      </c>
      <c r="I40" s="4">
        <v>111</v>
      </c>
      <c r="J40" s="4">
        <v>110</v>
      </c>
      <c r="K40" s="4">
        <v>109</v>
      </c>
      <c r="L40" s="4">
        <v>110</v>
      </c>
      <c r="M40" s="4">
        <v>110</v>
      </c>
      <c r="N40" s="4">
        <v>110</v>
      </c>
      <c r="O40" s="4">
        <v>110</v>
      </c>
      <c r="P40">
        <v>180</v>
      </c>
      <c r="Q40" s="3" t="s">
        <v>19</v>
      </c>
      <c r="R40" t="s">
        <v>125</v>
      </c>
    </row>
    <row r="41" spans="1:18">
      <c r="A41">
        <v>20</v>
      </c>
      <c r="B41">
        <v>11</v>
      </c>
      <c r="C41" s="3" t="s">
        <v>58</v>
      </c>
      <c r="D41" s="4">
        <v>376.8</v>
      </c>
      <c r="E41" s="4">
        <v>376.8</v>
      </c>
      <c r="F41" s="4">
        <v>376.8</v>
      </c>
      <c r="G41" s="4">
        <v>376.8</v>
      </c>
      <c r="H41" s="4">
        <v>378.4</v>
      </c>
      <c r="I41" s="4">
        <v>378.4</v>
      </c>
      <c r="J41" s="4">
        <v>378.4</v>
      </c>
      <c r="K41" s="4">
        <v>378.4</v>
      </c>
      <c r="L41" s="4">
        <v>378.4</v>
      </c>
      <c r="M41" s="4">
        <v>378.4</v>
      </c>
      <c r="N41" s="4">
        <v>378.4</v>
      </c>
      <c r="O41" s="4">
        <v>378.4</v>
      </c>
      <c r="P41">
        <v>181</v>
      </c>
      <c r="Q41" s="3" t="s">
        <v>19</v>
      </c>
      <c r="R41" t="s">
        <v>125</v>
      </c>
    </row>
    <row r="42" spans="1:18">
      <c r="A42">
        <v>20</v>
      </c>
      <c r="B42">
        <v>11</v>
      </c>
      <c r="C42" s="3" t="s">
        <v>59</v>
      </c>
      <c r="D42" s="4">
        <v>38378.1</v>
      </c>
      <c r="E42" s="4">
        <v>38991.199999999997</v>
      </c>
      <c r="F42" s="4">
        <v>39009.4</v>
      </c>
      <c r="G42" s="4">
        <v>38999.800000000003</v>
      </c>
      <c r="H42" s="4">
        <v>39034.6</v>
      </c>
      <c r="I42" s="4">
        <v>38991</v>
      </c>
      <c r="J42" s="4">
        <v>39027.4</v>
      </c>
      <c r="K42" s="4">
        <v>37654.1</v>
      </c>
      <c r="L42" s="4">
        <v>37706</v>
      </c>
      <c r="M42" s="4">
        <v>37693.199999999997</v>
      </c>
      <c r="N42" s="4">
        <v>37685.5</v>
      </c>
      <c r="O42" s="4">
        <v>37695.9</v>
      </c>
      <c r="P42">
        <v>182</v>
      </c>
      <c r="Q42" s="3" t="s">
        <v>19</v>
      </c>
      <c r="R42" t="s">
        <v>125</v>
      </c>
    </row>
    <row r="43" spans="1:18">
      <c r="A43">
        <v>20</v>
      </c>
      <c r="B43">
        <v>11</v>
      </c>
      <c r="C43" s="3" t="s">
        <v>60</v>
      </c>
      <c r="D43" s="4">
        <v>1001.6</v>
      </c>
      <c r="E43" s="4">
        <v>1002.6</v>
      </c>
      <c r="F43" s="4">
        <v>994.6</v>
      </c>
      <c r="G43" s="4">
        <v>981.6</v>
      </c>
      <c r="H43" s="4">
        <v>975.6</v>
      </c>
      <c r="I43" s="4">
        <v>980.6</v>
      </c>
      <c r="J43" s="4">
        <v>982.6</v>
      </c>
      <c r="K43" s="4">
        <v>966.6</v>
      </c>
      <c r="L43" s="4">
        <v>968.6</v>
      </c>
      <c r="M43" s="4">
        <v>965.6</v>
      </c>
      <c r="N43" s="4">
        <v>948.6</v>
      </c>
      <c r="O43" s="4">
        <v>951.6</v>
      </c>
      <c r="P43">
        <v>300</v>
      </c>
      <c r="Q43" s="3" t="s">
        <v>19</v>
      </c>
      <c r="R43" t="s">
        <v>126</v>
      </c>
    </row>
    <row r="44" spans="1:18">
      <c r="A44">
        <v>20</v>
      </c>
      <c r="B44">
        <v>11</v>
      </c>
      <c r="C44" s="3" t="s">
        <v>61</v>
      </c>
      <c r="D44" s="4">
        <v>773.5</v>
      </c>
      <c r="E44" s="4">
        <v>773.5</v>
      </c>
      <c r="F44" s="4">
        <v>774.5</v>
      </c>
      <c r="G44" s="4">
        <v>774.5</v>
      </c>
      <c r="H44" s="4">
        <v>773.5</v>
      </c>
      <c r="I44" s="4">
        <v>773.5</v>
      </c>
      <c r="J44" s="4">
        <v>772.5</v>
      </c>
      <c r="K44" s="4">
        <v>777.5</v>
      </c>
      <c r="L44" s="4">
        <v>778.5</v>
      </c>
      <c r="M44" s="4">
        <v>778.5</v>
      </c>
      <c r="N44" s="4">
        <v>778.5</v>
      </c>
      <c r="O44" s="4">
        <v>778.5</v>
      </c>
      <c r="P44">
        <v>315</v>
      </c>
      <c r="Q44" s="3" t="s">
        <v>19</v>
      </c>
      <c r="R44" t="s">
        <v>127</v>
      </c>
    </row>
    <row r="45" spans="1:18">
      <c r="A45">
        <v>20</v>
      </c>
      <c r="B45">
        <v>11</v>
      </c>
      <c r="C45" s="3" t="s">
        <v>62</v>
      </c>
      <c r="D45" s="4">
        <v>2314</v>
      </c>
      <c r="E45" s="4">
        <v>2339</v>
      </c>
      <c r="F45" s="4">
        <v>2338</v>
      </c>
      <c r="G45" s="4">
        <v>2337</v>
      </c>
      <c r="H45" s="4">
        <v>2348</v>
      </c>
      <c r="I45" s="4">
        <v>2347</v>
      </c>
      <c r="J45" s="4">
        <v>2342</v>
      </c>
      <c r="K45" s="4">
        <v>2339</v>
      </c>
      <c r="L45" s="4">
        <v>2337</v>
      </c>
      <c r="M45" s="4">
        <v>2340</v>
      </c>
      <c r="N45" s="4">
        <v>2346</v>
      </c>
      <c r="O45" s="4">
        <v>2347</v>
      </c>
      <c r="P45">
        <v>316</v>
      </c>
      <c r="Q45" s="3" t="s">
        <v>19</v>
      </c>
      <c r="R45" t="s">
        <v>127</v>
      </c>
    </row>
    <row r="46" spans="1:18">
      <c r="A46">
        <v>20</v>
      </c>
      <c r="B46">
        <v>11</v>
      </c>
      <c r="C46" s="3" t="s">
        <v>63</v>
      </c>
      <c r="D46" s="4">
        <v>3339.5</v>
      </c>
      <c r="E46" s="4">
        <v>3331.5</v>
      </c>
      <c r="F46" s="4">
        <v>3333.5</v>
      </c>
      <c r="G46" s="4">
        <v>3335.5</v>
      </c>
      <c r="H46" s="4">
        <v>3336.5</v>
      </c>
      <c r="I46" s="4">
        <v>3333.5</v>
      </c>
      <c r="J46" s="4">
        <v>3332.5</v>
      </c>
      <c r="K46" s="4">
        <v>3329.5</v>
      </c>
      <c r="L46" s="4">
        <v>3319.5</v>
      </c>
      <c r="M46" s="4">
        <v>3317</v>
      </c>
      <c r="N46" s="4">
        <v>3315</v>
      </c>
      <c r="O46" s="4">
        <v>3303</v>
      </c>
      <c r="P46">
        <v>317</v>
      </c>
      <c r="Q46" s="3" t="s">
        <v>19</v>
      </c>
      <c r="R46" t="s">
        <v>127</v>
      </c>
    </row>
    <row r="47" spans="1:18">
      <c r="A47">
        <v>20</v>
      </c>
      <c r="B47">
        <v>11</v>
      </c>
      <c r="C47" s="3" t="s">
        <v>64</v>
      </c>
      <c r="D47" s="4">
        <v>2673</v>
      </c>
      <c r="E47" s="4">
        <v>2671</v>
      </c>
      <c r="F47" s="4">
        <v>2669</v>
      </c>
      <c r="G47" s="4">
        <v>2675</v>
      </c>
      <c r="H47" s="4">
        <v>2676</v>
      </c>
      <c r="I47" s="4">
        <v>2673</v>
      </c>
      <c r="J47" s="4">
        <v>2675</v>
      </c>
      <c r="K47" s="4">
        <v>2674</v>
      </c>
      <c r="L47" s="4">
        <v>2674</v>
      </c>
      <c r="M47" s="4">
        <v>2672</v>
      </c>
      <c r="N47" s="4">
        <v>2672</v>
      </c>
      <c r="O47" s="4">
        <v>2667</v>
      </c>
      <c r="P47">
        <v>110</v>
      </c>
      <c r="Q47" s="3" t="s">
        <v>19</v>
      </c>
      <c r="R47" t="s">
        <v>119</v>
      </c>
    </row>
    <row r="48" spans="1:18">
      <c r="A48">
        <v>20</v>
      </c>
      <c r="B48">
        <v>11</v>
      </c>
      <c r="C48" s="3" t="s">
        <v>65</v>
      </c>
      <c r="D48" s="4">
        <v>432</v>
      </c>
      <c r="E48" s="4">
        <v>434</v>
      </c>
      <c r="F48" s="4">
        <v>436</v>
      </c>
      <c r="G48" s="4">
        <v>436</v>
      </c>
      <c r="H48" s="4">
        <v>436</v>
      </c>
      <c r="I48" s="4">
        <v>436</v>
      </c>
      <c r="J48" s="4">
        <v>436</v>
      </c>
      <c r="K48" s="4">
        <v>434</v>
      </c>
      <c r="L48" s="4">
        <v>434</v>
      </c>
      <c r="M48" s="4">
        <v>434</v>
      </c>
      <c r="N48" s="4">
        <v>434</v>
      </c>
      <c r="O48" s="4">
        <v>430</v>
      </c>
      <c r="P48">
        <v>111</v>
      </c>
      <c r="Q48" s="3" t="s">
        <v>19</v>
      </c>
      <c r="R48" t="s">
        <v>119</v>
      </c>
    </row>
    <row r="49" spans="1:18">
      <c r="A49">
        <v>20</v>
      </c>
      <c r="B49">
        <v>11</v>
      </c>
      <c r="C49" s="3" t="s">
        <v>66</v>
      </c>
      <c r="D49" s="4">
        <v>53</v>
      </c>
      <c r="E49" s="4">
        <v>53</v>
      </c>
      <c r="F49" s="4">
        <v>52</v>
      </c>
      <c r="G49" s="4">
        <v>52</v>
      </c>
      <c r="H49" s="4">
        <v>52</v>
      </c>
      <c r="I49" s="4">
        <v>52</v>
      </c>
      <c r="J49" s="4">
        <v>52</v>
      </c>
      <c r="K49" s="4">
        <v>52</v>
      </c>
      <c r="L49" s="4">
        <v>52</v>
      </c>
      <c r="M49" s="4">
        <v>53</v>
      </c>
      <c r="N49" s="4">
        <v>53</v>
      </c>
      <c r="O49" s="4">
        <v>53</v>
      </c>
      <c r="P49">
        <v>112</v>
      </c>
      <c r="Q49" s="3" t="s">
        <v>19</v>
      </c>
      <c r="R49" t="s">
        <v>119</v>
      </c>
    </row>
    <row r="50" spans="1:18">
      <c r="A50">
        <v>20</v>
      </c>
      <c r="B50">
        <v>11</v>
      </c>
      <c r="C50" s="3" t="s">
        <v>67</v>
      </c>
      <c r="D50" s="4">
        <v>258.60000000000002</v>
      </c>
      <c r="E50" s="4">
        <v>259.60000000000002</v>
      </c>
      <c r="F50" s="4">
        <v>259.60000000000002</v>
      </c>
      <c r="G50" s="4">
        <v>259.60000000000002</v>
      </c>
      <c r="H50" s="4">
        <v>259.60000000000002</v>
      </c>
      <c r="I50" s="4">
        <v>259.60000000000002</v>
      </c>
      <c r="J50" s="4">
        <v>258.60000000000002</v>
      </c>
      <c r="K50" s="4">
        <v>258.60000000000002</v>
      </c>
      <c r="L50" s="4">
        <v>258.60000000000002</v>
      </c>
      <c r="M50" s="4">
        <v>258.60000000000002</v>
      </c>
      <c r="N50" s="4">
        <v>259.60000000000002</v>
      </c>
      <c r="O50" s="4">
        <v>259.60000000000002</v>
      </c>
      <c r="P50">
        <v>113</v>
      </c>
      <c r="Q50" s="3" t="s">
        <v>19</v>
      </c>
      <c r="R50" t="s">
        <v>119</v>
      </c>
    </row>
    <row r="51" spans="1:18">
      <c r="A51">
        <v>20</v>
      </c>
      <c r="B51">
        <v>11</v>
      </c>
      <c r="C51" s="3" t="s">
        <v>68</v>
      </c>
      <c r="D51" s="4">
        <v>169</v>
      </c>
      <c r="E51" s="4">
        <v>169</v>
      </c>
      <c r="F51" s="4">
        <v>169</v>
      </c>
      <c r="G51" s="4">
        <v>169</v>
      </c>
      <c r="H51" s="4">
        <v>169</v>
      </c>
      <c r="I51" s="4">
        <v>169</v>
      </c>
      <c r="J51" s="4">
        <v>169</v>
      </c>
      <c r="K51" s="4">
        <v>169</v>
      </c>
      <c r="L51" s="4">
        <v>169</v>
      </c>
      <c r="M51" s="4">
        <v>169</v>
      </c>
      <c r="N51" s="4">
        <v>169</v>
      </c>
      <c r="O51" s="4">
        <v>169</v>
      </c>
      <c r="P51">
        <v>332</v>
      </c>
      <c r="Q51" s="3" t="s">
        <v>19</v>
      </c>
      <c r="R51" t="s">
        <v>128</v>
      </c>
    </row>
    <row r="52" spans="1:18">
      <c r="A52">
        <v>20</v>
      </c>
      <c r="B52">
        <v>11</v>
      </c>
      <c r="C52" s="3" t="s">
        <v>69</v>
      </c>
      <c r="D52" s="4">
        <v>5474.5</v>
      </c>
      <c r="E52" s="4">
        <v>5485.5</v>
      </c>
      <c r="F52" s="4">
        <v>5486.5</v>
      </c>
      <c r="G52" s="4">
        <v>5515.5</v>
      </c>
      <c r="H52" s="4">
        <v>5521.5</v>
      </c>
      <c r="I52" s="4">
        <v>5513.5</v>
      </c>
      <c r="J52" s="4">
        <v>5534.5</v>
      </c>
      <c r="K52" s="4">
        <v>5538.5</v>
      </c>
      <c r="L52" s="4">
        <v>5570.5</v>
      </c>
      <c r="M52" s="4">
        <v>5565.5</v>
      </c>
      <c r="N52" s="4">
        <v>5608.5</v>
      </c>
      <c r="O52" s="4">
        <v>5611.5</v>
      </c>
      <c r="P52">
        <v>333</v>
      </c>
      <c r="Q52" s="3" t="s">
        <v>19</v>
      </c>
      <c r="R52" t="s">
        <v>128</v>
      </c>
    </row>
    <row r="53" spans="1:18">
      <c r="A53">
        <v>20</v>
      </c>
      <c r="B53">
        <v>11</v>
      </c>
      <c r="C53" s="3" t="s">
        <v>70</v>
      </c>
      <c r="D53" s="4">
        <v>363.5</v>
      </c>
      <c r="E53" s="4">
        <v>363.5</v>
      </c>
      <c r="F53" s="4">
        <v>363.5</v>
      </c>
      <c r="G53" s="4">
        <v>365.5</v>
      </c>
      <c r="H53" s="4">
        <v>365.5</v>
      </c>
      <c r="I53" s="4">
        <v>363.5</v>
      </c>
      <c r="J53" s="4">
        <v>365.5</v>
      </c>
      <c r="K53" s="4">
        <v>364.5</v>
      </c>
      <c r="L53" s="4">
        <v>364.5</v>
      </c>
      <c r="M53" s="4">
        <v>305.5</v>
      </c>
      <c r="N53" s="4">
        <v>305.5</v>
      </c>
      <c r="O53" s="4">
        <v>305.5</v>
      </c>
      <c r="P53">
        <v>114</v>
      </c>
      <c r="Q53" s="3" t="s">
        <v>19</v>
      </c>
      <c r="R53" t="s">
        <v>119</v>
      </c>
    </row>
    <row r="54" spans="1:18">
      <c r="A54">
        <v>20</v>
      </c>
      <c r="B54">
        <v>11</v>
      </c>
      <c r="C54" s="3" t="s">
        <v>71</v>
      </c>
      <c r="D54" s="4">
        <v>81.5</v>
      </c>
      <c r="E54" s="4">
        <v>83.5</v>
      </c>
      <c r="F54" s="4">
        <v>82.5</v>
      </c>
      <c r="G54" s="4">
        <v>82.5</v>
      </c>
      <c r="H54" s="4">
        <v>83.5</v>
      </c>
      <c r="I54" s="4">
        <v>82.5</v>
      </c>
      <c r="J54" s="4">
        <v>81.5</v>
      </c>
      <c r="K54" s="4">
        <v>82.5</v>
      </c>
      <c r="L54" s="4">
        <v>82.5</v>
      </c>
      <c r="M54" s="4">
        <v>83.5</v>
      </c>
      <c r="N54" s="4">
        <v>83.5</v>
      </c>
      <c r="O54" s="4">
        <v>83.5</v>
      </c>
      <c r="P54">
        <v>117</v>
      </c>
      <c r="Q54" s="3" t="s">
        <v>19</v>
      </c>
      <c r="R54" t="s">
        <v>119</v>
      </c>
    </row>
    <row r="55" spans="1:18">
      <c r="A55">
        <v>20</v>
      </c>
      <c r="B55">
        <v>11</v>
      </c>
      <c r="C55" s="3" t="s">
        <v>72</v>
      </c>
      <c r="D55" s="4">
        <v>7386.6</v>
      </c>
      <c r="E55" s="4">
        <v>7381.3</v>
      </c>
      <c r="F55" s="4">
        <v>7398.1</v>
      </c>
      <c r="G55" s="4">
        <v>7388.2</v>
      </c>
      <c r="H55" s="4">
        <v>7399.6</v>
      </c>
      <c r="I55" s="4">
        <v>7427.8</v>
      </c>
      <c r="J55" s="4">
        <v>7428.1</v>
      </c>
      <c r="K55" s="4">
        <v>7425.2</v>
      </c>
      <c r="L55" s="4">
        <v>7445</v>
      </c>
      <c r="M55" s="4">
        <v>7431.6</v>
      </c>
      <c r="N55" s="4">
        <v>7397.5</v>
      </c>
      <c r="O55" s="4">
        <v>7388.3</v>
      </c>
      <c r="P55">
        <v>345</v>
      </c>
      <c r="Q55" s="3" t="s">
        <v>19</v>
      </c>
      <c r="R55" t="s">
        <v>129</v>
      </c>
    </row>
    <row r="56" spans="1:18">
      <c r="A56">
        <v>20</v>
      </c>
      <c r="B56">
        <v>11</v>
      </c>
      <c r="C56" s="3" t="s">
        <v>73</v>
      </c>
      <c r="D56" s="4">
        <v>10096.1</v>
      </c>
      <c r="E56" s="4">
        <v>10087.299999999999</v>
      </c>
      <c r="F56" s="4">
        <v>10113.299999999999</v>
      </c>
      <c r="G56" s="4">
        <v>10121.1</v>
      </c>
      <c r="H56" s="4">
        <v>10109.1</v>
      </c>
      <c r="I56" s="4">
        <v>10118.9</v>
      </c>
      <c r="J56" s="4">
        <v>10148.6</v>
      </c>
      <c r="K56" s="4">
        <v>10144.4</v>
      </c>
      <c r="L56" s="4">
        <v>10140.799999999999</v>
      </c>
      <c r="M56" s="4">
        <v>10119</v>
      </c>
      <c r="N56" s="4">
        <v>10126.6</v>
      </c>
      <c r="O56" s="4">
        <v>10082.6</v>
      </c>
      <c r="P56">
        <v>356</v>
      </c>
      <c r="Q56" s="3" t="s">
        <v>19</v>
      </c>
      <c r="R56" t="s">
        <v>130</v>
      </c>
    </row>
    <row r="57" spans="1:18">
      <c r="A57">
        <v>20</v>
      </c>
      <c r="B57">
        <v>11</v>
      </c>
      <c r="C57" s="3" t="s">
        <v>75</v>
      </c>
      <c r="D57" s="4">
        <v>751</v>
      </c>
      <c r="E57" s="4">
        <v>749</v>
      </c>
      <c r="F57" s="4">
        <v>751</v>
      </c>
      <c r="G57" s="4">
        <v>755</v>
      </c>
      <c r="H57" s="4">
        <v>755</v>
      </c>
      <c r="I57" s="4">
        <v>755</v>
      </c>
      <c r="J57" s="4">
        <v>755</v>
      </c>
      <c r="K57" s="4">
        <v>755</v>
      </c>
      <c r="L57" s="4">
        <v>755</v>
      </c>
      <c r="M57" s="4">
        <v>758</v>
      </c>
      <c r="N57" s="4">
        <v>758</v>
      </c>
      <c r="O57" s="4">
        <v>758</v>
      </c>
      <c r="P57">
        <v>118</v>
      </c>
      <c r="Q57" s="3" t="s">
        <v>19</v>
      </c>
      <c r="R57" t="s">
        <v>119</v>
      </c>
    </row>
    <row r="58" spans="1:18">
      <c r="A58">
        <v>20</v>
      </c>
      <c r="B58">
        <v>11</v>
      </c>
      <c r="C58" s="3" t="s">
        <v>76</v>
      </c>
      <c r="D58" s="4">
        <v>3066.1</v>
      </c>
      <c r="E58" s="4">
        <v>3066.1</v>
      </c>
      <c r="F58" s="4">
        <v>3067.1</v>
      </c>
      <c r="G58" s="4">
        <v>3069.1</v>
      </c>
      <c r="H58" s="4">
        <v>3069.1</v>
      </c>
      <c r="I58" s="4">
        <v>3067.1</v>
      </c>
      <c r="J58" s="4">
        <v>3067.1</v>
      </c>
      <c r="K58" s="4">
        <v>3061.1</v>
      </c>
      <c r="L58" s="4">
        <v>3062.1</v>
      </c>
      <c r="M58" s="4">
        <v>3062.1</v>
      </c>
      <c r="N58" s="4">
        <v>3065.1</v>
      </c>
      <c r="O58" s="4">
        <v>3058.1</v>
      </c>
      <c r="P58">
        <v>119</v>
      </c>
      <c r="Q58" s="3" t="s">
        <v>19</v>
      </c>
      <c r="R58" t="s">
        <v>119</v>
      </c>
    </row>
    <row r="59" spans="1:18">
      <c r="A59">
        <v>20</v>
      </c>
      <c r="B59">
        <v>11</v>
      </c>
      <c r="C59" s="3" t="s">
        <v>77</v>
      </c>
      <c r="D59" s="4">
        <v>345</v>
      </c>
      <c r="E59" s="4">
        <v>344</v>
      </c>
      <c r="F59" s="4">
        <v>345</v>
      </c>
      <c r="G59" s="4">
        <v>345</v>
      </c>
      <c r="H59" s="4">
        <v>344</v>
      </c>
      <c r="I59" s="4">
        <v>344</v>
      </c>
      <c r="J59" s="4">
        <v>344</v>
      </c>
      <c r="K59" s="4">
        <v>344</v>
      </c>
      <c r="L59" s="4">
        <v>342</v>
      </c>
      <c r="M59" s="4">
        <v>342</v>
      </c>
      <c r="N59" s="4">
        <v>343</v>
      </c>
      <c r="O59" s="4">
        <v>343</v>
      </c>
      <c r="P59">
        <v>120</v>
      </c>
      <c r="Q59" s="3" t="s">
        <v>19</v>
      </c>
      <c r="R59" t="s">
        <v>119</v>
      </c>
    </row>
    <row r="60" spans="1:18">
      <c r="A60">
        <v>20</v>
      </c>
      <c r="B60">
        <v>11</v>
      </c>
      <c r="C60" s="3" t="s">
        <v>78</v>
      </c>
      <c r="D60" s="4">
        <v>2063</v>
      </c>
      <c r="E60" s="4">
        <v>2062</v>
      </c>
      <c r="F60" s="4">
        <v>2062</v>
      </c>
      <c r="G60" s="4">
        <v>2063</v>
      </c>
      <c r="H60" s="4">
        <v>2062</v>
      </c>
      <c r="I60" s="4">
        <v>2062</v>
      </c>
      <c r="J60" s="4">
        <v>2066.5</v>
      </c>
      <c r="K60" s="4">
        <v>2059.5</v>
      </c>
      <c r="L60" s="4">
        <v>2058.5</v>
      </c>
      <c r="M60" s="4">
        <v>2053</v>
      </c>
      <c r="N60" s="4">
        <v>2047</v>
      </c>
      <c r="O60" s="4">
        <v>2046</v>
      </c>
      <c r="P60">
        <v>121</v>
      </c>
      <c r="Q60" s="3" t="s">
        <v>19</v>
      </c>
      <c r="R60" t="s">
        <v>119</v>
      </c>
    </row>
    <row r="61" spans="1:18">
      <c r="A61">
        <v>20</v>
      </c>
      <c r="B61">
        <v>11</v>
      </c>
      <c r="C61" s="3" t="s">
        <v>79</v>
      </c>
      <c r="D61" s="4">
        <v>253.6</v>
      </c>
      <c r="E61" s="4">
        <v>258.2</v>
      </c>
      <c r="F61" s="4">
        <v>257.8</v>
      </c>
      <c r="G61" s="4">
        <v>251.6</v>
      </c>
      <c r="H61" s="4">
        <v>238.4</v>
      </c>
      <c r="I61" s="4">
        <v>236.6</v>
      </c>
      <c r="J61" s="4">
        <v>236.6</v>
      </c>
      <c r="K61" s="4">
        <v>243</v>
      </c>
      <c r="L61" s="4">
        <v>244</v>
      </c>
      <c r="M61" s="4">
        <v>245</v>
      </c>
      <c r="N61" s="4">
        <v>242</v>
      </c>
      <c r="O61" s="4">
        <v>242.4</v>
      </c>
      <c r="P61">
        <v>242</v>
      </c>
      <c r="Q61" s="3" t="s">
        <v>19</v>
      </c>
      <c r="R61" t="s">
        <v>118</v>
      </c>
    </row>
    <row r="62" spans="1:18">
      <c r="A62">
        <v>20</v>
      </c>
      <c r="B62">
        <v>11</v>
      </c>
      <c r="C62" s="3" t="s">
        <v>107</v>
      </c>
      <c r="P62">
        <v>243</v>
      </c>
      <c r="Q62" s="3" t="s">
        <v>19</v>
      </c>
    </row>
    <row r="63" spans="1:18">
      <c r="A63">
        <v>20</v>
      </c>
      <c r="B63">
        <v>11</v>
      </c>
      <c r="C63" s="3" t="s">
        <v>108</v>
      </c>
      <c r="P63">
        <v>244</v>
      </c>
      <c r="Q63" s="3" t="s">
        <v>19</v>
      </c>
    </row>
    <row r="64" spans="1:18">
      <c r="A64">
        <v>20</v>
      </c>
      <c r="B64">
        <v>11</v>
      </c>
      <c r="C64" s="3" t="s">
        <v>110</v>
      </c>
      <c r="P64">
        <v>245</v>
      </c>
      <c r="Q64" s="3" t="s">
        <v>19</v>
      </c>
    </row>
    <row r="65" spans="1:18">
      <c r="A65">
        <v>20</v>
      </c>
      <c r="B65">
        <v>11</v>
      </c>
      <c r="C65" s="3" t="s">
        <v>80</v>
      </c>
      <c r="D65" s="4">
        <v>1661</v>
      </c>
      <c r="E65" s="4">
        <v>1661</v>
      </c>
      <c r="F65" s="4">
        <v>1660</v>
      </c>
      <c r="G65" s="4">
        <v>1658</v>
      </c>
      <c r="H65" s="4">
        <v>1656</v>
      </c>
      <c r="I65" s="4">
        <v>1647</v>
      </c>
      <c r="J65" s="4">
        <v>1645</v>
      </c>
      <c r="K65" s="4">
        <v>1644</v>
      </c>
      <c r="L65" s="4">
        <v>1641</v>
      </c>
      <c r="M65" s="4">
        <v>1681</v>
      </c>
      <c r="N65" s="4">
        <v>1696</v>
      </c>
      <c r="O65" s="4">
        <v>1699</v>
      </c>
      <c r="P65">
        <v>246</v>
      </c>
      <c r="Q65" s="3" t="s">
        <v>19</v>
      </c>
      <c r="R65" t="s">
        <v>118</v>
      </c>
    </row>
    <row r="66" spans="1:18">
      <c r="A66">
        <v>20</v>
      </c>
      <c r="B66">
        <v>11</v>
      </c>
      <c r="C66" s="3" t="s">
        <v>81</v>
      </c>
      <c r="D66" s="4">
        <v>1406.5</v>
      </c>
      <c r="E66" s="4">
        <v>1407.5</v>
      </c>
      <c r="F66" s="4">
        <v>1404.5</v>
      </c>
      <c r="G66" s="4">
        <v>1402.5</v>
      </c>
      <c r="H66" s="4">
        <v>1403.5</v>
      </c>
      <c r="I66" s="4">
        <v>1405.5</v>
      </c>
      <c r="J66" s="4">
        <v>1406.5</v>
      </c>
      <c r="K66" s="4">
        <v>1406.5</v>
      </c>
      <c r="L66" s="4">
        <v>1407.5</v>
      </c>
      <c r="M66" s="4">
        <v>1405.5</v>
      </c>
      <c r="N66" s="4">
        <v>1402.5</v>
      </c>
      <c r="O66" s="4">
        <v>1401.5</v>
      </c>
      <c r="P66">
        <v>122</v>
      </c>
      <c r="Q66" s="3" t="s">
        <v>19</v>
      </c>
      <c r="R66" t="s">
        <v>119</v>
      </c>
    </row>
    <row r="67" spans="1:18">
      <c r="A67">
        <v>20</v>
      </c>
      <c r="B67">
        <v>11</v>
      </c>
      <c r="C67" s="3" t="s">
        <v>82</v>
      </c>
      <c r="D67" s="4">
        <v>12620.4</v>
      </c>
      <c r="E67" s="4">
        <v>12828.4</v>
      </c>
      <c r="F67" s="4">
        <v>12859.5</v>
      </c>
      <c r="G67" s="4">
        <v>12870.6</v>
      </c>
      <c r="H67" s="4">
        <v>12920.7</v>
      </c>
      <c r="I67" s="4">
        <v>12911.7</v>
      </c>
      <c r="J67" s="4">
        <v>12930.4</v>
      </c>
      <c r="K67" s="4">
        <v>12942.5</v>
      </c>
      <c r="L67" s="4">
        <v>13063</v>
      </c>
      <c r="M67" s="4">
        <v>13154.8</v>
      </c>
      <c r="N67" s="4">
        <v>13140</v>
      </c>
      <c r="O67" s="4">
        <v>13178</v>
      </c>
      <c r="P67">
        <v>357</v>
      </c>
      <c r="Q67" s="3" t="s">
        <v>19</v>
      </c>
      <c r="R67" t="s">
        <v>130</v>
      </c>
    </row>
    <row r="68" spans="1:18">
      <c r="A68">
        <v>20</v>
      </c>
      <c r="B68">
        <v>11</v>
      </c>
      <c r="C68" s="3" t="s">
        <v>83</v>
      </c>
      <c r="D68" s="4">
        <v>10168</v>
      </c>
      <c r="E68" s="4">
        <v>10177.4</v>
      </c>
      <c r="F68" s="4">
        <v>10165</v>
      </c>
      <c r="G68" s="4">
        <v>10153.6</v>
      </c>
      <c r="H68" s="4">
        <v>10139</v>
      </c>
      <c r="I68" s="4">
        <v>10136</v>
      </c>
      <c r="J68" s="4">
        <v>10139</v>
      </c>
      <c r="K68" s="4">
        <v>10134</v>
      </c>
      <c r="L68" s="4">
        <v>10171.1</v>
      </c>
      <c r="M68" s="4">
        <v>10199.299999999999</v>
      </c>
      <c r="N68" s="4">
        <v>10193.200000000001</v>
      </c>
      <c r="O68" s="4">
        <v>10204.9</v>
      </c>
      <c r="P68">
        <v>385</v>
      </c>
      <c r="Q68" s="3" t="s">
        <v>19</v>
      </c>
      <c r="R68" t="s">
        <v>131</v>
      </c>
    </row>
    <row r="69" spans="1:18">
      <c r="A69">
        <v>20</v>
      </c>
      <c r="B69">
        <v>11</v>
      </c>
      <c r="C69" s="3" t="s">
        <v>84</v>
      </c>
      <c r="D69" s="4">
        <v>2086</v>
      </c>
      <c r="E69" s="4">
        <v>2080</v>
      </c>
      <c r="F69" s="4">
        <v>2072</v>
      </c>
      <c r="G69" s="4">
        <v>2067</v>
      </c>
      <c r="H69" s="4">
        <v>2066</v>
      </c>
      <c r="I69" s="4">
        <v>2062</v>
      </c>
      <c r="J69" s="4">
        <v>2079</v>
      </c>
      <c r="K69" s="4">
        <v>2075</v>
      </c>
      <c r="L69" s="4">
        <v>2064</v>
      </c>
      <c r="M69" s="4">
        <v>2065</v>
      </c>
      <c r="N69" s="4">
        <v>2070</v>
      </c>
      <c r="O69" s="4">
        <v>2074</v>
      </c>
      <c r="P69">
        <v>386</v>
      </c>
      <c r="Q69" s="3" t="s">
        <v>19</v>
      </c>
      <c r="R69" t="s">
        <v>131</v>
      </c>
    </row>
    <row r="70" spans="1:18">
      <c r="A70">
        <v>20</v>
      </c>
      <c r="B70">
        <v>11</v>
      </c>
      <c r="C70" s="3" t="s">
        <v>115</v>
      </c>
      <c r="P70">
        <v>900</v>
      </c>
      <c r="Q70" s="3" t="s">
        <v>19</v>
      </c>
      <c r="R70" t="s">
        <v>120</v>
      </c>
    </row>
    <row r="71" spans="1:18">
      <c r="A71">
        <v>20</v>
      </c>
      <c r="B71">
        <v>11</v>
      </c>
      <c r="C71" s="3" t="s">
        <v>109</v>
      </c>
      <c r="P71">
        <v>247</v>
      </c>
      <c r="Q71" s="3" t="s">
        <v>19</v>
      </c>
    </row>
    <row r="72" spans="1:18">
      <c r="A72">
        <v>20</v>
      </c>
      <c r="B72">
        <v>11</v>
      </c>
      <c r="C72" s="3" t="s">
        <v>85</v>
      </c>
      <c r="D72" s="4">
        <v>20547.599999999999</v>
      </c>
      <c r="E72" s="4">
        <v>20517.099999999999</v>
      </c>
      <c r="F72" s="4">
        <v>20522.099999999999</v>
      </c>
      <c r="G72" s="4">
        <v>20478.3</v>
      </c>
      <c r="H72" s="4">
        <v>20498.3</v>
      </c>
      <c r="I72" s="4">
        <v>20492.3</v>
      </c>
      <c r="J72" s="4">
        <v>20586.3</v>
      </c>
      <c r="K72" s="4">
        <v>20580.3</v>
      </c>
      <c r="L72" s="4">
        <v>20625.5</v>
      </c>
      <c r="M72" s="4">
        <v>20704.5</v>
      </c>
      <c r="N72" s="4">
        <v>20749.7</v>
      </c>
      <c r="O72" s="4">
        <v>20749.5</v>
      </c>
      <c r="P72">
        <v>400</v>
      </c>
      <c r="Q72" s="3" t="s">
        <v>19</v>
      </c>
      <c r="R72" t="s">
        <v>120</v>
      </c>
    </row>
    <row r="73" spans="1:18">
      <c r="A73">
        <v>20</v>
      </c>
      <c r="B73">
        <v>11</v>
      </c>
      <c r="C73" s="3" t="s">
        <v>86</v>
      </c>
      <c r="D73" s="4">
        <v>348</v>
      </c>
      <c r="E73" s="4">
        <v>350</v>
      </c>
      <c r="F73" s="4">
        <v>350</v>
      </c>
      <c r="G73" s="4">
        <v>348</v>
      </c>
      <c r="H73" s="4">
        <v>350</v>
      </c>
      <c r="I73" s="4">
        <v>350</v>
      </c>
      <c r="J73" s="4">
        <v>350</v>
      </c>
      <c r="K73" s="4">
        <v>348</v>
      </c>
      <c r="L73" s="4">
        <v>346</v>
      </c>
      <c r="M73" s="4">
        <v>342</v>
      </c>
      <c r="N73" s="4">
        <v>342</v>
      </c>
      <c r="O73" s="4">
        <v>340</v>
      </c>
      <c r="P73">
        <v>123</v>
      </c>
      <c r="Q73" s="3" t="s">
        <v>19</v>
      </c>
      <c r="R73" t="s">
        <v>119</v>
      </c>
    </row>
    <row r="74" spans="1:18">
      <c r="A74">
        <v>20</v>
      </c>
      <c r="B74">
        <v>11</v>
      </c>
      <c r="C74" s="3" t="s">
        <v>87</v>
      </c>
      <c r="D74" s="4">
        <v>290</v>
      </c>
      <c r="E74" s="4">
        <v>291</v>
      </c>
      <c r="F74" s="4">
        <v>289</v>
      </c>
      <c r="G74" s="4">
        <v>290</v>
      </c>
      <c r="H74" s="4">
        <v>291</v>
      </c>
      <c r="I74" s="4">
        <v>292</v>
      </c>
      <c r="J74" s="4">
        <v>292</v>
      </c>
      <c r="K74" s="4">
        <v>292</v>
      </c>
      <c r="L74" s="4">
        <v>292</v>
      </c>
      <c r="M74" s="4">
        <v>292</v>
      </c>
      <c r="N74" s="4">
        <v>291</v>
      </c>
      <c r="O74" s="4">
        <v>290</v>
      </c>
      <c r="P74">
        <v>124</v>
      </c>
      <c r="Q74" s="3" t="s">
        <v>19</v>
      </c>
      <c r="R74" t="s">
        <v>119</v>
      </c>
    </row>
    <row r="75" spans="1:18">
      <c r="A75">
        <v>20</v>
      </c>
      <c r="B75">
        <v>11</v>
      </c>
      <c r="C75" s="3" t="s">
        <v>88</v>
      </c>
      <c r="D75" s="4">
        <v>195</v>
      </c>
      <c r="E75" s="4">
        <v>195</v>
      </c>
      <c r="F75" s="4">
        <v>195</v>
      </c>
      <c r="G75" s="4">
        <v>195</v>
      </c>
      <c r="H75" s="4">
        <v>195</v>
      </c>
      <c r="I75" s="4">
        <v>195</v>
      </c>
      <c r="J75" s="4">
        <v>195</v>
      </c>
      <c r="K75" s="4">
        <v>195</v>
      </c>
      <c r="L75" s="4">
        <v>195</v>
      </c>
      <c r="M75" s="4">
        <v>195</v>
      </c>
      <c r="N75" s="4">
        <v>193</v>
      </c>
      <c r="O75" s="4">
        <v>193</v>
      </c>
      <c r="P75">
        <v>125</v>
      </c>
      <c r="Q75" s="3" t="s">
        <v>19</v>
      </c>
      <c r="R75" t="s">
        <v>119</v>
      </c>
    </row>
    <row r="76" spans="1:18">
      <c r="A76">
        <v>20</v>
      </c>
      <c r="B76">
        <v>11</v>
      </c>
      <c r="C76" s="3" t="s">
        <v>89</v>
      </c>
      <c r="D76" s="4">
        <v>68</v>
      </c>
      <c r="E76" s="4">
        <v>68</v>
      </c>
      <c r="F76" s="4">
        <v>68</v>
      </c>
      <c r="G76" s="4">
        <v>68</v>
      </c>
      <c r="H76" s="4">
        <v>68</v>
      </c>
      <c r="I76" s="4">
        <v>68</v>
      </c>
      <c r="J76" s="4">
        <v>68</v>
      </c>
      <c r="K76" s="4">
        <v>69</v>
      </c>
      <c r="L76" s="4">
        <v>69</v>
      </c>
      <c r="M76" s="4">
        <v>69</v>
      </c>
      <c r="N76" s="4">
        <v>69</v>
      </c>
      <c r="O76" s="4">
        <v>69</v>
      </c>
      <c r="P76">
        <v>126</v>
      </c>
      <c r="Q76" s="3" t="s">
        <v>19</v>
      </c>
      <c r="R76" t="s">
        <v>119</v>
      </c>
    </row>
    <row r="77" spans="1:18">
      <c r="A77">
        <v>20</v>
      </c>
      <c r="B77">
        <v>11</v>
      </c>
      <c r="C77" s="3" t="s">
        <v>90</v>
      </c>
      <c r="D77" s="4">
        <v>12800.4</v>
      </c>
      <c r="E77" s="4">
        <v>12801.6</v>
      </c>
      <c r="F77" s="4">
        <v>12774.6</v>
      </c>
      <c r="G77" s="4">
        <v>12779.4</v>
      </c>
      <c r="H77" s="4">
        <v>12768</v>
      </c>
      <c r="I77" s="4">
        <v>12781.6</v>
      </c>
      <c r="J77" s="4">
        <v>12771.6</v>
      </c>
      <c r="K77" s="4">
        <v>12786</v>
      </c>
      <c r="L77" s="4">
        <v>12807.8</v>
      </c>
      <c r="M77" s="4">
        <v>12782.2</v>
      </c>
      <c r="N77" s="4">
        <v>12781.2</v>
      </c>
      <c r="O77" s="4">
        <v>12772</v>
      </c>
      <c r="P77">
        <v>183</v>
      </c>
      <c r="Q77" s="3" t="s">
        <v>19</v>
      </c>
      <c r="R77" t="s">
        <v>125</v>
      </c>
    </row>
    <row r="78" spans="1:18">
      <c r="A78">
        <v>20</v>
      </c>
      <c r="B78">
        <v>11</v>
      </c>
      <c r="C78" s="3" t="s">
        <v>91</v>
      </c>
      <c r="D78" s="4">
        <v>3339</v>
      </c>
      <c r="E78" s="4">
        <v>3332</v>
      </c>
      <c r="F78" s="4">
        <v>3336.6</v>
      </c>
      <c r="G78" s="4">
        <v>3316</v>
      </c>
      <c r="H78" s="4">
        <v>3314</v>
      </c>
      <c r="I78" s="4">
        <v>3317</v>
      </c>
      <c r="J78" s="4">
        <v>3325</v>
      </c>
      <c r="K78" s="4">
        <v>3323.6</v>
      </c>
      <c r="L78" s="4">
        <v>3317.6</v>
      </c>
      <c r="M78" s="4">
        <v>3292.6</v>
      </c>
      <c r="N78" s="4">
        <v>3280.2</v>
      </c>
      <c r="O78" s="4">
        <v>3271.2</v>
      </c>
      <c r="P78">
        <v>188</v>
      </c>
      <c r="Q78" s="3" t="s">
        <v>19</v>
      </c>
      <c r="R78" t="s">
        <v>125</v>
      </c>
    </row>
    <row r="79" spans="1:18">
      <c r="A79">
        <v>20</v>
      </c>
      <c r="B79">
        <v>11</v>
      </c>
      <c r="C79" s="3" t="s">
        <v>92</v>
      </c>
      <c r="D79" s="4">
        <v>3006</v>
      </c>
      <c r="E79" s="4">
        <v>3016</v>
      </c>
      <c r="F79" s="4">
        <v>3016</v>
      </c>
      <c r="G79" s="4">
        <v>3003</v>
      </c>
      <c r="H79" s="4">
        <v>3012</v>
      </c>
      <c r="I79" s="4">
        <v>3014</v>
      </c>
      <c r="J79" s="4">
        <v>3024</v>
      </c>
      <c r="K79" s="4">
        <v>3027</v>
      </c>
      <c r="L79" s="4">
        <v>3015</v>
      </c>
      <c r="M79" s="4">
        <v>3009.4</v>
      </c>
      <c r="N79" s="4">
        <v>3011</v>
      </c>
      <c r="O79" s="4">
        <v>3021</v>
      </c>
      <c r="P79">
        <v>187</v>
      </c>
      <c r="Q79" s="3" t="s">
        <v>19</v>
      </c>
      <c r="R79" t="s">
        <v>125</v>
      </c>
    </row>
    <row r="80" spans="1:18">
      <c r="A80">
        <v>20</v>
      </c>
      <c r="B80">
        <v>11</v>
      </c>
      <c r="C80" s="3" t="s">
        <v>104</v>
      </c>
      <c r="P80">
        <v>189</v>
      </c>
      <c r="Q80" s="3" t="s">
        <v>19</v>
      </c>
    </row>
    <row r="81" spans="1:18">
      <c r="A81">
        <v>20</v>
      </c>
      <c r="B81">
        <v>11</v>
      </c>
      <c r="C81" s="3" t="s">
        <v>114</v>
      </c>
      <c r="D81" s="4">
        <v>352</v>
      </c>
      <c r="P81">
        <v>190</v>
      </c>
      <c r="Q81" s="3" t="s">
        <v>19</v>
      </c>
    </row>
    <row r="82" spans="1:18">
      <c r="A82">
        <v>20</v>
      </c>
      <c r="B82">
        <v>11</v>
      </c>
      <c r="C82" s="3" t="s">
        <v>93</v>
      </c>
      <c r="D82" s="4">
        <v>2695.53</v>
      </c>
      <c r="E82" s="4">
        <v>2696.53</v>
      </c>
      <c r="F82" s="4">
        <v>2696.53</v>
      </c>
      <c r="G82" s="4">
        <v>2708.53</v>
      </c>
      <c r="H82" s="4">
        <v>2711.53</v>
      </c>
      <c r="I82" s="4">
        <v>2714.53</v>
      </c>
      <c r="J82" s="4">
        <v>2719.53</v>
      </c>
      <c r="K82" s="4">
        <v>2718.53</v>
      </c>
      <c r="L82" s="4">
        <v>2710.53</v>
      </c>
      <c r="M82" s="4">
        <v>2714.53</v>
      </c>
      <c r="N82" s="4">
        <v>2723.53</v>
      </c>
      <c r="O82" s="4">
        <v>2723.53</v>
      </c>
      <c r="P82">
        <v>191</v>
      </c>
      <c r="Q82" s="3" t="s">
        <v>19</v>
      </c>
      <c r="R82" t="s">
        <v>125</v>
      </c>
    </row>
    <row r="83" spans="1:18">
      <c r="A83">
        <v>20</v>
      </c>
      <c r="B83">
        <v>11</v>
      </c>
      <c r="C83" s="3" t="s">
        <v>113</v>
      </c>
      <c r="D83" s="4">
        <v>256</v>
      </c>
      <c r="P83">
        <v>192</v>
      </c>
      <c r="Q83" s="3" t="s">
        <v>19</v>
      </c>
    </row>
    <row r="84" spans="1:18">
      <c r="A84">
        <v>20</v>
      </c>
      <c r="B84">
        <v>11</v>
      </c>
      <c r="C84" s="3" t="s">
        <v>94</v>
      </c>
      <c r="D84" s="4">
        <v>554</v>
      </c>
      <c r="E84" s="4">
        <v>553</v>
      </c>
      <c r="F84" s="4">
        <v>554</v>
      </c>
      <c r="G84" s="4">
        <v>553</v>
      </c>
      <c r="H84" s="4">
        <v>555</v>
      </c>
      <c r="I84" s="4">
        <v>556</v>
      </c>
      <c r="J84" s="4">
        <v>556</v>
      </c>
      <c r="K84" s="4">
        <v>556</v>
      </c>
      <c r="L84" s="4">
        <v>558</v>
      </c>
      <c r="M84" s="4">
        <v>557</v>
      </c>
      <c r="N84" s="4">
        <v>556</v>
      </c>
      <c r="O84" s="4">
        <v>556</v>
      </c>
      <c r="P84">
        <v>220</v>
      </c>
      <c r="Q84" s="3" t="s">
        <v>19</v>
      </c>
      <c r="R84" t="s">
        <v>132</v>
      </c>
    </row>
    <row r="85" spans="1:18">
      <c r="A85">
        <v>20</v>
      </c>
      <c r="B85">
        <v>11</v>
      </c>
      <c r="C85" s="3" t="s">
        <v>95</v>
      </c>
      <c r="D85" s="4">
        <v>2094.1999999999998</v>
      </c>
      <c r="E85" s="4">
        <v>2094.1999999999998</v>
      </c>
      <c r="F85" s="4">
        <v>2094.1999999999998</v>
      </c>
      <c r="G85" s="4">
        <v>2094.1999999999998</v>
      </c>
      <c r="H85" s="4">
        <v>2094.1999999999998</v>
      </c>
      <c r="I85" s="4">
        <v>2094.1999999999998</v>
      </c>
      <c r="J85" s="4">
        <v>2094.1999999999998</v>
      </c>
      <c r="K85" s="4">
        <v>2094.1999999999998</v>
      </c>
      <c r="L85" s="4">
        <v>2094.1999999999998</v>
      </c>
      <c r="M85" s="4">
        <v>2094.1999999999998</v>
      </c>
      <c r="N85" s="4">
        <v>2094.1999999999998</v>
      </c>
      <c r="O85" s="4">
        <v>2094.1999999999998</v>
      </c>
      <c r="P85">
        <v>241</v>
      </c>
      <c r="Q85" s="3" t="s">
        <v>19</v>
      </c>
      <c r="R85" t="s">
        <v>118</v>
      </c>
    </row>
    <row r="86" spans="1:18" ht="15" thickBot="1">
      <c r="D86" s="5">
        <f>SUM(D2:D85)</f>
        <v>270433.33000000013</v>
      </c>
      <c r="E86" s="5">
        <f t="shared" ref="E86:O86" si="0">SUM(E2:E85)</f>
        <v>270587.13000000006</v>
      </c>
      <c r="F86" s="5">
        <f t="shared" si="0"/>
        <v>270758.53000000003</v>
      </c>
      <c r="G86" s="5">
        <f t="shared" si="0"/>
        <v>270823.63000000006</v>
      </c>
      <c r="H86" s="5">
        <f t="shared" si="0"/>
        <v>270832.33000000007</v>
      </c>
      <c r="I86" s="5">
        <f t="shared" si="0"/>
        <v>270806.33000000007</v>
      </c>
      <c r="J86" s="5">
        <f t="shared" si="0"/>
        <v>271258.33000000007</v>
      </c>
      <c r="K86" s="5">
        <f t="shared" si="0"/>
        <v>269969.13000000006</v>
      </c>
      <c r="L86" s="5">
        <f t="shared" si="0"/>
        <v>270500.53000000009</v>
      </c>
      <c r="M86" s="5">
        <f t="shared" si="0"/>
        <v>270401.93000000005</v>
      </c>
      <c r="N86" s="5">
        <f t="shared" si="0"/>
        <v>270378.03000000009</v>
      </c>
      <c r="O86" s="5">
        <f t="shared" si="0"/>
        <v>270351.43000000005</v>
      </c>
    </row>
    <row r="87" spans="1:18" ht="15" thickTop="1"/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:R23"/>
  <sheetViews>
    <sheetView workbookViewId="0">
      <selection activeCell="D19" sqref="D19"/>
    </sheetView>
  </sheetViews>
  <sheetFormatPr defaultRowHeight="14.4"/>
  <sheetData>
    <row r="1" spans="1:18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1" t="s">
        <v>97</v>
      </c>
      <c r="Q1" s="1" t="s">
        <v>16</v>
      </c>
      <c r="R1" s="2" t="s">
        <v>117</v>
      </c>
    </row>
    <row r="2" spans="1:18">
      <c r="A2">
        <v>20</v>
      </c>
      <c r="B2">
        <v>11</v>
      </c>
      <c r="C2" s="3" t="s">
        <v>18</v>
      </c>
      <c r="D2" s="4">
        <v>2414.3000000000002</v>
      </c>
      <c r="E2" s="4">
        <v>2416.6999999999998</v>
      </c>
      <c r="F2" s="4">
        <v>2404.6999999999998</v>
      </c>
      <c r="G2" s="4">
        <v>2400.6999999999998</v>
      </c>
      <c r="H2" s="4">
        <v>2396.6999999999998</v>
      </c>
      <c r="I2" s="4">
        <v>2387.9</v>
      </c>
      <c r="J2" s="4">
        <v>2391.9</v>
      </c>
      <c r="K2" s="4">
        <v>2395.1</v>
      </c>
      <c r="L2" s="4">
        <v>2395.3000000000002</v>
      </c>
      <c r="M2" s="4">
        <v>2394.5</v>
      </c>
      <c r="N2" s="4">
        <v>2404.1</v>
      </c>
      <c r="O2" s="4">
        <v>2402.5</v>
      </c>
      <c r="P2">
        <v>248</v>
      </c>
      <c r="Q2" s="3" t="s">
        <v>19</v>
      </c>
      <c r="R2" t="s">
        <v>118</v>
      </c>
    </row>
    <row r="3" spans="1:18">
      <c r="A3">
        <v>20</v>
      </c>
      <c r="B3">
        <v>11</v>
      </c>
      <c r="C3" s="3" t="s">
        <v>21</v>
      </c>
      <c r="D3" s="4">
        <v>2488.6</v>
      </c>
      <c r="E3" s="4">
        <v>2484.6</v>
      </c>
      <c r="F3" s="4">
        <v>2489.6</v>
      </c>
      <c r="G3" s="4">
        <v>2498.6</v>
      </c>
      <c r="H3" s="4">
        <v>2500.6</v>
      </c>
      <c r="I3" s="4">
        <v>2500.6</v>
      </c>
      <c r="J3" s="4">
        <v>2500.6</v>
      </c>
      <c r="K3" s="4">
        <v>2513.6</v>
      </c>
      <c r="L3" s="4">
        <v>2510.6</v>
      </c>
      <c r="M3" s="4">
        <v>2513.6</v>
      </c>
      <c r="N3" s="4">
        <v>2506.6</v>
      </c>
      <c r="O3" s="4">
        <v>2510.6</v>
      </c>
      <c r="P3">
        <v>249</v>
      </c>
      <c r="Q3" s="3" t="s">
        <v>19</v>
      </c>
      <c r="R3" t="s">
        <v>118</v>
      </c>
    </row>
    <row r="4" spans="1:18">
      <c r="A4">
        <v>20</v>
      </c>
      <c r="B4">
        <v>11</v>
      </c>
      <c r="C4" s="3" t="s">
        <v>22</v>
      </c>
      <c r="D4" s="4">
        <v>3355</v>
      </c>
      <c r="E4" s="4">
        <v>3355</v>
      </c>
      <c r="F4" s="4">
        <v>3355</v>
      </c>
      <c r="G4" s="4">
        <v>3355</v>
      </c>
      <c r="H4" s="4">
        <v>3355</v>
      </c>
      <c r="I4" s="4">
        <v>3355</v>
      </c>
      <c r="J4" s="4">
        <v>3355</v>
      </c>
      <c r="K4" s="4">
        <v>3355</v>
      </c>
      <c r="L4" s="4">
        <v>3355</v>
      </c>
      <c r="M4" s="4">
        <v>3355</v>
      </c>
      <c r="N4" s="4">
        <v>3355</v>
      </c>
      <c r="O4" s="4">
        <v>3355</v>
      </c>
      <c r="P4">
        <v>250</v>
      </c>
      <c r="Q4" s="3" t="s">
        <v>19</v>
      </c>
      <c r="R4" t="s">
        <v>118</v>
      </c>
    </row>
    <row r="5" spans="1:18">
      <c r="A5">
        <v>20</v>
      </c>
      <c r="B5">
        <v>11</v>
      </c>
      <c r="C5" s="3" t="s">
        <v>23</v>
      </c>
      <c r="D5" s="4">
        <v>12244.3</v>
      </c>
      <c r="E5" s="4">
        <v>12253.8</v>
      </c>
      <c r="F5" s="4">
        <v>12280.8</v>
      </c>
      <c r="G5" s="4">
        <v>12319.8</v>
      </c>
      <c r="H5" s="4">
        <v>12339.1</v>
      </c>
      <c r="I5" s="4">
        <v>12350.4</v>
      </c>
      <c r="J5" s="4">
        <v>12402.4</v>
      </c>
      <c r="K5" s="4">
        <v>12398.9</v>
      </c>
      <c r="L5" s="4">
        <v>12540.8</v>
      </c>
      <c r="M5" s="4">
        <v>12573.5</v>
      </c>
      <c r="N5" s="4">
        <v>12590.5</v>
      </c>
      <c r="O5" s="4">
        <v>12634.7</v>
      </c>
      <c r="P5">
        <v>251</v>
      </c>
      <c r="Q5" s="3" t="s">
        <v>19</v>
      </c>
      <c r="R5" t="s">
        <v>118</v>
      </c>
    </row>
    <row r="6" spans="1:18">
      <c r="A6">
        <v>20</v>
      </c>
      <c r="B6">
        <v>11</v>
      </c>
      <c r="C6" s="3" t="s">
        <v>24</v>
      </c>
      <c r="D6" s="4">
        <v>9388.5</v>
      </c>
      <c r="E6" s="4">
        <v>9400.9</v>
      </c>
      <c r="F6" s="4">
        <v>9416.2999999999993</v>
      </c>
      <c r="G6" s="4">
        <v>9405.7000000000007</v>
      </c>
      <c r="H6" s="4">
        <v>9386.9</v>
      </c>
      <c r="I6" s="4">
        <v>9378.2999999999993</v>
      </c>
      <c r="J6" s="4">
        <v>9373.5</v>
      </c>
      <c r="K6" s="4">
        <v>9356.9</v>
      </c>
      <c r="L6" s="4">
        <v>9348.7000000000007</v>
      </c>
      <c r="M6" s="4">
        <v>9332.7999999999993</v>
      </c>
      <c r="N6" s="4">
        <v>9311.2000000000007</v>
      </c>
      <c r="O6" s="4">
        <v>9320.4</v>
      </c>
      <c r="P6">
        <v>252</v>
      </c>
      <c r="Q6" s="3" t="s">
        <v>19</v>
      </c>
      <c r="R6" t="s">
        <v>118</v>
      </c>
    </row>
    <row r="7" spans="1:18">
      <c r="A7">
        <v>20</v>
      </c>
      <c r="B7">
        <v>11</v>
      </c>
      <c r="C7" s="3" t="s">
        <v>105</v>
      </c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>
        <v>253</v>
      </c>
      <c r="Q7" s="3" t="s">
        <v>19</v>
      </c>
    </row>
    <row r="8" spans="1:18">
      <c r="A8">
        <v>20</v>
      </c>
      <c r="B8">
        <v>11</v>
      </c>
      <c r="C8" s="3" t="s">
        <v>30</v>
      </c>
      <c r="D8" s="4">
        <v>753.3</v>
      </c>
      <c r="E8" s="4">
        <v>749.3</v>
      </c>
      <c r="F8" s="4">
        <v>749.3</v>
      </c>
      <c r="G8" s="4">
        <v>748.3</v>
      </c>
      <c r="H8" s="4">
        <v>752.3</v>
      </c>
      <c r="I8" s="4">
        <v>753.3</v>
      </c>
      <c r="J8" s="4">
        <v>755.3</v>
      </c>
      <c r="K8" s="4">
        <v>756.3</v>
      </c>
      <c r="L8" s="4">
        <v>755.5</v>
      </c>
      <c r="M8" s="4">
        <v>755.5</v>
      </c>
      <c r="N8" s="4">
        <v>751.5</v>
      </c>
      <c r="O8" s="4">
        <v>728.5</v>
      </c>
      <c r="P8">
        <v>254</v>
      </c>
      <c r="Q8" s="3" t="s">
        <v>19</v>
      </c>
      <c r="R8" t="s">
        <v>118</v>
      </c>
    </row>
    <row r="9" spans="1:18">
      <c r="A9">
        <v>20</v>
      </c>
      <c r="B9">
        <v>11</v>
      </c>
      <c r="C9" s="3" t="s">
        <v>32</v>
      </c>
      <c r="D9" s="4">
        <v>21005.4</v>
      </c>
      <c r="E9" s="4">
        <v>20997.9</v>
      </c>
      <c r="F9" s="4">
        <v>21016.9</v>
      </c>
      <c r="G9" s="4">
        <v>20996.400000000001</v>
      </c>
      <c r="H9" s="4">
        <v>21002.9</v>
      </c>
      <c r="I9" s="4">
        <v>20991.9</v>
      </c>
      <c r="J9" s="4">
        <v>20990.9</v>
      </c>
      <c r="K9" s="4">
        <v>20999.9</v>
      </c>
      <c r="L9" s="4">
        <v>20999.4</v>
      </c>
      <c r="M9" s="4">
        <v>21006.400000000001</v>
      </c>
      <c r="N9" s="4">
        <v>20988.400000000001</v>
      </c>
      <c r="O9" s="4">
        <v>20986.400000000001</v>
      </c>
      <c r="P9">
        <v>255</v>
      </c>
      <c r="Q9" s="3" t="s">
        <v>19</v>
      </c>
      <c r="R9" t="s">
        <v>118</v>
      </c>
    </row>
    <row r="10" spans="1:18">
      <c r="A10">
        <v>20</v>
      </c>
      <c r="B10">
        <v>11</v>
      </c>
      <c r="C10" s="3" t="s">
        <v>33</v>
      </c>
      <c r="D10" s="4">
        <v>1062.0999999999999</v>
      </c>
      <c r="E10" s="4">
        <v>1061.3</v>
      </c>
      <c r="F10" s="4">
        <v>1060.3</v>
      </c>
      <c r="G10" s="4">
        <v>1058.5</v>
      </c>
      <c r="H10" s="4">
        <v>1055.3</v>
      </c>
      <c r="I10" s="4">
        <v>1057.3</v>
      </c>
      <c r="J10" s="4">
        <v>1055.3</v>
      </c>
      <c r="K10" s="4">
        <v>1082.9000000000001</v>
      </c>
      <c r="L10" s="4">
        <v>1137.8</v>
      </c>
      <c r="M10" s="4">
        <v>1140.8</v>
      </c>
      <c r="N10" s="4">
        <v>1147.8</v>
      </c>
      <c r="O10" s="4">
        <v>1143.8</v>
      </c>
      <c r="P10">
        <v>256</v>
      </c>
      <c r="Q10" s="3" t="s">
        <v>19</v>
      </c>
      <c r="R10" t="s">
        <v>118</v>
      </c>
    </row>
    <row r="11" spans="1:18">
      <c r="A11">
        <v>20</v>
      </c>
      <c r="B11">
        <v>11</v>
      </c>
      <c r="C11" s="3" t="s">
        <v>111</v>
      </c>
      <c r="D11" s="4">
        <v>434.8</v>
      </c>
      <c r="E11" s="4">
        <v>436.4</v>
      </c>
      <c r="F11" s="4">
        <v>438.4</v>
      </c>
      <c r="G11" s="4">
        <v>437.4</v>
      </c>
      <c r="H11" s="4">
        <v>434.4</v>
      </c>
      <c r="I11" s="4">
        <v>436.4</v>
      </c>
      <c r="J11" s="4">
        <v>433.4</v>
      </c>
      <c r="K11" s="4">
        <v>426.4</v>
      </c>
      <c r="L11" s="4">
        <v>422.4</v>
      </c>
      <c r="M11" s="4">
        <v>434.8</v>
      </c>
      <c r="N11" s="4">
        <v>429.4</v>
      </c>
      <c r="O11" s="4">
        <v>433.4</v>
      </c>
      <c r="P11">
        <v>257</v>
      </c>
      <c r="Q11" s="3" t="s">
        <v>19</v>
      </c>
      <c r="R11" t="s">
        <v>118</v>
      </c>
    </row>
    <row r="12" spans="1:18">
      <c r="A12">
        <v>20</v>
      </c>
      <c r="B12">
        <v>11</v>
      </c>
      <c r="C12" s="3" t="s">
        <v>112</v>
      </c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>
        <v>258</v>
      </c>
      <c r="Q12" s="3" t="s">
        <v>19</v>
      </c>
    </row>
    <row r="13" spans="1:18">
      <c r="A13">
        <v>20</v>
      </c>
      <c r="B13">
        <v>11</v>
      </c>
      <c r="C13" s="3" t="s">
        <v>43</v>
      </c>
      <c r="D13" s="4">
        <v>1521.6</v>
      </c>
      <c r="E13" s="4">
        <v>1529.6</v>
      </c>
      <c r="F13" s="4">
        <v>1531.2</v>
      </c>
      <c r="G13" s="4">
        <v>1505.6</v>
      </c>
      <c r="H13" s="4">
        <v>1489.6</v>
      </c>
      <c r="I13" s="4">
        <v>1486.4</v>
      </c>
      <c r="J13" s="4">
        <v>1482.4</v>
      </c>
      <c r="K13" s="4">
        <v>1480</v>
      </c>
      <c r="L13" s="4">
        <v>1481.6</v>
      </c>
      <c r="M13" s="4">
        <v>1494.4</v>
      </c>
      <c r="N13" s="4">
        <v>1506.4</v>
      </c>
      <c r="O13" s="4">
        <v>1516.8</v>
      </c>
      <c r="P13">
        <v>259</v>
      </c>
      <c r="Q13" s="3" t="s">
        <v>19</v>
      </c>
      <c r="R13" t="s">
        <v>118</v>
      </c>
    </row>
    <row r="14" spans="1:18">
      <c r="A14">
        <v>20</v>
      </c>
      <c r="B14">
        <v>11</v>
      </c>
      <c r="C14" s="3" t="s">
        <v>44</v>
      </c>
      <c r="D14" s="4">
        <v>2718</v>
      </c>
      <c r="E14" s="4">
        <v>2719</v>
      </c>
      <c r="F14" s="4">
        <v>2716</v>
      </c>
      <c r="G14" s="4">
        <v>2718</v>
      </c>
      <c r="H14" s="4">
        <v>2716</v>
      </c>
      <c r="I14" s="4">
        <v>2716</v>
      </c>
      <c r="J14" s="4">
        <v>2715</v>
      </c>
      <c r="K14" s="4">
        <v>2716</v>
      </c>
      <c r="L14" s="4">
        <v>2719</v>
      </c>
      <c r="M14" s="4">
        <v>2720</v>
      </c>
      <c r="N14" s="4">
        <v>2718</v>
      </c>
      <c r="O14" s="4">
        <v>2724</v>
      </c>
      <c r="P14">
        <v>260</v>
      </c>
      <c r="Q14" s="3" t="s">
        <v>19</v>
      </c>
      <c r="R14" t="s">
        <v>118</v>
      </c>
    </row>
    <row r="15" spans="1:18">
      <c r="A15">
        <v>20</v>
      </c>
      <c r="B15">
        <v>11</v>
      </c>
      <c r="C15" s="3" t="s">
        <v>106</v>
      </c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>
        <v>261</v>
      </c>
      <c r="Q15" s="3" t="s">
        <v>19</v>
      </c>
    </row>
    <row r="16" spans="1:18">
      <c r="A16">
        <v>20</v>
      </c>
      <c r="B16">
        <v>11</v>
      </c>
      <c r="C16" s="3" t="s">
        <v>103</v>
      </c>
      <c r="D16" s="4">
        <v>351.8</v>
      </c>
      <c r="E16" s="4">
        <v>358.8</v>
      </c>
      <c r="F16" s="4">
        <v>350.8</v>
      </c>
      <c r="G16" s="4">
        <v>354.8</v>
      </c>
      <c r="H16" s="4">
        <v>358.8</v>
      </c>
      <c r="I16" s="4">
        <v>359.8</v>
      </c>
      <c r="J16" s="4">
        <v>357.8</v>
      </c>
      <c r="K16" s="4">
        <v>360.8</v>
      </c>
      <c r="L16" s="4">
        <v>365.8</v>
      </c>
      <c r="M16" s="4">
        <v>367.8</v>
      </c>
      <c r="N16" s="4">
        <v>365.8</v>
      </c>
      <c r="O16" s="4">
        <v>369.8</v>
      </c>
      <c r="P16">
        <v>262</v>
      </c>
      <c r="Q16" s="3" t="s">
        <v>19</v>
      </c>
      <c r="R16" t="s">
        <v>118</v>
      </c>
    </row>
    <row r="17" spans="1:18">
      <c r="A17">
        <v>20</v>
      </c>
      <c r="B17">
        <v>11</v>
      </c>
      <c r="C17" s="3" t="s">
        <v>79</v>
      </c>
      <c r="D17" s="4">
        <v>253.6</v>
      </c>
      <c r="E17" s="4">
        <v>258.2</v>
      </c>
      <c r="F17" s="4">
        <v>257.8</v>
      </c>
      <c r="G17" s="4">
        <v>251.6</v>
      </c>
      <c r="H17" s="4">
        <v>238.4</v>
      </c>
      <c r="I17" s="4">
        <v>236.6</v>
      </c>
      <c r="J17" s="4">
        <v>236.6</v>
      </c>
      <c r="K17" s="4">
        <v>243</v>
      </c>
      <c r="L17" s="4">
        <v>244</v>
      </c>
      <c r="M17" s="4">
        <v>245</v>
      </c>
      <c r="N17" s="4">
        <v>242</v>
      </c>
      <c r="O17" s="4">
        <v>242.4</v>
      </c>
      <c r="P17">
        <v>242</v>
      </c>
      <c r="Q17" s="3" t="s">
        <v>19</v>
      </c>
      <c r="R17" t="s">
        <v>118</v>
      </c>
    </row>
    <row r="18" spans="1:18">
      <c r="A18">
        <v>20</v>
      </c>
      <c r="B18">
        <v>11</v>
      </c>
      <c r="C18" s="3" t="s">
        <v>107</v>
      </c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>
        <v>243</v>
      </c>
      <c r="Q18" s="3" t="s">
        <v>19</v>
      </c>
    </row>
    <row r="19" spans="1:18">
      <c r="A19">
        <v>20</v>
      </c>
      <c r="B19">
        <v>11</v>
      </c>
      <c r="C19" s="3" t="s">
        <v>108</v>
      </c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>
        <v>244</v>
      </c>
      <c r="Q19" s="3" t="s">
        <v>19</v>
      </c>
    </row>
    <row r="20" spans="1:18">
      <c r="A20">
        <v>20</v>
      </c>
      <c r="B20">
        <v>11</v>
      </c>
      <c r="C20" s="3" t="s">
        <v>110</v>
      </c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>
        <v>245</v>
      </c>
      <c r="Q20" s="3" t="s">
        <v>19</v>
      </c>
    </row>
    <row r="21" spans="1:18">
      <c r="A21">
        <v>20</v>
      </c>
      <c r="B21">
        <v>11</v>
      </c>
      <c r="C21" s="3" t="s">
        <v>80</v>
      </c>
      <c r="D21" s="4">
        <v>1661</v>
      </c>
      <c r="E21" s="4">
        <v>1661</v>
      </c>
      <c r="F21" s="4">
        <v>1660</v>
      </c>
      <c r="G21" s="4">
        <v>1658</v>
      </c>
      <c r="H21" s="4">
        <v>1656</v>
      </c>
      <c r="I21" s="4">
        <v>1647</v>
      </c>
      <c r="J21" s="4">
        <v>1645</v>
      </c>
      <c r="K21" s="4">
        <v>1644</v>
      </c>
      <c r="L21" s="4">
        <v>1641</v>
      </c>
      <c r="M21" s="4">
        <v>1681</v>
      </c>
      <c r="N21" s="4">
        <v>1696</v>
      </c>
      <c r="O21" s="4">
        <v>1699</v>
      </c>
      <c r="P21">
        <v>246</v>
      </c>
      <c r="Q21" s="3" t="s">
        <v>19</v>
      </c>
      <c r="R21" t="s">
        <v>118</v>
      </c>
    </row>
    <row r="22" spans="1:18">
      <c r="A22">
        <v>20</v>
      </c>
      <c r="B22">
        <v>11</v>
      </c>
      <c r="C22" s="3" t="s">
        <v>109</v>
      </c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>
        <v>247</v>
      </c>
      <c r="Q22" s="3" t="s">
        <v>19</v>
      </c>
    </row>
    <row r="23" spans="1:18">
      <c r="A23">
        <v>20</v>
      </c>
      <c r="B23">
        <v>11</v>
      </c>
      <c r="C23" s="3" t="s">
        <v>95</v>
      </c>
      <c r="D23" s="4">
        <v>2094.1999999999998</v>
      </c>
      <c r="E23" s="4">
        <v>2094.1999999999998</v>
      </c>
      <c r="F23" s="4">
        <v>2094.1999999999998</v>
      </c>
      <c r="G23" s="4">
        <v>2094.1999999999998</v>
      </c>
      <c r="H23" s="4">
        <v>2094.1999999999998</v>
      </c>
      <c r="I23" s="4">
        <v>2094.1999999999998</v>
      </c>
      <c r="J23" s="4">
        <v>2094.1999999999998</v>
      </c>
      <c r="K23" s="4">
        <v>2094.1999999999998</v>
      </c>
      <c r="L23" s="4">
        <v>2094.1999999999998</v>
      </c>
      <c r="M23" s="4">
        <v>2094.1999999999998</v>
      </c>
      <c r="N23" s="4">
        <v>2094.1999999999998</v>
      </c>
      <c r="O23" s="4">
        <v>2094.1999999999998</v>
      </c>
      <c r="P23">
        <v>241</v>
      </c>
      <c r="Q23" s="3" t="s">
        <v>19</v>
      </c>
      <c r="R23" t="s">
        <v>118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dimension ref="A1:R465"/>
  <sheetViews>
    <sheetView topLeftCell="A10" workbookViewId="0">
      <selection sqref="A1:R23"/>
    </sheetView>
  </sheetViews>
  <sheetFormatPr defaultRowHeight="14.4"/>
  <cols>
    <col min="1" max="1" width="8.44140625" bestFit="1" customWidth="1"/>
    <col min="2" max="2" width="3.5546875" bestFit="1" customWidth="1"/>
    <col min="3" max="3" width="6" bestFit="1" customWidth="1"/>
    <col min="4" max="15" width="13.88671875" style="4" bestFit="1" customWidth="1"/>
    <col min="16" max="16" width="13.109375" bestFit="1" customWidth="1"/>
    <col min="17" max="17" width="8.33203125" bestFit="1" customWidth="1"/>
  </cols>
  <sheetData>
    <row r="1" spans="1:18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1" t="s">
        <v>97</v>
      </c>
      <c r="Q1" s="1" t="s">
        <v>16</v>
      </c>
    </row>
    <row r="2" spans="1:18">
      <c r="A2">
        <v>20</v>
      </c>
      <c r="B2">
        <v>12</v>
      </c>
      <c r="C2" s="3" t="s">
        <v>59</v>
      </c>
      <c r="D2" s="4">
        <v>650</v>
      </c>
      <c r="E2" s="4">
        <v>649</v>
      </c>
      <c r="F2" s="4">
        <v>650.79999999999995</v>
      </c>
      <c r="G2" s="4">
        <v>655.8</v>
      </c>
      <c r="H2" s="4">
        <v>650.79999999999995</v>
      </c>
      <c r="I2" s="4">
        <v>653.79999999999995</v>
      </c>
      <c r="J2" s="4">
        <v>654.79999999999995</v>
      </c>
      <c r="K2" s="4">
        <v>650</v>
      </c>
      <c r="L2" s="4">
        <v>647</v>
      </c>
      <c r="M2" s="4">
        <v>651</v>
      </c>
      <c r="N2" s="4">
        <v>651</v>
      </c>
      <c r="O2" s="4">
        <v>656</v>
      </c>
      <c r="P2">
        <v>182233</v>
      </c>
      <c r="Q2" s="3" t="s">
        <v>99</v>
      </c>
      <c r="R2" t="s">
        <v>100</v>
      </c>
    </row>
    <row r="3" spans="1:18">
      <c r="A3">
        <v>20</v>
      </c>
      <c r="B3">
        <v>12</v>
      </c>
      <c r="C3" s="3" t="s">
        <v>24</v>
      </c>
      <c r="P3">
        <v>252134</v>
      </c>
      <c r="Q3" s="3" t="s">
        <v>99</v>
      </c>
      <c r="R3" t="s">
        <v>100</v>
      </c>
    </row>
    <row r="4" spans="1:18">
      <c r="A4">
        <v>20</v>
      </c>
      <c r="B4">
        <v>12</v>
      </c>
      <c r="C4" s="3" t="s">
        <v>24</v>
      </c>
      <c r="P4">
        <v>252132</v>
      </c>
      <c r="Q4" s="3" t="s">
        <v>99</v>
      </c>
      <c r="R4" t="s">
        <v>100</v>
      </c>
    </row>
    <row r="5" spans="1:18">
      <c r="A5">
        <v>20</v>
      </c>
      <c r="B5">
        <v>12</v>
      </c>
      <c r="C5" s="3" t="s">
        <v>85</v>
      </c>
      <c r="D5" s="4">
        <v>118</v>
      </c>
      <c r="E5" s="4">
        <v>117</v>
      </c>
      <c r="F5" s="4">
        <v>118</v>
      </c>
      <c r="G5" s="4">
        <v>119</v>
      </c>
      <c r="H5" s="4">
        <v>118</v>
      </c>
      <c r="I5" s="4">
        <v>120</v>
      </c>
      <c r="J5" s="4">
        <v>120</v>
      </c>
      <c r="K5" s="4">
        <v>120</v>
      </c>
      <c r="L5" s="4">
        <v>120</v>
      </c>
      <c r="M5" s="4">
        <v>120</v>
      </c>
      <c r="N5" s="4">
        <v>120</v>
      </c>
      <c r="O5" s="4">
        <v>120</v>
      </c>
      <c r="P5">
        <v>400147</v>
      </c>
      <c r="Q5" s="3" t="s">
        <v>99</v>
      </c>
      <c r="R5" t="s">
        <v>101</v>
      </c>
    </row>
    <row r="6" spans="1:18">
      <c r="A6">
        <v>20</v>
      </c>
      <c r="B6">
        <v>12</v>
      </c>
      <c r="C6" s="3" t="s">
        <v>23</v>
      </c>
      <c r="P6">
        <v>251105</v>
      </c>
      <c r="Q6" s="3" t="s">
        <v>99</v>
      </c>
      <c r="R6" t="s">
        <v>102</v>
      </c>
    </row>
    <row r="7" spans="1:18">
      <c r="A7">
        <v>20</v>
      </c>
      <c r="B7">
        <v>12</v>
      </c>
      <c r="C7" s="3" t="s">
        <v>50</v>
      </c>
      <c r="P7">
        <v>151102</v>
      </c>
      <c r="Q7" s="3" t="s">
        <v>99</v>
      </c>
      <c r="R7" t="s">
        <v>102</v>
      </c>
    </row>
    <row r="8" spans="1:18">
      <c r="A8">
        <v>20</v>
      </c>
      <c r="B8">
        <v>12</v>
      </c>
      <c r="C8" s="3" t="s">
        <v>27</v>
      </c>
      <c r="D8" s="4">
        <v>41.2</v>
      </c>
      <c r="E8" s="4">
        <v>41.2</v>
      </c>
      <c r="F8" s="4">
        <v>41.2</v>
      </c>
      <c r="G8" s="4">
        <v>41.2</v>
      </c>
      <c r="H8" s="4">
        <v>41.2</v>
      </c>
      <c r="I8" s="4">
        <v>41.2</v>
      </c>
      <c r="J8" s="4">
        <v>41.2</v>
      </c>
      <c r="K8" s="4">
        <v>41.2</v>
      </c>
      <c r="L8" s="4">
        <v>41.2</v>
      </c>
      <c r="M8" s="4">
        <v>41.2</v>
      </c>
      <c r="N8" s="4">
        <v>41.2</v>
      </c>
      <c r="O8" s="4">
        <v>41.2</v>
      </c>
      <c r="P8">
        <v>401173</v>
      </c>
      <c r="Q8" s="3" t="s">
        <v>99</v>
      </c>
      <c r="R8" t="s">
        <v>101</v>
      </c>
    </row>
    <row r="9" spans="1:18">
      <c r="A9">
        <v>20</v>
      </c>
      <c r="B9">
        <v>12</v>
      </c>
      <c r="C9" s="3" t="s">
        <v>27</v>
      </c>
      <c r="D9" s="4">
        <v>44</v>
      </c>
      <c r="E9" s="4">
        <v>44</v>
      </c>
      <c r="F9" s="4">
        <v>44</v>
      </c>
      <c r="G9" s="4">
        <v>44</v>
      </c>
      <c r="H9" s="4">
        <v>44</v>
      </c>
      <c r="I9" s="4">
        <v>44</v>
      </c>
      <c r="J9" s="4">
        <v>44</v>
      </c>
      <c r="K9" s="4">
        <v>45</v>
      </c>
      <c r="L9" s="4">
        <v>45</v>
      </c>
      <c r="M9" s="4">
        <v>45</v>
      </c>
      <c r="N9" s="4">
        <v>44</v>
      </c>
      <c r="O9" s="4">
        <v>44</v>
      </c>
      <c r="P9">
        <v>401174</v>
      </c>
      <c r="Q9" s="3" t="s">
        <v>99</v>
      </c>
      <c r="R9" t="s">
        <v>101</v>
      </c>
    </row>
    <row r="10" spans="1:18">
      <c r="A10">
        <v>20</v>
      </c>
      <c r="B10">
        <v>12</v>
      </c>
      <c r="C10" s="3" t="s">
        <v>27</v>
      </c>
      <c r="D10" s="4">
        <v>14</v>
      </c>
      <c r="E10" s="4">
        <v>14</v>
      </c>
      <c r="F10" s="4">
        <v>14</v>
      </c>
      <c r="G10" s="4">
        <v>14</v>
      </c>
      <c r="H10" s="4">
        <v>14</v>
      </c>
      <c r="I10" s="4">
        <v>14</v>
      </c>
      <c r="J10" s="4">
        <v>14</v>
      </c>
      <c r="K10" s="4">
        <v>14</v>
      </c>
      <c r="L10" s="4">
        <v>14</v>
      </c>
      <c r="M10" s="4">
        <v>14</v>
      </c>
      <c r="N10" s="4">
        <v>14</v>
      </c>
      <c r="O10" s="4">
        <v>14</v>
      </c>
      <c r="P10">
        <v>401175</v>
      </c>
      <c r="Q10" s="3" t="s">
        <v>99</v>
      </c>
      <c r="R10" t="s">
        <v>101</v>
      </c>
    </row>
    <row r="11" spans="1:18">
      <c r="A11">
        <v>20</v>
      </c>
      <c r="B11">
        <v>12</v>
      </c>
      <c r="C11" s="3" t="s">
        <v>27</v>
      </c>
      <c r="D11" s="4">
        <v>77</v>
      </c>
      <c r="E11" s="4">
        <v>76</v>
      </c>
      <c r="F11" s="4">
        <v>76</v>
      </c>
      <c r="G11" s="4">
        <v>77</v>
      </c>
      <c r="H11" s="4">
        <v>77</v>
      </c>
      <c r="I11" s="4">
        <v>78</v>
      </c>
      <c r="J11" s="4">
        <v>78</v>
      </c>
      <c r="K11" s="4">
        <v>77</v>
      </c>
      <c r="L11" s="4">
        <v>77</v>
      </c>
      <c r="M11" s="4">
        <v>77</v>
      </c>
      <c r="N11" s="4">
        <v>77</v>
      </c>
      <c r="O11" s="4">
        <v>77</v>
      </c>
      <c r="P11">
        <v>401176</v>
      </c>
      <c r="Q11" s="3" t="s">
        <v>99</v>
      </c>
      <c r="R11" t="s">
        <v>101</v>
      </c>
    </row>
    <row r="12" spans="1:18">
      <c r="A12">
        <v>20</v>
      </c>
      <c r="B12">
        <v>12</v>
      </c>
      <c r="C12" s="3" t="s">
        <v>27</v>
      </c>
      <c r="D12" s="4">
        <v>93</v>
      </c>
      <c r="E12" s="4">
        <v>93</v>
      </c>
      <c r="F12" s="4">
        <v>94</v>
      </c>
      <c r="G12" s="4">
        <v>93</v>
      </c>
      <c r="H12" s="4">
        <v>93</v>
      </c>
      <c r="I12" s="4">
        <v>93</v>
      </c>
      <c r="J12" s="4">
        <v>91</v>
      </c>
      <c r="K12" s="4">
        <v>92</v>
      </c>
      <c r="L12" s="4">
        <v>92</v>
      </c>
      <c r="M12" s="4">
        <v>91</v>
      </c>
      <c r="N12" s="4">
        <v>91</v>
      </c>
      <c r="O12" s="4">
        <v>91</v>
      </c>
      <c r="P12">
        <v>401177</v>
      </c>
      <c r="Q12" s="3" t="s">
        <v>99</v>
      </c>
      <c r="R12" t="s">
        <v>101</v>
      </c>
    </row>
    <row r="13" spans="1:18">
      <c r="A13">
        <v>20</v>
      </c>
      <c r="B13">
        <v>12</v>
      </c>
      <c r="C13" s="3" t="s">
        <v>27</v>
      </c>
      <c r="D13" s="4">
        <v>70</v>
      </c>
      <c r="E13" s="4">
        <v>69</v>
      </c>
      <c r="F13" s="4">
        <v>69</v>
      </c>
      <c r="G13" s="4">
        <v>70</v>
      </c>
      <c r="H13" s="4">
        <v>70</v>
      </c>
      <c r="I13" s="4">
        <v>70</v>
      </c>
      <c r="J13" s="4">
        <v>70</v>
      </c>
      <c r="K13" s="4">
        <v>70</v>
      </c>
      <c r="L13" s="4">
        <v>70</v>
      </c>
      <c r="M13" s="4">
        <v>70</v>
      </c>
      <c r="N13" s="4">
        <v>70</v>
      </c>
      <c r="O13" s="4">
        <v>70</v>
      </c>
      <c r="P13">
        <v>401178</v>
      </c>
      <c r="Q13" s="3" t="s">
        <v>99</v>
      </c>
      <c r="R13" t="s">
        <v>101</v>
      </c>
    </row>
    <row r="14" spans="1:18">
      <c r="A14">
        <v>20</v>
      </c>
      <c r="B14">
        <v>12</v>
      </c>
      <c r="C14" s="3" t="s">
        <v>27</v>
      </c>
      <c r="D14" s="4">
        <v>63</v>
      </c>
      <c r="E14" s="4">
        <v>63</v>
      </c>
      <c r="F14" s="4">
        <v>63</v>
      </c>
      <c r="G14" s="4">
        <v>63</v>
      </c>
      <c r="H14" s="4">
        <v>63</v>
      </c>
      <c r="I14" s="4">
        <v>63</v>
      </c>
      <c r="J14" s="4">
        <v>63</v>
      </c>
      <c r="K14" s="4">
        <v>64</v>
      </c>
      <c r="L14" s="4">
        <v>64</v>
      </c>
      <c r="M14" s="4">
        <v>63</v>
      </c>
      <c r="N14" s="4">
        <v>63</v>
      </c>
      <c r="O14" s="4">
        <v>63</v>
      </c>
      <c r="P14">
        <v>401179</v>
      </c>
      <c r="Q14" s="3" t="s">
        <v>99</v>
      </c>
      <c r="R14" t="s">
        <v>101</v>
      </c>
    </row>
    <row r="15" spans="1:18">
      <c r="A15">
        <v>20</v>
      </c>
      <c r="B15">
        <v>12</v>
      </c>
      <c r="C15" s="3" t="s">
        <v>27</v>
      </c>
      <c r="D15" s="4">
        <v>72</v>
      </c>
      <c r="E15" s="4">
        <v>72</v>
      </c>
      <c r="F15" s="4">
        <v>72</v>
      </c>
      <c r="G15" s="4">
        <v>72</v>
      </c>
      <c r="H15" s="4">
        <v>71</v>
      </c>
      <c r="I15" s="4">
        <v>72</v>
      </c>
      <c r="J15" s="4">
        <v>72</v>
      </c>
      <c r="K15" s="4">
        <v>72</v>
      </c>
      <c r="L15" s="4">
        <v>72</v>
      </c>
      <c r="M15" s="4">
        <v>71</v>
      </c>
      <c r="N15" s="4">
        <v>71</v>
      </c>
      <c r="O15" s="4">
        <v>71</v>
      </c>
      <c r="P15">
        <v>401180</v>
      </c>
      <c r="Q15" s="3" t="s">
        <v>99</v>
      </c>
      <c r="R15" t="s">
        <v>101</v>
      </c>
    </row>
    <row r="16" spans="1:18">
      <c r="A16">
        <v>20</v>
      </c>
      <c r="B16">
        <v>12</v>
      </c>
      <c r="C16" s="3" t="s">
        <v>27</v>
      </c>
      <c r="D16" s="4">
        <v>19</v>
      </c>
      <c r="E16" s="4">
        <v>19</v>
      </c>
      <c r="F16" s="4">
        <v>19</v>
      </c>
      <c r="G16" s="4">
        <v>19</v>
      </c>
      <c r="H16" s="4">
        <v>19</v>
      </c>
      <c r="I16" s="4">
        <v>19</v>
      </c>
      <c r="J16" s="4">
        <v>18</v>
      </c>
      <c r="K16" s="4">
        <v>18</v>
      </c>
      <c r="L16" s="4">
        <v>18</v>
      </c>
      <c r="M16" s="4">
        <v>18</v>
      </c>
      <c r="N16" s="4">
        <v>18</v>
      </c>
      <c r="O16" s="4">
        <v>18</v>
      </c>
      <c r="P16">
        <v>401181</v>
      </c>
      <c r="Q16" s="3" t="s">
        <v>99</v>
      </c>
      <c r="R16" t="s">
        <v>101</v>
      </c>
    </row>
    <row r="17" spans="1:18">
      <c r="A17">
        <v>20</v>
      </c>
      <c r="B17">
        <v>12</v>
      </c>
      <c r="C17" s="3" t="s">
        <v>27</v>
      </c>
      <c r="D17" s="4">
        <v>51</v>
      </c>
      <c r="E17" s="4">
        <v>52</v>
      </c>
      <c r="F17" s="4">
        <v>52</v>
      </c>
      <c r="G17" s="4">
        <v>52</v>
      </c>
      <c r="H17" s="4">
        <v>52</v>
      </c>
      <c r="I17" s="4">
        <v>51</v>
      </c>
      <c r="J17" s="4">
        <v>52</v>
      </c>
      <c r="K17" s="4">
        <v>52</v>
      </c>
      <c r="L17" s="4">
        <v>52</v>
      </c>
      <c r="M17" s="4">
        <v>52</v>
      </c>
      <c r="N17" s="4">
        <v>52</v>
      </c>
      <c r="O17" s="4">
        <v>51</v>
      </c>
      <c r="P17">
        <v>401182</v>
      </c>
      <c r="Q17" s="3" t="s">
        <v>99</v>
      </c>
      <c r="R17" t="s">
        <v>101</v>
      </c>
    </row>
    <row r="18" spans="1:18">
      <c r="A18">
        <v>20</v>
      </c>
      <c r="B18">
        <v>12</v>
      </c>
      <c r="C18" s="3" t="s">
        <v>27</v>
      </c>
      <c r="D18" s="4">
        <v>33</v>
      </c>
      <c r="E18" s="4">
        <v>33</v>
      </c>
      <c r="F18" s="4">
        <v>33</v>
      </c>
      <c r="G18" s="4">
        <v>33</v>
      </c>
      <c r="H18" s="4">
        <v>33</v>
      </c>
      <c r="I18" s="4">
        <v>33</v>
      </c>
      <c r="J18" s="4">
        <v>33</v>
      </c>
      <c r="K18" s="4">
        <v>33</v>
      </c>
      <c r="L18" s="4">
        <v>33</v>
      </c>
      <c r="M18" s="4">
        <v>33</v>
      </c>
      <c r="N18" s="4">
        <v>33</v>
      </c>
      <c r="O18" s="4">
        <v>33</v>
      </c>
      <c r="P18">
        <v>401183</v>
      </c>
      <c r="Q18" s="3" t="s">
        <v>99</v>
      </c>
      <c r="R18" t="s">
        <v>101</v>
      </c>
    </row>
    <row r="19" spans="1:18">
      <c r="A19">
        <v>20</v>
      </c>
      <c r="B19">
        <v>12</v>
      </c>
      <c r="C19" s="3" t="s">
        <v>27</v>
      </c>
      <c r="D19" s="4">
        <v>106</v>
      </c>
      <c r="E19" s="4">
        <v>107</v>
      </c>
      <c r="F19" s="4">
        <v>107</v>
      </c>
      <c r="G19" s="4">
        <v>107</v>
      </c>
      <c r="H19" s="4">
        <v>107</v>
      </c>
      <c r="I19" s="4">
        <v>106</v>
      </c>
      <c r="J19" s="4">
        <v>106</v>
      </c>
      <c r="K19" s="4">
        <v>105</v>
      </c>
      <c r="L19" s="4">
        <v>106</v>
      </c>
      <c r="M19" s="4">
        <v>106</v>
      </c>
      <c r="N19" s="4">
        <v>106</v>
      </c>
      <c r="O19" s="4">
        <v>106</v>
      </c>
      <c r="P19">
        <v>401184</v>
      </c>
      <c r="Q19" s="3" t="s">
        <v>99</v>
      </c>
      <c r="R19" t="s">
        <v>101</v>
      </c>
    </row>
    <row r="20" spans="1:18">
      <c r="A20">
        <v>20</v>
      </c>
      <c r="B20">
        <v>12</v>
      </c>
      <c r="C20" s="3" t="s">
        <v>27</v>
      </c>
      <c r="D20" s="4">
        <v>66</v>
      </c>
      <c r="E20" s="4">
        <v>66</v>
      </c>
      <c r="F20" s="4">
        <v>66</v>
      </c>
      <c r="G20" s="4">
        <v>67</v>
      </c>
      <c r="H20" s="4">
        <v>68</v>
      </c>
      <c r="I20" s="4">
        <v>69</v>
      </c>
      <c r="J20" s="4">
        <v>69</v>
      </c>
      <c r="K20" s="4">
        <v>69</v>
      </c>
      <c r="L20" s="4">
        <v>69</v>
      </c>
      <c r="M20" s="4">
        <v>69</v>
      </c>
      <c r="N20" s="4">
        <v>69</v>
      </c>
      <c r="O20" s="4">
        <v>69</v>
      </c>
      <c r="P20">
        <v>401185</v>
      </c>
      <c r="Q20" s="3" t="s">
        <v>99</v>
      </c>
      <c r="R20" t="s">
        <v>101</v>
      </c>
    </row>
    <row r="21" spans="1:18">
      <c r="A21">
        <v>20</v>
      </c>
      <c r="B21">
        <v>12</v>
      </c>
      <c r="C21" s="3" t="s">
        <v>27</v>
      </c>
      <c r="D21" s="4">
        <v>97</v>
      </c>
      <c r="E21" s="4">
        <v>97</v>
      </c>
      <c r="F21" s="4">
        <v>97</v>
      </c>
      <c r="G21" s="4">
        <v>97</v>
      </c>
      <c r="H21" s="4">
        <v>98</v>
      </c>
      <c r="I21" s="4">
        <v>98</v>
      </c>
      <c r="J21" s="4">
        <v>98</v>
      </c>
      <c r="K21" s="4">
        <v>96</v>
      </c>
      <c r="L21" s="4">
        <v>96</v>
      </c>
      <c r="M21" s="4">
        <v>95</v>
      </c>
      <c r="N21" s="4">
        <v>95</v>
      </c>
      <c r="O21" s="4">
        <v>95</v>
      </c>
      <c r="P21">
        <v>401186</v>
      </c>
      <c r="Q21" s="3" t="s">
        <v>99</v>
      </c>
      <c r="R21" t="s">
        <v>101</v>
      </c>
    </row>
    <row r="22" spans="1:18">
      <c r="A22">
        <v>20</v>
      </c>
      <c r="B22">
        <v>12</v>
      </c>
      <c r="C22" s="3" t="s">
        <v>27</v>
      </c>
      <c r="D22" s="4">
        <v>61</v>
      </c>
      <c r="E22" s="4">
        <v>61</v>
      </c>
      <c r="F22" s="4">
        <v>61</v>
      </c>
      <c r="G22" s="4">
        <v>61</v>
      </c>
      <c r="H22" s="4">
        <v>61</v>
      </c>
      <c r="I22" s="4">
        <v>61</v>
      </c>
      <c r="J22" s="4">
        <v>59</v>
      </c>
      <c r="K22" s="4">
        <v>59</v>
      </c>
      <c r="L22" s="4">
        <v>59</v>
      </c>
      <c r="M22" s="4">
        <v>59</v>
      </c>
      <c r="N22" s="4">
        <v>59</v>
      </c>
      <c r="O22" s="4">
        <v>59</v>
      </c>
      <c r="P22">
        <v>401187</v>
      </c>
      <c r="Q22" s="3" t="s">
        <v>99</v>
      </c>
      <c r="R22" t="s">
        <v>101</v>
      </c>
    </row>
    <row r="23" spans="1:18">
      <c r="A23">
        <v>20</v>
      </c>
      <c r="B23">
        <v>12</v>
      </c>
      <c r="C23" s="3" t="s">
        <v>27</v>
      </c>
      <c r="D23" s="4">
        <v>30</v>
      </c>
      <c r="E23" s="4">
        <v>31</v>
      </c>
      <c r="F23" s="4">
        <v>31</v>
      </c>
      <c r="G23" s="4">
        <v>31</v>
      </c>
      <c r="H23" s="4">
        <v>31</v>
      </c>
      <c r="I23" s="4">
        <v>31</v>
      </c>
      <c r="J23" s="4">
        <v>31</v>
      </c>
      <c r="K23" s="4">
        <v>31</v>
      </c>
      <c r="L23" s="4">
        <v>31</v>
      </c>
      <c r="M23" s="4">
        <v>30</v>
      </c>
      <c r="N23" s="4">
        <v>30</v>
      </c>
      <c r="O23" s="4">
        <v>31</v>
      </c>
      <c r="P23">
        <v>401123</v>
      </c>
      <c r="Q23" s="3" t="s">
        <v>99</v>
      </c>
      <c r="R23" t="s">
        <v>101</v>
      </c>
    </row>
    <row r="24" spans="1:18">
      <c r="A24">
        <v>20</v>
      </c>
      <c r="B24">
        <v>12</v>
      </c>
      <c r="C24" s="3" t="s">
        <v>27</v>
      </c>
      <c r="D24" s="4">
        <v>21</v>
      </c>
      <c r="E24" s="4">
        <v>21</v>
      </c>
      <c r="F24" s="4">
        <v>21</v>
      </c>
      <c r="G24" s="4">
        <v>20</v>
      </c>
      <c r="H24" s="4">
        <v>20</v>
      </c>
      <c r="I24" s="4">
        <v>20</v>
      </c>
      <c r="J24" s="4">
        <v>20</v>
      </c>
      <c r="K24" s="4">
        <v>21</v>
      </c>
      <c r="L24" s="4">
        <v>21</v>
      </c>
      <c r="M24" s="4">
        <v>21</v>
      </c>
      <c r="N24" s="4">
        <v>21</v>
      </c>
      <c r="O24" s="4">
        <v>21</v>
      </c>
      <c r="P24">
        <v>401124</v>
      </c>
      <c r="Q24" s="3" t="s">
        <v>99</v>
      </c>
      <c r="R24" t="s">
        <v>101</v>
      </c>
    </row>
    <row r="25" spans="1:18">
      <c r="A25">
        <v>20</v>
      </c>
      <c r="B25">
        <v>12</v>
      </c>
      <c r="C25" s="3" t="s">
        <v>27</v>
      </c>
      <c r="D25" s="4">
        <v>35</v>
      </c>
      <c r="E25" s="4">
        <v>34</v>
      </c>
      <c r="F25" s="4">
        <v>34</v>
      </c>
      <c r="G25" s="4">
        <v>34</v>
      </c>
      <c r="H25" s="4">
        <v>34</v>
      </c>
      <c r="I25" s="4">
        <v>33</v>
      </c>
      <c r="J25" s="4">
        <v>34</v>
      </c>
      <c r="K25" s="4">
        <v>34</v>
      </c>
      <c r="L25" s="4">
        <v>34</v>
      </c>
      <c r="M25" s="4">
        <v>34</v>
      </c>
      <c r="N25" s="4">
        <v>34</v>
      </c>
      <c r="O25" s="4">
        <v>34</v>
      </c>
      <c r="P25">
        <v>401125</v>
      </c>
      <c r="Q25" s="3" t="s">
        <v>99</v>
      </c>
      <c r="R25" t="s">
        <v>101</v>
      </c>
    </row>
    <row r="26" spans="1:18">
      <c r="A26">
        <v>20</v>
      </c>
      <c r="B26">
        <v>12</v>
      </c>
      <c r="C26" s="3" t="s">
        <v>27</v>
      </c>
      <c r="D26" s="4">
        <v>24</v>
      </c>
      <c r="E26" s="4">
        <v>24</v>
      </c>
      <c r="F26" s="4">
        <v>24</v>
      </c>
      <c r="G26" s="4">
        <v>23</v>
      </c>
      <c r="H26" s="4">
        <v>24</v>
      </c>
      <c r="I26" s="4">
        <v>24</v>
      </c>
      <c r="J26" s="4">
        <v>24</v>
      </c>
      <c r="K26" s="4">
        <v>24</v>
      </c>
      <c r="L26" s="4">
        <v>24</v>
      </c>
      <c r="M26" s="4">
        <v>24</v>
      </c>
      <c r="N26" s="4">
        <v>24</v>
      </c>
      <c r="O26" s="4">
        <v>24</v>
      </c>
      <c r="P26">
        <v>401126</v>
      </c>
      <c r="Q26" s="3" t="s">
        <v>99</v>
      </c>
      <c r="R26" t="s">
        <v>101</v>
      </c>
    </row>
    <row r="27" spans="1:18">
      <c r="A27">
        <v>20</v>
      </c>
      <c r="B27">
        <v>12</v>
      </c>
      <c r="C27" s="3" t="s">
        <v>27</v>
      </c>
      <c r="D27" s="4">
        <v>383</v>
      </c>
      <c r="E27" s="4">
        <v>385</v>
      </c>
      <c r="F27" s="4">
        <v>379</v>
      </c>
      <c r="G27" s="4">
        <v>386</v>
      </c>
      <c r="H27" s="4">
        <v>384</v>
      </c>
      <c r="I27" s="4">
        <v>384</v>
      </c>
      <c r="J27" s="4">
        <v>387</v>
      </c>
      <c r="K27" s="4">
        <v>381</v>
      </c>
      <c r="L27" s="4">
        <v>382</v>
      </c>
      <c r="M27" s="4">
        <v>379</v>
      </c>
      <c r="N27" s="4">
        <v>379</v>
      </c>
      <c r="O27" s="4">
        <v>381</v>
      </c>
      <c r="P27">
        <v>401127</v>
      </c>
      <c r="Q27" s="3" t="s">
        <v>99</v>
      </c>
      <c r="R27" t="s">
        <v>101</v>
      </c>
    </row>
    <row r="28" spans="1:18">
      <c r="A28">
        <v>20</v>
      </c>
      <c r="B28">
        <v>12</v>
      </c>
      <c r="C28" s="3" t="s">
        <v>27</v>
      </c>
      <c r="D28" s="4">
        <v>46</v>
      </c>
      <c r="E28" s="4">
        <v>45</v>
      </c>
      <c r="F28" s="4">
        <v>46</v>
      </c>
      <c r="G28" s="4">
        <v>46</v>
      </c>
      <c r="H28" s="4">
        <v>46</v>
      </c>
      <c r="I28" s="4">
        <v>45</v>
      </c>
      <c r="J28" s="4">
        <v>46</v>
      </c>
      <c r="K28" s="4">
        <v>46</v>
      </c>
      <c r="L28" s="4">
        <v>46</v>
      </c>
      <c r="M28" s="4">
        <v>47</v>
      </c>
      <c r="N28" s="4">
        <v>47</v>
      </c>
      <c r="O28" s="4">
        <v>46</v>
      </c>
      <c r="P28">
        <v>401128</v>
      </c>
      <c r="Q28" s="3" t="s">
        <v>99</v>
      </c>
      <c r="R28" t="s">
        <v>101</v>
      </c>
    </row>
    <row r="29" spans="1:18">
      <c r="A29">
        <v>20</v>
      </c>
      <c r="B29">
        <v>12</v>
      </c>
      <c r="C29" s="3" t="s">
        <v>27</v>
      </c>
      <c r="D29" s="4">
        <v>139</v>
      </c>
      <c r="E29" s="4">
        <v>138</v>
      </c>
      <c r="F29" s="4">
        <v>140</v>
      </c>
      <c r="G29" s="4">
        <v>142</v>
      </c>
      <c r="H29" s="4">
        <v>141</v>
      </c>
      <c r="I29" s="4">
        <v>140</v>
      </c>
      <c r="J29" s="4">
        <v>140</v>
      </c>
      <c r="K29" s="4">
        <v>140</v>
      </c>
      <c r="L29" s="4">
        <v>140</v>
      </c>
      <c r="M29" s="4">
        <v>139</v>
      </c>
      <c r="N29" s="4">
        <v>141</v>
      </c>
      <c r="O29" s="4">
        <v>138</v>
      </c>
      <c r="P29">
        <v>401129</v>
      </c>
      <c r="Q29" s="3" t="s">
        <v>99</v>
      </c>
      <c r="R29" t="s">
        <v>101</v>
      </c>
    </row>
    <row r="30" spans="1:18">
      <c r="A30">
        <v>20</v>
      </c>
      <c r="B30">
        <v>12</v>
      </c>
      <c r="C30" s="3" t="s">
        <v>27</v>
      </c>
      <c r="D30" s="4">
        <v>45</v>
      </c>
      <c r="E30" s="4">
        <v>45</v>
      </c>
      <c r="F30" s="4">
        <v>45</v>
      </c>
      <c r="G30" s="4">
        <v>45</v>
      </c>
      <c r="H30" s="4">
        <v>45</v>
      </c>
      <c r="I30" s="4">
        <v>45</v>
      </c>
      <c r="J30" s="4">
        <v>44</v>
      </c>
      <c r="K30" s="4">
        <v>44</v>
      </c>
      <c r="L30" s="4">
        <v>44</v>
      </c>
      <c r="M30" s="4">
        <v>44</v>
      </c>
      <c r="N30" s="4">
        <v>42</v>
      </c>
      <c r="O30" s="4">
        <v>41</v>
      </c>
      <c r="P30">
        <v>401130</v>
      </c>
      <c r="Q30" s="3" t="s">
        <v>99</v>
      </c>
      <c r="R30" t="s">
        <v>101</v>
      </c>
    </row>
    <row r="31" spans="1:18">
      <c r="A31">
        <v>20</v>
      </c>
      <c r="B31">
        <v>12</v>
      </c>
      <c r="C31" s="3" t="s">
        <v>27</v>
      </c>
      <c r="D31" s="4">
        <v>72</v>
      </c>
      <c r="E31" s="4">
        <v>74</v>
      </c>
      <c r="F31" s="4">
        <v>74</v>
      </c>
      <c r="G31" s="4">
        <v>75</v>
      </c>
      <c r="H31" s="4">
        <v>75</v>
      </c>
      <c r="I31" s="4">
        <v>75</v>
      </c>
      <c r="J31" s="4">
        <v>75</v>
      </c>
      <c r="K31" s="4">
        <v>76</v>
      </c>
      <c r="L31" s="4">
        <v>76</v>
      </c>
      <c r="M31" s="4">
        <v>74</v>
      </c>
      <c r="N31" s="4">
        <v>75</v>
      </c>
      <c r="O31" s="4">
        <v>74</v>
      </c>
      <c r="P31">
        <v>401131</v>
      </c>
      <c r="Q31" s="3" t="s">
        <v>99</v>
      </c>
      <c r="R31" t="s">
        <v>101</v>
      </c>
    </row>
    <row r="32" spans="1:18">
      <c r="A32">
        <v>20</v>
      </c>
      <c r="B32">
        <v>12</v>
      </c>
      <c r="C32" s="3" t="s">
        <v>27</v>
      </c>
      <c r="D32" s="4">
        <v>79</v>
      </c>
      <c r="E32" s="4">
        <v>79</v>
      </c>
      <c r="F32" s="4">
        <v>79</v>
      </c>
      <c r="G32" s="4">
        <v>79</v>
      </c>
      <c r="H32" s="4">
        <v>78</v>
      </c>
      <c r="I32" s="4">
        <v>78</v>
      </c>
      <c r="J32" s="4">
        <v>78</v>
      </c>
      <c r="K32" s="4">
        <v>78</v>
      </c>
      <c r="L32" s="4">
        <v>79</v>
      </c>
      <c r="M32" s="4">
        <v>79</v>
      </c>
      <c r="N32" s="4">
        <v>79</v>
      </c>
      <c r="O32" s="4">
        <v>78</v>
      </c>
      <c r="P32">
        <v>401132</v>
      </c>
      <c r="Q32" s="3" t="s">
        <v>99</v>
      </c>
      <c r="R32" t="s">
        <v>101</v>
      </c>
    </row>
    <row r="33" spans="1:18">
      <c r="A33">
        <v>20</v>
      </c>
      <c r="B33">
        <v>12</v>
      </c>
      <c r="C33" s="3" t="s">
        <v>27</v>
      </c>
      <c r="D33" s="4">
        <v>147</v>
      </c>
      <c r="E33" s="4">
        <v>149</v>
      </c>
      <c r="F33" s="4">
        <v>149</v>
      </c>
      <c r="G33" s="4">
        <v>148</v>
      </c>
      <c r="H33" s="4">
        <v>146</v>
      </c>
      <c r="I33" s="4">
        <v>146</v>
      </c>
      <c r="J33" s="4">
        <v>146</v>
      </c>
      <c r="K33" s="4">
        <v>145</v>
      </c>
      <c r="L33" s="4">
        <v>146</v>
      </c>
      <c r="M33" s="4">
        <v>145</v>
      </c>
      <c r="N33" s="4">
        <v>145</v>
      </c>
      <c r="O33" s="4">
        <v>143</v>
      </c>
      <c r="P33">
        <v>401133</v>
      </c>
      <c r="Q33" s="3" t="s">
        <v>99</v>
      </c>
      <c r="R33" t="s">
        <v>101</v>
      </c>
    </row>
    <row r="34" spans="1:18">
      <c r="A34">
        <v>20</v>
      </c>
      <c r="B34">
        <v>12</v>
      </c>
      <c r="C34" s="3" t="s">
        <v>27</v>
      </c>
      <c r="D34" s="4">
        <v>56</v>
      </c>
      <c r="E34" s="4">
        <v>58</v>
      </c>
      <c r="F34" s="4">
        <v>58</v>
      </c>
      <c r="G34" s="4">
        <v>58</v>
      </c>
      <c r="H34" s="4">
        <v>58</v>
      </c>
      <c r="I34" s="4">
        <v>58</v>
      </c>
      <c r="J34" s="4">
        <v>58</v>
      </c>
      <c r="K34" s="4">
        <v>58</v>
      </c>
      <c r="L34" s="4">
        <v>57</v>
      </c>
      <c r="M34" s="4">
        <v>57</v>
      </c>
      <c r="N34" s="4">
        <v>57</v>
      </c>
      <c r="O34" s="4">
        <v>57</v>
      </c>
      <c r="P34">
        <v>401134</v>
      </c>
      <c r="Q34" s="3" t="s">
        <v>99</v>
      </c>
      <c r="R34" t="s">
        <v>101</v>
      </c>
    </row>
    <row r="35" spans="1:18">
      <c r="A35">
        <v>20</v>
      </c>
      <c r="B35">
        <v>12</v>
      </c>
      <c r="C35" s="3" t="s">
        <v>27</v>
      </c>
      <c r="D35" s="4">
        <v>22</v>
      </c>
      <c r="E35" s="4">
        <v>22</v>
      </c>
      <c r="F35" s="4">
        <v>22</v>
      </c>
      <c r="G35" s="4">
        <v>22</v>
      </c>
      <c r="H35" s="4">
        <v>22</v>
      </c>
      <c r="I35" s="4">
        <v>22</v>
      </c>
      <c r="J35" s="4">
        <v>22</v>
      </c>
      <c r="K35" s="4">
        <v>22</v>
      </c>
      <c r="L35" s="4">
        <v>22</v>
      </c>
      <c r="M35" s="4">
        <v>21</v>
      </c>
      <c r="N35" s="4">
        <v>21</v>
      </c>
      <c r="O35" s="4">
        <v>21</v>
      </c>
      <c r="P35">
        <v>401135</v>
      </c>
      <c r="Q35" s="3" t="s">
        <v>99</v>
      </c>
      <c r="R35" t="s">
        <v>101</v>
      </c>
    </row>
    <row r="36" spans="1:18">
      <c r="A36">
        <v>20</v>
      </c>
      <c r="B36">
        <v>12</v>
      </c>
      <c r="C36" s="3" t="s">
        <v>27</v>
      </c>
      <c r="D36" s="4">
        <v>101.6</v>
      </c>
      <c r="E36" s="4">
        <v>102.6</v>
      </c>
      <c r="F36" s="4">
        <v>102.6</v>
      </c>
      <c r="G36" s="4">
        <v>102.6</v>
      </c>
      <c r="H36" s="4">
        <v>105.6</v>
      </c>
      <c r="I36" s="4">
        <v>104.6</v>
      </c>
      <c r="J36" s="4">
        <v>104.6</v>
      </c>
      <c r="K36" s="4">
        <v>102.8</v>
      </c>
      <c r="L36" s="4">
        <v>102.6</v>
      </c>
      <c r="M36" s="4">
        <v>103.6</v>
      </c>
      <c r="N36" s="4">
        <v>102.6</v>
      </c>
      <c r="O36" s="4">
        <v>104.6</v>
      </c>
      <c r="P36">
        <v>401136</v>
      </c>
      <c r="Q36" s="3" t="s">
        <v>99</v>
      </c>
      <c r="R36" t="s">
        <v>101</v>
      </c>
    </row>
    <row r="37" spans="1:18">
      <c r="A37">
        <v>20</v>
      </c>
      <c r="B37">
        <v>12</v>
      </c>
      <c r="C37" s="3" t="s">
        <v>27</v>
      </c>
      <c r="D37" s="4">
        <v>265</v>
      </c>
      <c r="E37" s="4">
        <v>267</v>
      </c>
      <c r="F37" s="4">
        <v>267</v>
      </c>
      <c r="G37" s="4">
        <v>267</v>
      </c>
      <c r="H37" s="4">
        <v>267</v>
      </c>
      <c r="I37" s="4">
        <v>267</v>
      </c>
      <c r="J37" s="4">
        <v>269</v>
      </c>
      <c r="K37" s="4">
        <v>270</v>
      </c>
      <c r="L37" s="4">
        <v>268</v>
      </c>
      <c r="M37" s="4">
        <v>268</v>
      </c>
      <c r="N37" s="4">
        <v>268</v>
      </c>
      <c r="O37" s="4">
        <v>268</v>
      </c>
      <c r="P37">
        <v>401137</v>
      </c>
      <c r="Q37" s="3" t="s">
        <v>99</v>
      </c>
      <c r="R37" t="s">
        <v>101</v>
      </c>
    </row>
    <row r="38" spans="1:18">
      <c r="A38">
        <v>20</v>
      </c>
      <c r="B38">
        <v>12</v>
      </c>
      <c r="C38" s="3" t="s">
        <v>27</v>
      </c>
      <c r="D38" s="4">
        <v>177</v>
      </c>
      <c r="E38" s="4">
        <v>173</v>
      </c>
      <c r="F38" s="4">
        <v>177</v>
      </c>
      <c r="G38" s="4">
        <v>180</v>
      </c>
      <c r="H38" s="4">
        <v>180</v>
      </c>
      <c r="I38" s="4">
        <v>181</v>
      </c>
      <c r="J38" s="4">
        <v>179</v>
      </c>
      <c r="K38" s="4">
        <v>180</v>
      </c>
      <c r="L38" s="4">
        <v>177</v>
      </c>
      <c r="M38" s="4">
        <v>176</v>
      </c>
      <c r="N38" s="4">
        <v>177</v>
      </c>
      <c r="O38" s="4">
        <v>178</v>
      </c>
      <c r="P38">
        <v>401138</v>
      </c>
      <c r="Q38" s="3" t="s">
        <v>99</v>
      </c>
      <c r="R38" t="s">
        <v>101</v>
      </c>
    </row>
    <row r="39" spans="1:18">
      <c r="A39">
        <v>20</v>
      </c>
      <c r="B39">
        <v>12</v>
      </c>
      <c r="C39" s="3" t="s">
        <v>27</v>
      </c>
      <c r="D39" s="4">
        <v>71</v>
      </c>
      <c r="E39" s="4">
        <v>71</v>
      </c>
      <c r="F39" s="4">
        <v>71</v>
      </c>
      <c r="G39" s="4">
        <v>71</v>
      </c>
      <c r="H39" s="4">
        <v>71</v>
      </c>
      <c r="I39" s="4">
        <v>71</v>
      </c>
      <c r="J39" s="4">
        <v>71</v>
      </c>
      <c r="K39" s="4">
        <v>71</v>
      </c>
      <c r="L39" s="4">
        <v>70</v>
      </c>
      <c r="M39" s="4">
        <v>71</v>
      </c>
      <c r="N39" s="4">
        <v>70</v>
      </c>
      <c r="O39" s="4">
        <v>70</v>
      </c>
      <c r="P39">
        <v>401139</v>
      </c>
      <c r="Q39" s="3" t="s">
        <v>99</v>
      </c>
      <c r="R39" t="s">
        <v>101</v>
      </c>
    </row>
    <row r="40" spans="1:18">
      <c r="A40">
        <v>20</v>
      </c>
      <c r="B40">
        <v>12</v>
      </c>
      <c r="C40" s="3" t="s">
        <v>27</v>
      </c>
      <c r="D40" s="4">
        <v>215</v>
      </c>
      <c r="E40" s="4">
        <v>215</v>
      </c>
      <c r="F40" s="4">
        <v>216</v>
      </c>
      <c r="G40" s="4">
        <v>215</v>
      </c>
      <c r="H40" s="4">
        <v>214</v>
      </c>
      <c r="I40" s="4">
        <v>215</v>
      </c>
      <c r="J40" s="4">
        <v>216</v>
      </c>
      <c r="K40" s="4">
        <v>215</v>
      </c>
      <c r="L40" s="4">
        <v>215</v>
      </c>
      <c r="M40" s="4">
        <v>216</v>
      </c>
      <c r="N40" s="4">
        <v>216</v>
      </c>
      <c r="O40" s="4">
        <v>217</v>
      </c>
      <c r="P40">
        <v>401142</v>
      </c>
      <c r="Q40" s="3" t="s">
        <v>99</v>
      </c>
      <c r="R40" t="s">
        <v>101</v>
      </c>
    </row>
    <row r="41" spans="1:18">
      <c r="A41">
        <v>20</v>
      </c>
      <c r="B41">
        <v>12</v>
      </c>
      <c r="C41" s="3" t="s">
        <v>27</v>
      </c>
      <c r="D41" s="4">
        <v>16</v>
      </c>
      <c r="E41" s="4">
        <v>16</v>
      </c>
      <c r="F41" s="4">
        <v>16</v>
      </c>
      <c r="G41" s="4">
        <v>16</v>
      </c>
      <c r="H41" s="4">
        <v>16</v>
      </c>
      <c r="I41" s="4">
        <v>16</v>
      </c>
      <c r="J41" s="4">
        <v>16</v>
      </c>
      <c r="K41" s="4">
        <v>16</v>
      </c>
      <c r="L41" s="4">
        <v>16</v>
      </c>
      <c r="M41" s="4">
        <v>16</v>
      </c>
      <c r="N41" s="4">
        <v>16</v>
      </c>
      <c r="O41" s="4">
        <v>16</v>
      </c>
      <c r="P41">
        <v>401145</v>
      </c>
      <c r="Q41" s="3" t="s">
        <v>99</v>
      </c>
      <c r="R41" t="s">
        <v>101</v>
      </c>
    </row>
    <row r="42" spans="1:18">
      <c r="A42">
        <v>20</v>
      </c>
      <c r="B42">
        <v>12</v>
      </c>
      <c r="C42" s="3" t="s">
        <v>27</v>
      </c>
      <c r="D42" s="4">
        <v>28</v>
      </c>
      <c r="E42" s="4">
        <v>28</v>
      </c>
      <c r="F42" s="4">
        <v>28</v>
      </c>
      <c r="G42" s="4">
        <v>28</v>
      </c>
      <c r="H42" s="4">
        <v>28</v>
      </c>
      <c r="I42" s="4">
        <v>28</v>
      </c>
      <c r="J42" s="4">
        <v>27</v>
      </c>
      <c r="K42" s="4">
        <v>27</v>
      </c>
      <c r="L42" s="4">
        <v>28</v>
      </c>
      <c r="M42" s="4">
        <v>28</v>
      </c>
      <c r="N42" s="4">
        <v>28</v>
      </c>
      <c r="O42" s="4">
        <v>26</v>
      </c>
      <c r="P42">
        <v>401146</v>
      </c>
      <c r="Q42" s="3" t="s">
        <v>99</v>
      </c>
      <c r="R42" t="s">
        <v>101</v>
      </c>
    </row>
    <row r="43" spans="1:18">
      <c r="A43">
        <v>20</v>
      </c>
      <c r="B43">
        <v>12</v>
      </c>
      <c r="C43" s="3" t="s">
        <v>27</v>
      </c>
      <c r="D43" s="4">
        <v>26.2</v>
      </c>
      <c r="E43" s="4">
        <v>26.2</v>
      </c>
      <c r="F43" s="4">
        <v>27</v>
      </c>
      <c r="G43" s="4">
        <v>27</v>
      </c>
      <c r="H43" s="4">
        <v>27</v>
      </c>
      <c r="I43" s="4">
        <v>27</v>
      </c>
      <c r="J43" s="4">
        <v>26</v>
      </c>
      <c r="K43" s="4">
        <v>26</v>
      </c>
      <c r="L43" s="4">
        <v>26</v>
      </c>
      <c r="M43" s="4">
        <v>26</v>
      </c>
      <c r="N43" s="4">
        <v>25</v>
      </c>
      <c r="O43" s="4">
        <v>25</v>
      </c>
      <c r="P43">
        <v>401147</v>
      </c>
      <c r="Q43" s="3" t="s">
        <v>99</v>
      </c>
      <c r="R43" t="s">
        <v>101</v>
      </c>
    </row>
    <row r="44" spans="1:18">
      <c r="A44">
        <v>20</v>
      </c>
      <c r="B44">
        <v>12</v>
      </c>
      <c r="C44" s="3" t="s">
        <v>27</v>
      </c>
      <c r="D44" s="4">
        <v>31.2</v>
      </c>
      <c r="E44" s="4">
        <v>31.2</v>
      </c>
      <c r="F44" s="4">
        <v>30.4</v>
      </c>
      <c r="G44" s="4">
        <v>30.4</v>
      </c>
      <c r="H44" s="4">
        <v>30.4</v>
      </c>
      <c r="I44" s="4">
        <v>30.4</v>
      </c>
      <c r="J44" s="4">
        <v>30.4</v>
      </c>
      <c r="K44" s="4">
        <v>30.4</v>
      </c>
      <c r="L44" s="4">
        <v>29.4</v>
      </c>
      <c r="M44" s="4">
        <v>29.4</v>
      </c>
      <c r="N44" s="4">
        <v>30.4</v>
      </c>
      <c r="O44" s="4">
        <v>30.4</v>
      </c>
      <c r="P44">
        <v>401148</v>
      </c>
      <c r="Q44" s="3" t="s">
        <v>99</v>
      </c>
      <c r="R44" t="s">
        <v>101</v>
      </c>
    </row>
    <row r="45" spans="1:18">
      <c r="A45">
        <v>20</v>
      </c>
      <c r="B45">
        <v>12</v>
      </c>
      <c r="C45" s="3" t="s">
        <v>27</v>
      </c>
      <c r="D45" s="4">
        <v>39</v>
      </c>
      <c r="E45" s="4">
        <v>39</v>
      </c>
      <c r="F45" s="4">
        <v>39</v>
      </c>
      <c r="G45" s="4">
        <v>40</v>
      </c>
      <c r="H45" s="4">
        <v>40</v>
      </c>
      <c r="I45" s="4">
        <v>40</v>
      </c>
      <c r="J45" s="4">
        <v>40</v>
      </c>
      <c r="K45" s="4">
        <v>40</v>
      </c>
      <c r="L45" s="4">
        <v>40</v>
      </c>
      <c r="M45" s="4">
        <v>40</v>
      </c>
      <c r="N45" s="4">
        <v>39</v>
      </c>
      <c r="O45" s="4">
        <v>40</v>
      </c>
      <c r="P45">
        <v>401149</v>
      </c>
      <c r="Q45" s="3" t="s">
        <v>99</v>
      </c>
      <c r="R45" t="s">
        <v>101</v>
      </c>
    </row>
    <row r="46" spans="1:18">
      <c r="A46">
        <v>20</v>
      </c>
      <c r="B46">
        <v>12</v>
      </c>
      <c r="C46" s="3" t="s">
        <v>27</v>
      </c>
      <c r="D46" s="4">
        <v>81</v>
      </c>
      <c r="E46" s="4">
        <v>81</v>
      </c>
      <c r="F46" s="4">
        <v>81</v>
      </c>
      <c r="G46" s="4">
        <v>81</v>
      </c>
      <c r="H46" s="4">
        <v>81</v>
      </c>
      <c r="I46" s="4">
        <v>80</v>
      </c>
      <c r="J46" s="4">
        <v>80</v>
      </c>
      <c r="K46" s="4">
        <v>81</v>
      </c>
      <c r="L46" s="4">
        <v>81</v>
      </c>
      <c r="M46" s="4">
        <v>80</v>
      </c>
      <c r="N46" s="4">
        <v>79</v>
      </c>
      <c r="O46" s="4">
        <v>80</v>
      </c>
      <c r="P46">
        <v>401150</v>
      </c>
      <c r="Q46" s="3" t="s">
        <v>99</v>
      </c>
      <c r="R46" t="s">
        <v>101</v>
      </c>
    </row>
    <row r="47" spans="1:18">
      <c r="A47">
        <v>20</v>
      </c>
      <c r="B47">
        <v>12</v>
      </c>
      <c r="C47" s="3" t="s">
        <v>27</v>
      </c>
      <c r="D47" s="4">
        <v>135</v>
      </c>
      <c r="E47" s="4">
        <v>135</v>
      </c>
      <c r="F47" s="4">
        <v>135</v>
      </c>
      <c r="G47" s="4">
        <v>136</v>
      </c>
      <c r="H47" s="4">
        <v>138</v>
      </c>
      <c r="I47" s="4">
        <v>137</v>
      </c>
      <c r="J47" s="4">
        <v>138</v>
      </c>
      <c r="K47" s="4">
        <v>136</v>
      </c>
      <c r="L47" s="4">
        <v>136</v>
      </c>
      <c r="M47" s="4">
        <v>135</v>
      </c>
      <c r="N47" s="4">
        <v>135</v>
      </c>
      <c r="O47" s="4">
        <v>135</v>
      </c>
      <c r="P47">
        <v>401153</v>
      </c>
      <c r="Q47" s="3" t="s">
        <v>99</v>
      </c>
      <c r="R47" t="s">
        <v>101</v>
      </c>
    </row>
    <row r="48" spans="1:18">
      <c r="A48">
        <v>20</v>
      </c>
      <c r="B48">
        <v>12</v>
      </c>
      <c r="C48" s="3" t="s">
        <v>27</v>
      </c>
      <c r="D48" s="4">
        <v>41</v>
      </c>
      <c r="E48" s="4">
        <v>42</v>
      </c>
      <c r="F48" s="4">
        <v>42</v>
      </c>
      <c r="G48" s="4">
        <v>42</v>
      </c>
      <c r="H48" s="4">
        <v>42</v>
      </c>
      <c r="I48" s="4">
        <v>42</v>
      </c>
      <c r="J48" s="4">
        <v>42</v>
      </c>
      <c r="K48" s="4">
        <v>42</v>
      </c>
      <c r="L48" s="4">
        <v>42</v>
      </c>
      <c r="M48" s="4">
        <v>42</v>
      </c>
      <c r="N48" s="4">
        <v>42</v>
      </c>
      <c r="O48" s="4">
        <v>42</v>
      </c>
      <c r="P48">
        <v>401156</v>
      </c>
      <c r="Q48" s="3" t="s">
        <v>99</v>
      </c>
      <c r="R48" t="s">
        <v>101</v>
      </c>
    </row>
    <row r="49" spans="1:18">
      <c r="A49">
        <v>20</v>
      </c>
      <c r="B49">
        <v>12</v>
      </c>
      <c r="C49" s="3" t="s">
        <v>27</v>
      </c>
      <c r="D49" s="4">
        <v>25.5</v>
      </c>
      <c r="E49" s="4">
        <v>25.5</v>
      </c>
      <c r="F49" s="4">
        <v>25.5</v>
      </c>
      <c r="G49" s="4">
        <v>25.5</v>
      </c>
      <c r="H49" s="4">
        <v>25.5</v>
      </c>
      <c r="I49" s="4">
        <v>25.5</v>
      </c>
      <c r="J49" s="4">
        <v>25.5</v>
      </c>
      <c r="K49" s="4">
        <v>25.5</v>
      </c>
      <c r="L49" s="4">
        <v>25.5</v>
      </c>
      <c r="M49" s="4">
        <v>24.5</v>
      </c>
      <c r="N49" s="4">
        <v>24.5</v>
      </c>
      <c r="O49" s="4">
        <v>24.5</v>
      </c>
      <c r="P49">
        <v>401157</v>
      </c>
      <c r="Q49" s="3" t="s">
        <v>99</v>
      </c>
      <c r="R49" t="s">
        <v>101</v>
      </c>
    </row>
    <row r="50" spans="1:18">
      <c r="A50">
        <v>20</v>
      </c>
      <c r="B50">
        <v>12</v>
      </c>
      <c r="C50" s="3" t="s">
        <v>27</v>
      </c>
      <c r="D50" s="4">
        <v>20.2</v>
      </c>
      <c r="E50" s="4">
        <v>20.2</v>
      </c>
      <c r="F50" s="4">
        <v>20.2</v>
      </c>
      <c r="G50" s="4">
        <v>20.2</v>
      </c>
      <c r="H50" s="4">
        <v>20.2</v>
      </c>
      <c r="I50" s="4">
        <v>20.2</v>
      </c>
      <c r="J50" s="4">
        <v>20.2</v>
      </c>
      <c r="K50" s="4">
        <v>20.2</v>
      </c>
      <c r="L50" s="4">
        <v>20.2</v>
      </c>
      <c r="M50" s="4">
        <v>19.399999999999999</v>
      </c>
      <c r="N50" s="4">
        <v>19.2</v>
      </c>
      <c r="O50" s="4">
        <v>20.2</v>
      </c>
      <c r="P50">
        <v>401158</v>
      </c>
      <c r="Q50" s="3" t="s">
        <v>99</v>
      </c>
      <c r="R50" t="s">
        <v>101</v>
      </c>
    </row>
    <row r="51" spans="1:18">
      <c r="A51">
        <v>20</v>
      </c>
      <c r="B51">
        <v>12</v>
      </c>
      <c r="C51" s="3" t="s">
        <v>27</v>
      </c>
      <c r="D51" s="4">
        <v>35</v>
      </c>
      <c r="E51" s="4">
        <v>35</v>
      </c>
      <c r="F51" s="4">
        <v>35</v>
      </c>
      <c r="G51" s="4">
        <v>35</v>
      </c>
      <c r="H51" s="4">
        <v>35</v>
      </c>
      <c r="I51" s="4">
        <v>35</v>
      </c>
      <c r="J51" s="4">
        <v>35</v>
      </c>
      <c r="K51" s="4">
        <v>35</v>
      </c>
      <c r="L51" s="4">
        <v>35</v>
      </c>
      <c r="M51" s="4">
        <v>35</v>
      </c>
      <c r="N51" s="4">
        <v>35</v>
      </c>
      <c r="O51" s="4">
        <v>35</v>
      </c>
      <c r="P51">
        <v>401159</v>
      </c>
      <c r="Q51" s="3" t="s">
        <v>99</v>
      </c>
      <c r="R51" t="s">
        <v>101</v>
      </c>
    </row>
    <row r="52" spans="1:18">
      <c r="A52">
        <v>20</v>
      </c>
      <c r="B52">
        <v>12</v>
      </c>
      <c r="C52" s="3" t="s">
        <v>27</v>
      </c>
      <c r="D52" s="4">
        <v>67</v>
      </c>
      <c r="E52" s="4">
        <v>67</v>
      </c>
      <c r="F52" s="4">
        <v>66</v>
      </c>
      <c r="G52" s="4">
        <v>66</v>
      </c>
      <c r="H52" s="4">
        <v>66</v>
      </c>
      <c r="I52" s="4">
        <v>66</v>
      </c>
      <c r="J52" s="4">
        <v>66</v>
      </c>
      <c r="K52" s="4">
        <v>66</v>
      </c>
      <c r="L52" s="4">
        <v>66</v>
      </c>
      <c r="M52" s="4">
        <v>66</v>
      </c>
      <c r="N52" s="4">
        <v>65</v>
      </c>
      <c r="O52" s="4">
        <v>64</v>
      </c>
      <c r="P52">
        <v>401160</v>
      </c>
      <c r="Q52" s="3" t="s">
        <v>99</v>
      </c>
      <c r="R52" t="s">
        <v>101</v>
      </c>
    </row>
    <row r="53" spans="1:18">
      <c r="A53">
        <v>20</v>
      </c>
      <c r="B53">
        <v>12</v>
      </c>
      <c r="C53" s="3" t="s">
        <v>27</v>
      </c>
      <c r="D53" s="4">
        <v>69.599999999999994</v>
      </c>
      <c r="E53" s="4">
        <v>69.599999999999994</v>
      </c>
      <c r="F53" s="4">
        <v>69.599999999999994</v>
      </c>
      <c r="G53" s="4">
        <v>69.599999999999994</v>
      </c>
      <c r="H53" s="4">
        <v>69.599999999999994</v>
      </c>
      <c r="I53" s="4">
        <v>68.599999999999994</v>
      </c>
      <c r="J53" s="4">
        <v>67.599999999999994</v>
      </c>
      <c r="K53" s="4">
        <v>66.599999999999994</v>
      </c>
      <c r="L53" s="4">
        <v>68.599999999999994</v>
      </c>
      <c r="M53" s="4">
        <v>67.599999999999994</v>
      </c>
      <c r="N53" s="4">
        <v>68.599999999999994</v>
      </c>
      <c r="O53" s="4">
        <v>69.599999999999994</v>
      </c>
      <c r="P53">
        <v>401161</v>
      </c>
      <c r="Q53" s="3" t="s">
        <v>99</v>
      </c>
      <c r="R53" t="s">
        <v>101</v>
      </c>
    </row>
    <row r="54" spans="1:18">
      <c r="A54">
        <v>20</v>
      </c>
      <c r="B54">
        <v>12</v>
      </c>
      <c r="C54" s="3" t="s">
        <v>27</v>
      </c>
      <c r="D54" s="4">
        <v>53.6</v>
      </c>
      <c r="E54" s="4">
        <v>54.4</v>
      </c>
      <c r="F54" s="4">
        <v>54.4</v>
      </c>
      <c r="G54" s="4">
        <v>54.4</v>
      </c>
      <c r="H54" s="4">
        <v>54.4</v>
      </c>
      <c r="I54" s="4">
        <v>54.4</v>
      </c>
      <c r="J54" s="4">
        <v>54.4</v>
      </c>
      <c r="K54" s="4">
        <v>54.4</v>
      </c>
      <c r="L54" s="4">
        <v>51.4</v>
      </c>
      <c r="M54" s="4">
        <v>50.6</v>
      </c>
      <c r="N54" s="4">
        <v>52.6</v>
      </c>
      <c r="O54" s="4">
        <v>53.4</v>
      </c>
      <c r="P54">
        <v>401162</v>
      </c>
      <c r="Q54" s="3" t="s">
        <v>99</v>
      </c>
      <c r="R54" t="s">
        <v>101</v>
      </c>
    </row>
    <row r="55" spans="1:18">
      <c r="A55">
        <v>20</v>
      </c>
      <c r="B55">
        <v>12</v>
      </c>
      <c r="C55" s="3" t="s">
        <v>27</v>
      </c>
      <c r="D55" s="4">
        <v>34.799999999999997</v>
      </c>
      <c r="E55" s="4">
        <v>34.799999999999997</v>
      </c>
      <c r="F55" s="4">
        <v>34.799999999999997</v>
      </c>
      <c r="G55" s="4">
        <v>34.799999999999997</v>
      </c>
      <c r="H55" s="4">
        <v>34.799999999999997</v>
      </c>
      <c r="I55" s="4">
        <v>34.799999999999997</v>
      </c>
      <c r="J55" s="4">
        <v>31.4</v>
      </c>
      <c r="K55" s="4">
        <v>32</v>
      </c>
      <c r="L55" s="4">
        <v>32</v>
      </c>
      <c r="M55" s="4">
        <v>32</v>
      </c>
      <c r="N55" s="4">
        <v>32</v>
      </c>
      <c r="O55" s="4">
        <v>32</v>
      </c>
      <c r="P55">
        <v>401163</v>
      </c>
      <c r="Q55" s="3" t="s">
        <v>99</v>
      </c>
      <c r="R55" t="s">
        <v>101</v>
      </c>
    </row>
    <row r="56" spans="1:18">
      <c r="A56">
        <v>20</v>
      </c>
      <c r="B56">
        <v>12</v>
      </c>
      <c r="C56" s="3" t="s">
        <v>27</v>
      </c>
      <c r="D56" s="4">
        <v>29.6</v>
      </c>
      <c r="E56" s="4">
        <v>29.6</v>
      </c>
      <c r="F56" s="4">
        <v>29.6</v>
      </c>
      <c r="G56" s="4">
        <v>28.6</v>
      </c>
      <c r="H56" s="4">
        <v>27.8</v>
      </c>
      <c r="I56" s="4">
        <v>28.6</v>
      </c>
      <c r="J56" s="4">
        <v>28.6</v>
      </c>
      <c r="K56" s="4">
        <v>28.6</v>
      </c>
      <c r="L56" s="4">
        <v>28.6</v>
      </c>
      <c r="M56" s="4">
        <v>28.6</v>
      </c>
      <c r="N56" s="4">
        <v>28.6</v>
      </c>
      <c r="O56" s="4">
        <v>27.8</v>
      </c>
      <c r="P56">
        <v>401164</v>
      </c>
      <c r="Q56" s="3" t="s">
        <v>99</v>
      </c>
      <c r="R56" t="s">
        <v>101</v>
      </c>
    </row>
    <row r="57" spans="1:18">
      <c r="A57">
        <v>20</v>
      </c>
      <c r="B57">
        <v>12</v>
      </c>
      <c r="C57" s="3" t="s">
        <v>27</v>
      </c>
      <c r="D57" s="4">
        <v>70.2</v>
      </c>
      <c r="E57" s="4">
        <v>69.2</v>
      </c>
      <c r="F57" s="4">
        <v>68.2</v>
      </c>
      <c r="G57" s="4">
        <v>68.2</v>
      </c>
      <c r="H57" s="4">
        <v>68.2</v>
      </c>
      <c r="I57" s="4">
        <v>68.2</v>
      </c>
      <c r="J57" s="4">
        <v>68.2</v>
      </c>
      <c r="K57" s="4">
        <v>68.2</v>
      </c>
      <c r="L57" s="4">
        <v>67.400000000000006</v>
      </c>
      <c r="M57" s="4">
        <v>66.599999999999994</v>
      </c>
      <c r="N57" s="4">
        <v>67.400000000000006</v>
      </c>
      <c r="O57" s="4">
        <v>67.400000000000006</v>
      </c>
      <c r="P57">
        <v>401165</v>
      </c>
      <c r="Q57" s="3" t="s">
        <v>99</v>
      </c>
      <c r="R57" t="s">
        <v>101</v>
      </c>
    </row>
    <row r="58" spans="1:18">
      <c r="A58">
        <v>20</v>
      </c>
      <c r="B58">
        <v>12</v>
      </c>
      <c r="C58" s="3" t="s">
        <v>27</v>
      </c>
      <c r="D58" s="4">
        <v>29</v>
      </c>
      <c r="E58" s="4">
        <v>29</v>
      </c>
      <c r="F58" s="4">
        <v>29</v>
      </c>
      <c r="G58" s="4">
        <v>29</v>
      </c>
      <c r="H58" s="4">
        <v>29</v>
      </c>
      <c r="I58" s="4">
        <v>29</v>
      </c>
      <c r="J58" s="4">
        <v>29</v>
      </c>
      <c r="K58" s="4">
        <v>29</v>
      </c>
      <c r="L58" s="4">
        <v>29</v>
      </c>
      <c r="M58" s="4">
        <v>29</v>
      </c>
      <c r="N58" s="4">
        <v>29</v>
      </c>
      <c r="O58" s="4">
        <v>29</v>
      </c>
      <c r="P58">
        <v>401166</v>
      </c>
      <c r="Q58" s="3" t="s">
        <v>99</v>
      </c>
      <c r="R58" t="s">
        <v>101</v>
      </c>
    </row>
    <row r="59" spans="1:18">
      <c r="A59">
        <v>20</v>
      </c>
      <c r="B59">
        <v>12</v>
      </c>
      <c r="C59" s="3" t="s">
        <v>27</v>
      </c>
      <c r="D59" s="4">
        <v>20</v>
      </c>
      <c r="E59" s="4">
        <v>20</v>
      </c>
      <c r="F59" s="4">
        <v>20</v>
      </c>
      <c r="G59" s="4">
        <v>20</v>
      </c>
      <c r="H59" s="4">
        <v>20</v>
      </c>
      <c r="I59" s="4">
        <v>20</v>
      </c>
      <c r="J59" s="4">
        <v>19</v>
      </c>
      <c r="K59" s="4">
        <v>20</v>
      </c>
      <c r="L59" s="4">
        <v>20</v>
      </c>
      <c r="M59" s="4">
        <v>20</v>
      </c>
      <c r="N59" s="4">
        <v>20</v>
      </c>
      <c r="O59" s="4">
        <v>20</v>
      </c>
      <c r="P59">
        <v>401167</v>
      </c>
      <c r="Q59" s="3" t="s">
        <v>99</v>
      </c>
      <c r="R59" t="s">
        <v>101</v>
      </c>
    </row>
    <row r="60" spans="1:18">
      <c r="A60">
        <v>20</v>
      </c>
      <c r="B60">
        <v>12</v>
      </c>
      <c r="C60" s="3" t="s">
        <v>27</v>
      </c>
      <c r="D60" s="4">
        <v>26</v>
      </c>
      <c r="E60" s="4">
        <v>26</v>
      </c>
      <c r="F60" s="4">
        <v>26</v>
      </c>
      <c r="G60" s="4">
        <v>26</v>
      </c>
      <c r="H60" s="4">
        <v>26</v>
      </c>
      <c r="I60" s="4">
        <v>26</v>
      </c>
      <c r="J60" s="4">
        <v>26</v>
      </c>
      <c r="K60" s="4">
        <v>26</v>
      </c>
      <c r="L60" s="4">
        <v>26</v>
      </c>
      <c r="M60" s="4">
        <v>26</v>
      </c>
      <c r="N60" s="4">
        <v>26</v>
      </c>
      <c r="O60" s="4">
        <v>26</v>
      </c>
      <c r="P60">
        <v>401168</v>
      </c>
      <c r="Q60" s="3" t="s">
        <v>99</v>
      </c>
      <c r="R60" t="s">
        <v>101</v>
      </c>
    </row>
    <row r="61" spans="1:18">
      <c r="A61">
        <v>20</v>
      </c>
      <c r="B61">
        <v>12</v>
      </c>
      <c r="C61" s="3" t="s">
        <v>27</v>
      </c>
      <c r="D61" s="4">
        <v>43</v>
      </c>
      <c r="E61" s="4">
        <v>43.8</v>
      </c>
      <c r="F61" s="4">
        <v>43.8</v>
      </c>
      <c r="G61" s="4">
        <v>42.8</v>
      </c>
      <c r="H61" s="4">
        <v>45.6</v>
      </c>
      <c r="I61" s="4">
        <v>45.6</v>
      </c>
      <c r="J61" s="4">
        <v>46.6</v>
      </c>
      <c r="K61" s="4">
        <v>44.8</v>
      </c>
      <c r="L61" s="4">
        <v>44</v>
      </c>
      <c r="M61" s="4">
        <v>44</v>
      </c>
      <c r="N61" s="4">
        <v>45</v>
      </c>
      <c r="O61" s="4">
        <v>45.8</v>
      </c>
      <c r="P61">
        <v>401169</v>
      </c>
      <c r="Q61" s="3" t="s">
        <v>99</v>
      </c>
      <c r="R61" t="s">
        <v>101</v>
      </c>
    </row>
    <row r="62" spans="1:18">
      <c r="A62">
        <v>20</v>
      </c>
      <c r="B62">
        <v>12</v>
      </c>
      <c r="C62" s="3" t="s">
        <v>27</v>
      </c>
      <c r="D62" s="4">
        <v>12.4</v>
      </c>
      <c r="E62" s="4">
        <v>12.4</v>
      </c>
      <c r="F62" s="4">
        <v>12.4</v>
      </c>
      <c r="G62" s="4">
        <v>11.6</v>
      </c>
      <c r="H62" s="4">
        <v>11.6</v>
      </c>
      <c r="I62" s="4">
        <v>11.6</v>
      </c>
      <c r="J62" s="4">
        <v>11.6</v>
      </c>
      <c r="K62" s="4">
        <v>11.6</v>
      </c>
      <c r="L62" s="4">
        <v>11.6</v>
      </c>
      <c r="M62" s="4">
        <v>11.6</v>
      </c>
      <c r="N62" s="4">
        <v>11.6</v>
      </c>
      <c r="O62" s="4">
        <v>11.6</v>
      </c>
      <c r="P62">
        <v>401170</v>
      </c>
      <c r="Q62" s="3" t="s">
        <v>99</v>
      </c>
      <c r="R62" t="s">
        <v>101</v>
      </c>
    </row>
    <row r="63" spans="1:18">
      <c r="A63">
        <v>20</v>
      </c>
      <c r="B63">
        <v>12</v>
      </c>
      <c r="C63" s="3" t="s">
        <v>27</v>
      </c>
      <c r="D63" s="4">
        <v>39.4</v>
      </c>
      <c r="E63" s="4">
        <v>39.4</v>
      </c>
      <c r="F63" s="4">
        <v>39.4</v>
      </c>
      <c r="G63" s="4">
        <v>39.4</v>
      </c>
      <c r="H63" s="4">
        <v>39.4</v>
      </c>
      <c r="I63" s="4">
        <v>39.4</v>
      </c>
      <c r="J63" s="4">
        <v>39.4</v>
      </c>
      <c r="K63" s="4">
        <v>39.4</v>
      </c>
      <c r="L63" s="4">
        <v>39.4</v>
      </c>
      <c r="M63" s="4">
        <v>38.6</v>
      </c>
      <c r="N63" s="4">
        <v>38.6</v>
      </c>
      <c r="O63" s="4">
        <v>41.8</v>
      </c>
      <c r="P63">
        <v>401171</v>
      </c>
      <c r="Q63" s="3" t="s">
        <v>99</v>
      </c>
      <c r="R63" t="s">
        <v>101</v>
      </c>
    </row>
    <row r="64" spans="1:18">
      <c r="A64">
        <v>20</v>
      </c>
      <c r="B64">
        <v>12</v>
      </c>
      <c r="C64" s="3" t="s">
        <v>27</v>
      </c>
      <c r="D64" s="4">
        <v>34.799999999999997</v>
      </c>
      <c r="E64" s="4">
        <v>34.799999999999997</v>
      </c>
      <c r="F64" s="4">
        <v>34</v>
      </c>
      <c r="G64" s="4">
        <v>34.799999999999997</v>
      </c>
      <c r="H64" s="4">
        <v>34.799999999999997</v>
      </c>
      <c r="I64" s="4">
        <v>34</v>
      </c>
      <c r="J64" s="4">
        <v>34.799999999999997</v>
      </c>
      <c r="K64" s="4">
        <v>34.799999999999997</v>
      </c>
      <c r="L64" s="4">
        <v>35.6</v>
      </c>
      <c r="M64" s="4">
        <v>35.6</v>
      </c>
      <c r="N64" s="4">
        <v>35.6</v>
      </c>
      <c r="O64" s="4">
        <v>35.6</v>
      </c>
      <c r="P64">
        <v>401172</v>
      </c>
      <c r="Q64" s="3" t="s">
        <v>99</v>
      </c>
      <c r="R64" t="s">
        <v>101</v>
      </c>
    </row>
    <row r="65" spans="1:18">
      <c r="A65">
        <v>20</v>
      </c>
      <c r="B65">
        <v>12</v>
      </c>
      <c r="C65" s="3" t="s">
        <v>24</v>
      </c>
      <c r="D65" s="4">
        <v>1148</v>
      </c>
      <c r="E65" s="4">
        <v>1039</v>
      </c>
      <c r="F65" s="4">
        <v>875</v>
      </c>
      <c r="G65" s="4">
        <v>873</v>
      </c>
      <c r="H65" s="4">
        <v>880</v>
      </c>
      <c r="I65" s="4">
        <v>880</v>
      </c>
      <c r="J65" s="4">
        <v>877</v>
      </c>
      <c r="K65" s="4">
        <v>873</v>
      </c>
      <c r="L65" s="4">
        <v>880</v>
      </c>
      <c r="M65" s="4">
        <v>883</v>
      </c>
      <c r="N65" s="4">
        <v>883</v>
      </c>
      <c r="O65" s="4">
        <v>882</v>
      </c>
      <c r="P65">
        <v>252110</v>
      </c>
      <c r="Q65" s="3" t="s">
        <v>99</v>
      </c>
      <c r="R65" t="s">
        <v>101</v>
      </c>
    </row>
    <row r="66" spans="1:18">
      <c r="A66">
        <v>20</v>
      </c>
      <c r="B66">
        <v>12</v>
      </c>
      <c r="C66" s="3" t="s">
        <v>24</v>
      </c>
      <c r="D66" s="4">
        <v>224.5</v>
      </c>
      <c r="E66" s="4">
        <v>221.5</v>
      </c>
      <c r="F66" s="4">
        <v>223.5</v>
      </c>
      <c r="G66" s="4">
        <v>222.5</v>
      </c>
      <c r="H66" s="4">
        <v>222.5</v>
      </c>
      <c r="I66" s="4">
        <v>222.5</v>
      </c>
      <c r="J66" s="4">
        <v>223.5</v>
      </c>
      <c r="K66" s="4">
        <v>223.5</v>
      </c>
      <c r="L66" s="4">
        <v>222.5</v>
      </c>
      <c r="M66" s="4">
        <v>223.5</v>
      </c>
      <c r="N66" s="4">
        <v>223.5</v>
      </c>
      <c r="O66" s="4">
        <v>223.5</v>
      </c>
      <c r="P66">
        <v>252113</v>
      </c>
      <c r="Q66" s="3" t="s">
        <v>99</v>
      </c>
      <c r="R66" t="s">
        <v>101</v>
      </c>
    </row>
    <row r="67" spans="1:18">
      <c r="A67">
        <v>20</v>
      </c>
      <c r="B67">
        <v>12</v>
      </c>
      <c r="C67" s="3" t="s">
        <v>24</v>
      </c>
      <c r="D67" s="4">
        <v>59</v>
      </c>
      <c r="E67" s="4">
        <v>58</v>
      </c>
      <c r="F67" s="4">
        <v>59</v>
      </c>
      <c r="G67" s="4">
        <v>60</v>
      </c>
      <c r="H67" s="4">
        <v>60</v>
      </c>
      <c r="I67" s="4">
        <v>61</v>
      </c>
      <c r="J67" s="4">
        <v>61</v>
      </c>
      <c r="K67" s="4">
        <v>61</v>
      </c>
      <c r="L67" s="4">
        <v>61</v>
      </c>
      <c r="M67" s="4">
        <v>61</v>
      </c>
      <c r="N67" s="4">
        <v>60</v>
      </c>
      <c r="O67" s="4">
        <v>60</v>
      </c>
      <c r="P67">
        <v>252114</v>
      </c>
      <c r="Q67" s="3" t="s">
        <v>99</v>
      </c>
      <c r="R67" t="s">
        <v>101</v>
      </c>
    </row>
    <row r="68" spans="1:18">
      <c r="A68">
        <v>20</v>
      </c>
      <c r="B68">
        <v>12</v>
      </c>
      <c r="C68" s="3" t="s">
        <v>23</v>
      </c>
      <c r="D68" s="4">
        <v>67</v>
      </c>
      <c r="E68" s="4">
        <v>67</v>
      </c>
      <c r="F68" s="4">
        <v>67</v>
      </c>
      <c r="G68" s="4">
        <v>67</v>
      </c>
      <c r="H68" s="4">
        <v>67</v>
      </c>
      <c r="I68" s="4">
        <v>67</v>
      </c>
      <c r="J68" s="4">
        <v>67</v>
      </c>
      <c r="K68" s="4">
        <v>66</v>
      </c>
      <c r="L68" s="4">
        <v>66</v>
      </c>
      <c r="M68" s="4">
        <v>66</v>
      </c>
      <c r="N68" s="4">
        <v>66</v>
      </c>
      <c r="O68" s="4">
        <v>67</v>
      </c>
      <c r="P68">
        <v>251100</v>
      </c>
      <c r="Q68" s="3" t="s">
        <v>99</v>
      </c>
      <c r="R68" t="s">
        <v>101</v>
      </c>
    </row>
    <row r="69" spans="1:18">
      <c r="A69">
        <v>20</v>
      </c>
      <c r="B69">
        <v>12</v>
      </c>
      <c r="C69" s="3" t="s">
        <v>23</v>
      </c>
      <c r="D69" s="4">
        <v>43</v>
      </c>
      <c r="E69" s="4">
        <v>42</v>
      </c>
      <c r="F69" s="4">
        <v>41</v>
      </c>
      <c r="G69" s="4">
        <v>41</v>
      </c>
      <c r="H69" s="4">
        <v>41</v>
      </c>
      <c r="I69" s="4">
        <v>40</v>
      </c>
      <c r="J69" s="4">
        <v>40</v>
      </c>
      <c r="K69" s="4">
        <v>40</v>
      </c>
      <c r="L69" s="4">
        <v>40</v>
      </c>
      <c r="M69" s="4">
        <v>40</v>
      </c>
      <c r="N69" s="4">
        <v>40</v>
      </c>
      <c r="O69" s="4">
        <v>41</v>
      </c>
      <c r="P69">
        <v>251101</v>
      </c>
      <c r="Q69" s="3" t="s">
        <v>99</v>
      </c>
      <c r="R69" t="s">
        <v>101</v>
      </c>
    </row>
    <row r="70" spans="1:18">
      <c r="A70">
        <v>20</v>
      </c>
      <c r="B70">
        <v>12</v>
      </c>
      <c r="C70" s="3" t="s">
        <v>23</v>
      </c>
      <c r="D70" s="4">
        <v>3222.3</v>
      </c>
      <c r="E70" s="4">
        <v>3259.3</v>
      </c>
      <c r="F70" s="4">
        <v>3267.3</v>
      </c>
      <c r="G70" s="4">
        <v>3272.3</v>
      </c>
      <c r="H70" s="4">
        <v>3269.3</v>
      </c>
      <c r="I70" s="4">
        <v>3277.8</v>
      </c>
      <c r="J70" s="4">
        <v>3277.3</v>
      </c>
      <c r="K70" s="4">
        <v>3263.3</v>
      </c>
      <c r="L70" s="4">
        <v>3287.3</v>
      </c>
      <c r="M70" s="4">
        <v>3292.3</v>
      </c>
      <c r="N70" s="4">
        <v>3291.3</v>
      </c>
      <c r="O70" s="4">
        <v>3304.8</v>
      </c>
      <c r="P70">
        <v>251102</v>
      </c>
      <c r="Q70" s="3" t="s">
        <v>99</v>
      </c>
      <c r="R70" t="s">
        <v>101</v>
      </c>
    </row>
    <row r="71" spans="1:18">
      <c r="A71">
        <v>20</v>
      </c>
      <c r="B71">
        <v>12</v>
      </c>
      <c r="C71" s="3" t="s">
        <v>23</v>
      </c>
      <c r="D71" s="4">
        <v>6117.2</v>
      </c>
      <c r="E71" s="4">
        <v>6182.2</v>
      </c>
      <c r="F71" s="4">
        <v>6223</v>
      </c>
      <c r="G71" s="4">
        <v>6243</v>
      </c>
      <c r="H71" s="4">
        <v>6250.2</v>
      </c>
      <c r="I71" s="4">
        <v>6254.2</v>
      </c>
      <c r="J71" s="4">
        <v>6295.2</v>
      </c>
      <c r="K71" s="4">
        <v>6306.4</v>
      </c>
      <c r="L71" s="4">
        <v>6312.2</v>
      </c>
      <c r="M71" s="4">
        <v>6319.7</v>
      </c>
      <c r="N71" s="4">
        <v>6343.7</v>
      </c>
      <c r="O71" s="4">
        <v>6355.9</v>
      </c>
      <c r="P71">
        <v>251106</v>
      </c>
      <c r="Q71" s="3" t="s">
        <v>99</v>
      </c>
      <c r="R71" t="s">
        <v>101</v>
      </c>
    </row>
    <row r="72" spans="1:18">
      <c r="A72">
        <v>20</v>
      </c>
      <c r="B72">
        <v>12</v>
      </c>
      <c r="C72" s="3" t="s">
        <v>24</v>
      </c>
      <c r="D72" s="4">
        <v>1705.8</v>
      </c>
      <c r="E72" s="4">
        <v>1708.8</v>
      </c>
      <c r="F72" s="4">
        <v>1709.8</v>
      </c>
      <c r="G72" s="4">
        <v>1709.8</v>
      </c>
      <c r="H72" s="4">
        <v>1702.8</v>
      </c>
      <c r="I72" s="4">
        <v>1701.8</v>
      </c>
      <c r="J72" s="4">
        <v>1697.8</v>
      </c>
      <c r="K72" s="4">
        <v>1700.8</v>
      </c>
      <c r="L72" s="4">
        <v>1697.8</v>
      </c>
      <c r="M72" s="4">
        <v>1695.8</v>
      </c>
      <c r="N72" s="4">
        <v>1699.8</v>
      </c>
      <c r="O72" s="4">
        <v>1696.8</v>
      </c>
      <c r="P72">
        <v>252106</v>
      </c>
      <c r="Q72" s="3" t="s">
        <v>99</v>
      </c>
      <c r="R72" t="s">
        <v>101</v>
      </c>
    </row>
    <row r="73" spans="1:18">
      <c r="A73">
        <v>20</v>
      </c>
      <c r="B73">
        <v>12</v>
      </c>
      <c r="C73" s="3" t="s">
        <v>93</v>
      </c>
      <c r="D73" s="4">
        <v>962.5</v>
      </c>
      <c r="E73" s="4">
        <v>962.5</v>
      </c>
      <c r="F73" s="4">
        <v>963.5</v>
      </c>
      <c r="G73" s="4">
        <v>964.5</v>
      </c>
      <c r="H73" s="4">
        <v>963.5</v>
      </c>
      <c r="I73" s="4">
        <v>962.5</v>
      </c>
      <c r="J73" s="4">
        <v>960.5</v>
      </c>
      <c r="K73" s="4">
        <v>962.5</v>
      </c>
      <c r="L73" s="4">
        <v>962.5</v>
      </c>
      <c r="M73" s="4">
        <v>960.5</v>
      </c>
      <c r="N73" s="4">
        <v>959.5</v>
      </c>
      <c r="O73" s="4">
        <v>958.5</v>
      </c>
      <c r="P73">
        <v>191100</v>
      </c>
      <c r="Q73" s="3" t="s">
        <v>99</v>
      </c>
      <c r="R73" t="s">
        <v>101</v>
      </c>
    </row>
    <row r="74" spans="1:18">
      <c r="A74">
        <v>20</v>
      </c>
      <c r="B74">
        <v>12</v>
      </c>
      <c r="C74" s="3" t="s">
        <v>59</v>
      </c>
      <c r="D74" s="4">
        <v>243</v>
      </c>
      <c r="E74" s="4">
        <v>243</v>
      </c>
      <c r="F74" s="4">
        <v>241</v>
      </c>
      <c r="G74" s="4">
        <v>240</v>
      </c>
      <c r="H74" s="4">
        <v>241</v>
      </c>
      <c r="I74" s="4">
        <v>242</v>
      </c>
      <c r="J74" s="4">
        <v>242</v>
      </c>
      <c r="K74" s="4">
        <v>245</v>
      </c>
      <c r="L74" s="4">
        <v>245</v>
      </c>
      <c r="M74" s="4">
        <v>245</v>
      </c>
      <c r="N74" s="4">
        <v>245</v>
      </c>
      <c r="O74" s="4">
        <v>245</v>
      </c>
      <c r="P74">
        <v>182214</v>
      </c>
      <c r="Q74" s="3" t="s">
        <v>99</v>
      </c>
      <c r="R74" t="s">
        <v>101</v>
      </c>
    </row>
    <row r="75" spans="1:18">
      <c r="A75">
        <v>20</v>
      </c>
      <c r="B75">
        <v>12</v>
      </c>
      <c r="C75" s="3" t="s">
        <v>59</v>
      </c>
      <c r="D75" s="4">
        <v>76</v>
      </c>
      <c r="E75" s="4">
        <v>76</v>
      </c>
      <c r="F75" s="4">
        <v>76</v>
      </c>
      <c r="G75" s="4">
        <v>76</v>
      </c>
      <c r="H75" s="4">
        <v>76</v>
      </c>
      <c r="I75" s="4">
        <v>76</v>
      </c>
      <c r="J75" s="4">
        <v>76</v>
      </c>
      <c r="K75" s="4">
        <v>76</v>
      </c>
      <c r="L75" s="4">
        <v>76</v>
      </c>
      <c r="M75" s="4">
        <v>75</v>
      </c>
      <c r="N75" s="4">
        <v>76</v>
      </c>
      <c r="O75" s="4">
        <v>77</v>
      </c>
      <c r="P75">
        <v>182215</v>
      </c>
      <c r="Q75" s="3" t="s">
        <v>99</v>
      </c>
      <c r="R75" t="s">
        <v>101</v>
      </c>
    </row>
    <row r="76" spans="1:18">
      <c r="A76">
        <v>20</v>
      </c>
      <c r="B76">
        <v>12</v>
      </c>
      <c r="C76" s="3" t="s">
        <v>59</v>
      </c>
      <c r="D76" s="4">
        <v>158</v>
      </c>
      <c r="E76" s="4">
        <v>157</v>
      </c>
      <c r="F76" s="4">
        <v>158</v>
      </c>
      <c r="G76" s="4">
        <v>158</v>
      </c>
      <c r="H76" s="4">
        <v>159</v>
      </c>
      <c r="I76" s="4">
        <v>157</v>
      </c>
      <c r="J76" s="4">
        <v>157</v>
      </c>
      <c r="K76" s="4">
        <v>157</v>
      </c>
      <c r="L76" s="4">
        <v>155</v>
      </c>
      <c r="M76" s="4">
        <v>159</v>
      </c>
      <c r="N76" s="4">
        <v>159</v>
      </c>
      <c r="O76" s="4">
        <v>160</v>
      </c>
      <c r="P76">
        <v>182216</v>
      </c>
      <c r="Q76" s="3" t="s">
        <v>99</v>
      </c>
      <c r="R76" t="s">
        <v>101</v>
      </c>
    </row>
    <row r="77" spans="1:18">
      <c r="A77">
        <v>20</v>
      </c>
      <c r="B77">
        <v>12</v>
      </c>
      <c r="C77" s="3" t="s">
        <v>59</v>
      </c>
      <c r="D77" s="4">
        <v>178</v>
      </c>
      <c r="E77" s="4">
        <v>178</v>
      </c>
      <c r="F77" s="4">
        <v>178</v>
      </c>
      <c r="G77" s="4">
        <v>179</v>
      </c>
      <c r="H77" s="4">
        <v>178</v>
      </c>
      <c r="I77" s="4">
        <v>178</v>
      </c>
      <c r="J77" s="4">
        <v>178</v>
      </c>
      <c r="K77" s="4">
        <v>178</v>
      </c>
      <c r="L77" s="4">
        <v>178</v>
      </c>
      <c r="M77" s="4">
        <v>178</v>
      </c>
      <c r="N77" s="4">
        <v>178</v>
      </c>
      <c r="O77" s="4">
        <v>178</v>
      </c>
      <c r="P77">
        <v>182219</v>
      </c>
      <c r="Q77" s="3" t="s">
        <v>99</v>
      </c>
      <c r="R77" t="s">
        <v>101</v>
      </c>
    </row>
    <row r="78" spans="1:18">
      <c r="A78">
        <v>20</v>
      </c>
      <c r="B78">
        <v>12</v>
      </c>
      <c r="C78" s="3" t="s">
        <v>90</v>
      </c>
      <c r="D78" s="4">
        <v>2448.6</v>
      </c>
      <c r="E78" s="4">
        <v>2444.6</v>
      </c>
      <c r="F78" s="4">
        <v>2443.6</v>
      </c>
      <c r="G78" s="4">
        <v>2448.6</v>
      </c>
      <c r="H78" s="4">
        <v>2456.6</v>
      </c>
      <c r="I78" s="4">
        <v>2456.6</v>
      </c>
      <c r="J78" s="4">
        <v>2463.6</v>
      </c>
      <c r="K78" s="4">
        <v>2458.6</v>
      </c>
      <c r="L78" s="4">
        <v>2459.6</v>
      </c>
      <c r="M78" s="4">
        <v>2459.6</v>
      </c>
      <c r="N78" s="4">
        <v>2453.6</v>
      </c>
      <c r="O78" s="4">
        <v>2453.6</v>
      </c>
      <c r="P78">
        <v>183101</v>
      </c>
      <c r="Q78" s="3" t="s">
        <v>99</v>
      </c>
      <c r="R78" t="s">
        <v>101</v>
      </c>
    </row>
    <row r="79" spans="1:18">
      <c r="A79">
        <v>20</v>
      </c>
      <c r="B79">
        <v>12</v>
      </c>
      <c r="C79" s="3" t="s">
        <v>90</v>
      </c>
      <c r="D79" s="4">
        <v>1274</v>
      </c>
      <c r="E79" s="4">
        <v>1285</v>
      </c>
      <c r="F79" s="4">
        <v>1287</v>
      </c>
      <c r="G79" s="4">
        <v>1289</v>
      </c>
      <c r="H79" s="4">
        <v>1284</v>
      </c>
      <c r="I79" s="4">
        <v>1278</v>
      </c>
      <c r="J79" s="4">
        <v>1283</v>
      </c>
      <c r="K79" s="4">
        <v>1288</v>
      </c>
      <c r="L79" s="4">
        <v>1293</v>
      </c>
      <c r="M79" s="4">
        <v>1287</v>
      </c>
      <c r="N79" s="4">
        <v>1284</v>
      </c>
      <c r="O79" s="4">
        <v>1288</v>
      </c>
      <c r="P79">
        <v>183104</v>
      </c>
      <c r="Q79" s="3" t="s">
        <v>99</v>
      </c>
      <c r="R79" t="s">
        <v>101</v>
      </c>
    </row>
    <row r="80" spans="1:18">
      <c r="A80">
        <v>20</v>
      </c>
      <c r="B80">
        <v>12</v>
      </c>
      <c r="C80" s="3" t="s">
        <v>90</v>
      </c>
      <c r="D80" s="4">
        <v>2727.2</v>
      </c>
      <c r="E80" s="4">
        <v>2722.8</v>
      </c>
      <c r="F80" s="4">
        <v>2720.4</v>
      </c>
      <c r="G80" s="4">
        <v>2718.4</v>
      </c>
      <c r="H80" s="4">
        <v>2718.4</v>
      </c>
      <c r="I80" s="4">
        <v>2719.4</v>
      </c>
      <c r="J80" s="4">
        <v>2717.6</v>
      </c>
      <c r="K80" s="4">
        <v>2719.4</v>
      </c>
      <c r="L80" s="4">
        <v>2716.2</v>
      </c>
      <c r="M80" s="4">
        <v>2740.8</v>
      </c>
      <c r="N80" s="4">
        <v>2739</v>
      </c>
      <c r="O80" s="4">
        <v>2738.8</v>
      </c>
      <c r="P80">
        <v>183105</v>
      </c>
      <c r="Q80" s="3" t="s">
        <v>99</v>
      </c>
      <c r="R80" t="s">
        <v>101</v>
      </c>
    </row>
    <row r="81" spans="1:18">
      <c r="A81">
        <v>20</v>
      </c>
      <c r="B81">
        <v>12</v>
      </c>
      <c r="C81" s="3" t="s">
        <v>90</v>
      </c>
      <c r="D81" s="4">
        <v>1124</v>
      </c>
      <c r="E81" s="4">
        <v>1124</v>
      </c>
      <c r="F81" s="4">
        <v>1133</v>
      </c>
      <c r="G81" s="4">
        <v>1133</v>
      </c>
      <c r="H81" s="4">
        <v>1135</v>
      </c>
      <c r="I81" s="4">
        <v>1136</v>
      </c>
      <c r="J81" s="4">
        <v>1137</v>
      </c>
      <c r="K81" s="4">
        <v>1140</v>
      </c>
      <c r="L81" s="4">
        <v>1137</v>
      </c>
      <c r="M81" s="4">
        <v>1136</v>
      </c>
      <c r="N81" s="4">
        <v>1141</v>
      </c>
      <c r="O81" s="4">
        <v>1140</v>
      </c>
      <c r="P81">
        <v>183108</v>
      </c>
      <c r="Q81" s="3" t="s">
        <v>99</v>
      </c>
      <c r="R81" t="s">
        <v>101</v>
      </c>
    </row>
    <row r="82" spans="1:18">
      <c r="A82">
        <v>20</v>
      </c>
      <c r="B82">
        <v>12</v>
      </c>
      <c r="C82" s="3" t="s">
        <v>90</v>
      </c>
      <c r="D82" s="4">
        <v>138.5</v>
      </c>
      <c r="E82" s="4">
        <v>139.30000000000001</v>
      </c>
      <c r="F82" s="4">
        <v>139.30000000000001</v>
      </c>
      <c r="G82" s="4">
        <v>139.30000000000001</v>
      </c>
      <c r="H82" s="4">
        <v>137.5</v>
      </c>
      <c r="I82" s="4">
        <v>139.30000000000001</v>
      </c>
      <c r="J82" s="4">
        <v>138.5</v>
      </c>
      <c r="K82" s="4">
        <v>139.30000000000001</v>
      </c>
      <c r="L82" s="4">
        <v>139.30000000000001</v>
      </c>
      <c r="M82" s="4">
        <v>139.30000000000001</v>
      </c>
      <c r="N82" s="4">
        <v>138.5</v>
      </c>
      <c r="O82" s="4">
        <v>139.30000000000001</v>
      </c>
      <c r="P82">
        <v>183112</v>
      </c>
      <c r="Q82" s="3" t="s">
        <v>99</v>
      </c>
      <c r="R82" t="s">
        <v>101</v>
      </c>
    </row>
    <row r="83" spans="1:18">
      <c r="A83">
        <v>20</v>
      </c>
      <c r="B83">
        <v>12</v>
      </c>
      <c r="C83" s="3" t="s">
        <v>90</v>
      </c>
      <c r="D83" s="4">
        <v>99</v>
      </c>
      <c r="E83" s="4">
        <v>100</v>
      </c>
      <c r="F83" s="4">
        <v>100</v>
      </c>
      <c r="G83" s="4">
        <v>100</v>
      </c>
      <c r="H83" s="4">
        <v>100</v>
      </c>
      <c r="I83" s="4">
        <v>100</v>
      </c>
      <c r="J83" s="4">
        <v>100</v>
      </c>
      <c r="K83" s="4">
        <v>99</v>
      </c>
      <c r="L83" s="4">
        <v>98</v>
      </c>
      <c r="M83" s="4">
        <v>99</v>
      </c>
      <c r="N83" s="4">
        <v>98</v>
      </c>
      <c r="O83" s="4">
        <v>100</v>
      </c>
      <c r="P83">
        <v>183113</v>
      </c>
      <c r="Q83" s="3" t="s">
        <v>99</v>
      </c>
      <c r="R83" t="s">
        <v>101</v>
      </c>
    </row>
    <row r="84" spans="1:18">
      <c r="A84">
        <v>20</v>
      </c>
      <c r="B84">
        <v>12</v>
      </c>
      <c r="C84" s="3" t="s">
        <v>90</v>
      </c>
      <c r="D84" s="4">
        <v>54</v>
      </c>
      <c r="E84" s="4">
        <v>54</v>
      </c>
      <c r="F84" s="4">
        <v>54</v>
      </c>
      <c r="G84" s="4">
        <v>54</v>
      </c>
      <c r="H84" s="4">
        <v>54</v>
      </c>
      <c r="I84" s="4">
        <v>54</v>
      </c>
      <c r="J84" s="4">
        <v>54</v>
      </c>
      <c r="K84" s="4">
        <v>54</v>
      </c>
      <c r="L84" s="4">
        <v>54</v>
      </c>
      <c r="M84" s="4">
        <v>54</v>
      </c>
      <c r="N84" s="4">
        <v>54</v>
      </c>
      <c r="O84" s="4">
        <v>54</v>
      </c>
      <c r="P84">
        <v>183114</v>
      </c>
      <c r="Q84" s="3" t="s">
        <v>99</v>
      </c>
      <c r="R84" t="s">
        <v>101</v>
      </c>
    </row>
    <row r="85" spans="1:18">
      <c r="A85">
        <v>20</v>
      </c>
      <c r="B85">
        <v>12</v>
      </c>
      <c r="C85" s="3" t="s">
        <v>90</v>
      </c>
      <c r="D85" s="4">
        <v>23</v>
      </c>
      <c r="E85" s="4">
        <v>23</v>
      </c>
      <c r="F85" s="4">
        <v>23</v>
      </c>
      <c r="G85" s="4">
        <v>24</v>
      </c>
      <c r="H85" s="4">
        <v>24</v>
      </c>
      <c r="I85" s="4">
        <v>24</v>
      </c>
      <c r="J85" s="4">
        <v>24</v>
      </c>
      <c r="K85" s="4">
        <v>24</v>
      </c>
      <c r="L85" s="4">
        <v>24</v>
      </c>
      <c r="M85" s="4">
        <v>24</v>
      </c>
      <c r="N85" s="4">
        <v>24</v>
      </c>
      <c r="O85" s="4">
        <v>24</v>
      </c>
      <c r="P85">
        <v>183115</v>
      </c>
      <c r="Q85" s="3" t="s">
        <v>99</v>
      </c>
      <c r="R85" t="s">
        <v>101</v>
      </c>
    </row>
    <row r="86" spans="1:18">
      <c r="A86">
        <v>20</v>
      </c>
      <c r="B86">
        <v>12</v>
      </c>
      <c r="C86" s="3" t="s">
        <v>90</v>
      </c>
      <c r="D86" s="4">
        <v>42.8</v>
      </c>
      <c r="E86" s="4">
        <v>43.8</v>
      </c>
      <c r="F86" s="4">
        <v>43.8</v>
      </c>
      <c r="G86" s="4">
        <v>43.8</v>
      </c>
      <c r="H86" s="4">
        <v>42.8</v>
      </c>
      <c r="I86" s="4">
        <v>42.8</v>
      </c>
      <c r="J86" s="4">
        <v>42.8</v>
      </c>
      <c r="K86" s="4">
        <v>43.8</v>
      </c>
      <c r="L86" s="4">
        <v>41.8</v>
      </c>
      <c r="M86" s="4">
        <v>42</v>
      </c>
      <c r="N86" s="4">
        <v>42</v>
      </c>
      <c r="O86" s="4">
        <v>42</v>
      </c>
      <c r="P86">
        <v>183116</v>
      </c>
      <c r="Q86" s="3" t="s">
        <v>99</v>
      </c>
      <c r="R86" t="s">
        <v>101</v>
      </c>
    </row>
    <row r="87" spans="1:18">
      <c r="A87">
        <v>20</v>
      </c>
      <c r="B87">
        <v>12</v>
      </c>
      <c r="C87" s="3" t="s">
        <v>90</v>
      </c>
      <c r="D87" s="4">
        <v>114</v>
      </c>
      <c r="E87" s="4">
        <v>114</v>
      </c>
      <c r="F87" s="4">
        <v>114</v>
      </c>
      <c r="G87" s="4">
        <v>114</v>
      </c>
      <c r="H87" s="4">
        <v>114</v>
      </c>
      <c r="I87" s="4">
        <v>114</v>
      </c>
      <c r="J87" s="4">
        <v>114</v>
      </c>
      <c r="K87" s="4">
        <v>114</v>
      </c>
      <c r="L87" s="4">
        <v>114</v>
      </c>
      <c r="M87" s="4">
        <v>113</v>
      </c>
      <c r="N87" s="4">
        <v>113</v>
      </c>
      <c r="O87" s="4">
        <v>112</v>
      </c>
      <c r="P87">
        <v>183117</v>
      </c>
      <c r="Q87" s="3" t="s">
        <v>99</v>
      </c>
      <c r="R87" t="s">
        <v>101</v>
      </c>
    </row>
    <row r="88" spans="1:18">
      <c r="A88">
        <v>20</v>
      </c>
      <c r="B88">
        <v>12</v>
      </c>
      <c r="C88" s="3" t="s">
        <v>90</v>
      </c>
      <c r="D88" s="4">
        <v>46</v>
      </c>
      <c r="E88" s="4">
        <v>46</v>
      </c>
      <c r="F88" s="4">
        <v>44</v>
      </c>
      <c r="G88" s="4">
        <v>45</v>
      </c>
      <c r="H88" s="4">
        <v>44</v>
      </c>
      <c r="I88" s="4">
        <v>45</v>
      </c>
      <c r="J88" s="4">
        <v>45</v>
      </c>
      <c r="K88" s="4">
        <v>44</v>
      </c>
      <c r="L88" s="4">
        <v>44</v>
      </c>
      <c r="M88" s="4">
        <v>43</v>
      </c>
      <c r="N88" s="4">
        <v>43</v>
      </c>
      <c r="O88" s="4">
        <v>45</v>
      </c>
      <c r="P88">
        <v>183118</v>
      </c>
      <c r="Q88" s="3" t="s">
        <v>99</v>
      </c>
      <c r="R88" t="s">
        <v>101</v>
      </c>
    </row>
    <row r="89" spans="1:18">
      <c r="A89">
        <v>20</v>
      </c>
      <c r="B89">
        <v>12</v>
      </c>
      <c r="C89" s="3" t="s">
        <v>90</v>
      </c>
      <c r="D89" s="4">
        <v>87</v>
      </c>
      <c r="E89" s="4">
        <v>87</v>
      </c>
      <c r="F89" s="4">
        <v>87</v>
      </c>
      <c r="G89" s="4">
        <v>87</v>
      </c>
      <c r="H89" s="4">
        <v>87</v>
      </c>
      <c r="I89" s="4">
        <v>85</v>
      </c>
      <c r="J89" s="4">
        <v>85</v>
      </c>
      <c r="K89" s="4">
        <v>86</v>
      </c>
      <c r="L89" s="4">
        <v>87</v>
      </c>
      <c r="M89" s="4">
        <v>87</v>
      </c>
      <c r="N89" s="4">
        <v>87</v>
      </c>
      <c r="O89" s="4">
        <v>87</v>
      </c>
      <c r="P89">
        <v>183119</v>
      </c>
      <c r="Q89" s="3" t="s">
        <v>99</v>
      </c>
      <c r="R89" t="s">
        <v>101</v>
      </c>
    </row>
    <row r="90" spans="1:18">
      <c r="A90">
        <v>20</v>
      </c>
      <c r="B90">
        <v>12</v>
      </c>
      <c r="C90" s="3" t="s">
        <v>90</v>
      </c>
      <c r="D90" s="4">
        <v>39.6</v>
      </c>
      <c r="E90" s="4">
        <v>38.6</v>
      </c>
      <c r="F90" s="4">
        <v>39.6</v>
      </c>
      <c r="G90" s="4">
        <v>39.6</v>
      </c>
      <c r="H90" s="4">
        <v>39.6</v>
      </c>
      <c r="I90" s="4">
        <v>40.6</v>
      </c>
      <c r="J90" s="4">
        <v>41.6</v>
      </c>
      <c r="K90" s="4">
        <v>39.6</v>
      </c>
      <c r="L90" s="4">
        <v>38.6</v>
      </c>
      <c r="M90" s="4">
        <v>38.6</v>
      </c>
      <c r="N90" s="4">
        <v>39.6</v>
      </c>
      <c r="O90" s="4">
        <v>39.6</v>
      </c>
      <c r="P90">
        <v>183120</v>
      </c>
      <c r="Q90" s="3" t="s">
        <v>99</v>
      </c>
      <c r="R90" t="s">
        <v>101</v>
      </c>
    </row>
    <row r="91" spans="1:18">
      <c r="A91">
        <v>20</v>
      </c>
      <c r="B91">
        <v>12</v>
      </c>
      <c r="C91" s="3" t="s">
        <v>90</v>
      </c>
      <c r="D91" s="4">
        <v>96</v>
      </c>
      <c r="E91" s="4">
        <v>96</v>
      </c>
      <c r="F91" s="4">
        <v>96</v>
      </c>
      <c r="G91" s="4">
        <v>96</v>
      </c>
      <c r="H91" s="4">
        <v>96</v>
      </c>
      <c r="I91" s="4">
        <v>96</v>
      </c>
      <c r="J91" s="4">
        <v>97</v>
      </c>
      <c r="K91" s="4">
        <v>98</v>
      </c>
      <c r="L91" s="4">
        <v>98</v>
      </c>
      <c r="M91" s="4">
        <v>98</v>
      </c>
      <c r="N91" s="4">
        <v>98</v>
      </c>
      <c r="O91" s="4">
        <v>98</v>
      </c>
      <c r="P91">
        <v>183121</v>
      </c>
      <c r="Q91" s="3" t="s">
        <v>99</v>
      </c>
      <c r="R91" t="s">
        <v>101</v>
      </c>
    </row>
    <row r="92" spans="1:18">
      <c r="A92">
        <v>20</v>
      </c>
      <c r="B92">
        <v>12</v>
      </c>
      <c r="C92" s="3" t="s">
        <v>90</v>
      </c>
      <c r="D92" s="4">
        <v>34</v>
      </c>
      <c r="E92" s="4">
        <v>34</v>
      </c>
      <c r="F92" s="4">
        <v>34</v>
      </c>
      <c r="G92" s="4">
        <v>34</v>
      </c>
      <c r="H92" s="4">
        <v>34</v>
      </c>
      <c r="I92" s="4">
        <v>34</v>
      </c>
      <c r="J92" s="4">
        <v>34</v>
      </c>
      <c r="K92" s="4">
        <v>34</v>
      </c>
      <c r="L92" s="4">
        <v>34</v>
      </c>
      <c r="M92" s="4">
        <v>34</v>
      </c>
      <c r="N92" s="4">
        <v>34</v>
      </c>
      <c r="O92" s="4">
        <v>34</v>
      </c>
      <c r="P92">
        <v>183122</v>
      </c>
      <c r="Q92" s="3" t="s">
        <v>99</v>
      </c>
      <c r="R92" t="s">
        <v>101</v>
      </c>
    </row>
    <row r="93" spans="1:18">
      <c r="A93">
        <v>20</v>
      </c>
      <c r="B93">
        <v>12</v>
      </c>
      <c r="C93" s="3" t="s">
        <v>90</v>
      </c>
      <c r="D93" s="4">
        <v>291.5</v>
      </c>
      <c r="E93" s="4">
        <v>291.5</v>
      </c>
      <c r="F93" s="4">
        <v>292.5</v>
      </c>
      <c r="G93" s="4">
        <v>292.5</v>
      </c>
      <c r="H93" s="4">
        <v>292.5</v>
      </c>
      <c r="I93" s="4">
        <v>292.5</v>
      </c>
      <c r="J93" s="4">
        <v>291.5</v>
      </c>
      <c r="K93" s="4">
        <v>292.5</v>
      </c>
      <c r="L93" s="4">
        <v>291.5</v>
      </c>
      <c r="M93" s="4">
        <v>291.5</v>
      </c>
      <c r="N93" s="4">
        <v>291.5</v>
      </c>
      <c r="O93" s="4">
        <v>292.5</v>
      </c>
      <c r="P93">
        <v>183124</v>
      </c>
      <c r="Q93" s="3" t="s">
        <v>99</v>
      </c>
      <c r="R93" t="s">
        <v>101</v>
      </c>
    </row>
    <row r="94" spans="1:18">
      <c r="A94">
        <v>20</v>
      </c>
      <c r="B94">
        <v>12</v>
      </c>
      <c r="C94" s="3" t="s">
        <v>90</v>
      </c>
      <c r="D94" s="4">
        <v>45</v>
      </c>
      <c r="E94" s="4">
        <v>45</v>
      </c>
      <c r="F94" s="4">
        <v>45</v>
      </c>
      <c r="G94" s="4">
        <v>45</v>
      </c>
      <c r="H94" s="4">
        <v>45</v>
      </c>
      <c r="I94" s="4">
        <v>45</v>
      </c>
      <c r="J94" s="4">
        <v>46</v>
      </c>
      <c r="K94" s="4">
        <v>46</v>
      </c>
      <c r="L94" s="4">
        <v>47</v>
      </c>
      <c r="M94" s="4">
        <v>47</v>
      </c>
      <c r="N94" s="4">
        <v>47</v>
      </c>
      <c r="O94" s="4">
        <v>47</v>
      </c>
      <c r="P94">
        <v>183125</v>
      </c>
      <c r="Q94" s="3" t="s">
        <v>99</v>
      </c>
      <c r="R94" t="s">
        <v>101</v>
      </c>
    </row>
    <row r="95" spans="1:18">
      <c r="A95">
        <v>20</v>
      </c>
      <c r="B95">
        <v>12</v>
      </c>
      <c r="C95" s="3" t="s">
        <v>90</v>
      </c>
      <c r="D95" s="4">
        <v>29</v>
      </c>
      <c r="E95" s="4">
        <v>29</v>
      </c>
      <c r="F95" s="4">
        <v>28</v>
      </c>
      <c r="G95" s="4">
        <v>29</v>
      </c>
      <c r="H95" s="4">
        <v>29</v>
      </c>
      <c r="I95" s="4">
        <v>29</v>
      </c>
      <c r="J95" s="4">
        <v>29</v>
      </c>
      <c r="K95" s="4">
        <v>29</v>
      </c>
      <c r="L95" s="4">
        <v>29</v>
      </c>
      <c r="M95" s="4">
        <v>29</v>
      </c>
      <c r="N95" s="4">
        <v>29</v>
      </c>
      <c r="O95" s="4">
        <v>29</v>
      </c>
      <c r="P95">
        <v>183126</v>
      </c>
      <c r="Q95" s="3" t="s">
        <v>99</v>
      </c>
      <c r="R95" t="s">
        <v>101</v>
      </c>
    </row>
    <row r="96" spans="1:18">
      <c r="A96">
        <v>20</v>
      </c>
      <c r="B96">
        <v>12</v>
      </c>
      <c r="C96" s="3" t="s">
        <v>92</v>
      </c>
      <c r="D96" s="4">
        <v>1537.5</v>
      </c>
      <c r="E96" s="4">
        <v>1536.5</v>
      </c>
      <c r="F96" s="4">
        <v>1532.5</v>
      </c>
      <c r="G96" s="4">
        <v>1543.5</v>
      </c>
      <c r="H96" s="4">
        <v>1542.7</v>
      </c>
      <c r="I96" s="4">
        <v>1547.7</v>
      </c>
      <c r="J96" s="4">
        <v>1548.7</v>
      </c>
      <c r="K96" s="4">
        <v>1545.7</v>
      </c>
      <c r="L96" s="4">
        <v>1555.7</v>
      </c>
      <c r="M96" s="4">
        <v>1549.9</v>
      </c>
      <c r="N96" s="4">
        <v>1544.9</v>
      </c>
      <c r="O96" s="4">
        <v>1549.7</v>
      </c>
      <c r="P96">
        <v>187100</v>
      </c>
      <c r="Q96" s="3" t="s">
        <v>99</v>
      </c>
      <c r="R96" t="s">
        <v>101</v>
      </c>
    </row>
    <row r="97" spans="1:18">
      <c r="A97">
        <v>20</v>
      </c>
      <c r="B97">
        <v>12</v>
      </c>
      <c r="C97" s="3" t="s">
        <v>91</v>
      </c>
      <c r="D97" s="4">
        <v>1987.6</v>
      </c>
      <c r="E97" s="4">
        <v>1988.6</v>
      </c>
      <c r="F97" s="4">
        <v>1989.6</v>
      </c>
      <c r="G97" s="4">
        <v>1989.6</v>
      </c>
      <c r="H97" s="4">
        <v>1992.6</v>
      </c>
      <c r="I97" s="4">
        <v>1984.6</v>
      </c>
      <c r="J97" s="4">
        <v>1979.6</v>
      </c>
      <c r="K97" s="4">
        <v>1980.4</v>
      </c>
      <c r="L97" s="4">
        <v>1981.4</v>
      </c>
      <c r="M97" s="4">
        <v>1967.4</v>
      </c>
      <c r="N97" s="4">
        <v>1959.4</v>
      </c>
      <c r="O97" s="4">
        <v>1955.4</v>
      </c>
      <c r="P97">
        <v>188100</v>
      </c>
      <c r="Q97" s="3" t="s">
        <v>99</v>
      </c>
      <c r="R97" t="s">
        <v>101</v>
      </c>
    </row>
    <row r="98" spans="1:18">
      <c r="A98">
        <v>20</v>
      </c>
      <c r="B98">
        <v>12</v>
      </c>
      <c r="C98" s="3" t="s">
        <v>58</v>
      </c>
      <c r="D98" s="4">
        <v>270.2</v>
      </c>
      <c r="E98" s="4">
        <v>270.2</v>
      </c>
      <c r="F98" s="4">
        <v>270.2</v>
      </c>
      <c r="G98" s="4">
        <v>270.2</v>
      </c>
      <c r="H98" s="4">
        <v>269.2</v>
      </c>
      <c r="I98" s="4">
        <v>269.2</v>
      </c>
      <c r="J98" s="4">
        <v>269.2</v>
      </c>
      <c r="K98" s="4">
        <v>269.39999999999998</v>
      </c>
      <c r="L98" s="4">
        <v>269.39999999999998</v>
      </c>
      <c r="M98" s="4">
        <v>268.39999999999998</v>
      </c>
      <c r="N98" s="4">
        <v>267.39999999999998</v>
      </c>
      <c r="O98" s="4">
        <v>267.39999999999998</v>
      </c>
      <c r="P98">
        <v>181100</v>
      </c>
      <c r="Q98" s="3" t="s">
        <v>99</v>
      </c>
      <c r="R98" t="s">
        <v>101</v>
      </c>
    </row>
    <row r="99" spans="1:18">
      <c r="A99">
        <v>20</v>
      </c>
      <c r="B99">
        <v>12</v>
      </c>
      <c r="C99" s="3" t="s">
        <v>59</v>
      </c>
      <c r="D99" s="4">
        <v>296</v>
      </c>
      <c r="E99" s="4">
        <v>296</v>
      </c>
      <c r="F99" s="4">
        <v>298</v>
      </c>
      <c r="G99" s="4">
        <v>300</v>
      </c>
      <c r="H99" s="4">
        <v>298</v>
      </c>
      <c r="I99" s="4">
        <v>300</v>
      </c>
      <c r="J99" s="4">
        <v>300</v>
      </c>
      <c r="K99" s="4">
        <v>300</v>
      </c>
      <c r="L99" s="4">
        <v>300</v>
      </c>
      <c r="M99" s="4">
        <v>300</v>
      </c>
      <c r="N99" s="4">
        <v>301</v>
      </c>
      <c r="O99" s="4">
        <v>301</v>
      </c>
      <c r="P99">
        <v>182137</v>
      </c>
      <c r="Q99" s="3" t="s">
        <v>99</v>
      </c>
      <c r="R99" t="s">
        <v>101</v>
      </c>
    </row>
    <row r="100" spans="1:18">
      <c r="A100">
        <v>20</v>
      </c>
      <c r="B100">
        <v>12</v>
      </c>
      <c r="C100" s="3" t="s">
        <v>27</v>
      </c>
      <c r="D100" s="4">
        <v>28</v>
      </c>
      <c r="E100" s="4">
        <v>28</v>
      </c>
      <c r="F100" s="4">
        <v>28</v>
      </c>
      <c r="G100" s="4">
        <v>28</v>
      </c>
      <c r="H100" s="4">
        <v>28</v>
      </c>
      <c r="I100" s="4">
        <v>27</v>
      </c>
      <c r="J100" s="4">
        <v>27</v>
      </c>
      <c r="K100" s="4">
        <v>27</v>
      </c>
      <c r="L100" s="4">
        <v>27</v>
      </c>
      <c r="M100" s="4">
        <v>27</v>
      </c>
      <c r="N100" s="4">
        <v>27</v>
      </c>
      <c r="O100" s="4">
        <v>27</v>
      </c>
      <c r="P100">
        <v>401188</v>
      </c>
      <c r="Q100" s="3" t="s">
        <v>99</v>
      </c>
      <c r="R100" t="s">
        <v>101</v>
      </c>
    </row>
    <row r="101" spans="1:18">
      <c r="A101">
        <v>20</v>
      </c>
      <c r="B101">
        <v>12</v>
      </c>
      <c r="C101" s="3" t="s">
        <v>27</v>
      </c>
      <c r="D101" s="4">
        <v>67</v>
      </c>
      <c r="E101" s="4">
        <v>67</v>
      </c>
      <c r="F101" s="4">
        <v>67</v>
      </c>
      <c r="G101" s="4">
        <v>67</v>
      </c>
      <c r="H101" s="4">
        <v>67</v>
      </c>
      <c r="I101" s="4">
        <v>67</v>
      </c>
      <c r="J101" s="4">
        <v>67</v>
      </c>
      <c r="K101" s="4">
        <v>67</v>
      </c>
      <c r="L101" s="4">
        <v>67</v>
      </c>
      <c r="M101" s="4">
        <v>67</v>
      </c>
      <c r="N101" s="4">
        <v>67</v>
      </c>
      <c r="O101" s="4">
        <v>67</v>
      </c>
      <c r="P101">
        <v>401189</v>
      </c>
      <c r="Q101" s="3" t="s">
        <v>99</v>
      </c>
      <c r="R101" t="s">
        <v>101</v>
      </c>
    </row>
    <row r="102" spans="1:18">
      <c r="A102">
        <v>20</v>
      </c>
      <c r="B102">
        <v>12</v>
      </c>
      <c r="C102" s="3" t="s">
        <v>27</v>
      </c>
      <c r="D102" s="4">
        <v>68</v>
      </c>
      <c r="E102" s="4">
        <v>68</v>
      </c>
      <c r="F102" s="4">
        <v>68</v>
      </c>
      <c r="G102" s="4">
        <v>68</v>
      </c>
      <c r="H102" s="4">
        <v>68</v>
      </c>
      <c r="I102" s="4">
        <v>68</v>
      </c>
      <c r="J102" s="4">
        <v>68</v>
      </c>
      <c r="K102" s="4">
        <v>69</v>
      </c>
      <c r="L102" s="4">
        <v>69</v>
      </c>
      <c r="M102" s="4">
        <v>70</v>
      </c>
      <c r="N102" s="4">
        <v>70</v>
      </c>
      <c r="O102" s="4">
        <v>69</v>
      </c>
      <c r="P102">
        <v>401190</v>
      </c>
      <c r="Q102" s="3" t="s">
        <v>99</v>
      </c>
      <c r="R102" t="s">
        <v>101</v>
      </c>
    </row>
    <row r="103" spans="1:18">
      <c r="A103">
        <v>20</v>
      </c>
      <c r="B103">
        <v>12</v>
      </c>
      <c r="C103" s="3" t="s">
        <v>27</v>
      </c>
      <c r="D103" s="4">
        <v>20</v>
      </c>
      <c r="E103" s="4">
        <v>20</v>
      </c>
      <c r="F103" s="4">
        <v>20</v>
      </c>
      <c r="G103" s="4">
        <v>20</v>
      </c>
      <c r="H103" s="4">
        <v>19</v>
      </c>
      <c r="I103" s="4">
        <v>21</v>
      </c>
      <c r="J103" s="4">
        <v>21</v>
      </c>
      <c r="K103" s="4">
        <v>21</v>
      </c>
      <c r="L103" s="4">
        <v>21</v>
      </c>
      <c r="M103" s="4">
        <v>21</v>
      </c>
      <c r="N103" s="4">
        <v>21</v>
      </c>
      <c r="O103" s="4">
        <v>21</v>
      </c>
      <c r="P103">
        <v>401191</v>
      </c>
      <c r="Q103" s="3" t="s">
        <v>99</v>
      </c>
      <c r="R103" t="s">
        <v>101</v>
      </c>
    </row>
    <row r="104" spans="1:18">
      <c r="A104">
        <v>20</v>
      </c>
      <c r="B104">
        <v>12</v>
      </c>
      <c r="C104" s="3" t="s">
        <v>27</v>
      </c>
      <c r="D104" s="4">
        <v>98</v>
      </c>
      <c r="E104" s="4">
        <v>97</v>
      </c>
      <c r="F104" s="4">
        <v>98</v>
      </c>
      <c r="G104" s="4">
        <v>98</v>
      </c>
      <c r="H104" s="4">
        <v>98</v>
      </c>
      <c r="I104" s="4">
        <v>99</v>
      </c>
      <c r="J104" s="4">
        <v>99</v>
      </c>
      <c r="K104" s="4">
        <v>99</v>
      </c>
      <c r="L104" s="4">
        <v>98</v>
      </c>
      <c r="M104" s="4">
        <v>98</v>
      </c>
      <c r="N104" s="4">
        <v>97</v>
      </c>
      <c r="O104" s="4">
        <v>97</v>
      </c>
      <c r="P104">
        <v>401192</v>
      </c>
      <c r="Q104" s="3" t="s">
        <v>99</v>
      </c>
      <c r="R104" t="s">
        <v>101</v>
      </c>
    </row>
    <row r="105" spans="1:18">
      <c r="A105">
        <v>20</v>
      </c>
      <c r="B105">
        <v>12</v>
      </c>
      <c r="C105" s="3" t="s">
        <v>28</v>
      </c>
      <c r="D105" s="4">
        <v>55</v>
      </c>
      <c r="E105" s="4">
        <v>55</v>
      </c>
      <c r="F105" s="4">
        <v>55</v>
      </c>
      <c r="G105" s="4">
        <v>55</v>
      </c>
      <c r="H105" s="4">
        <v>54</v>
      </c>
      <c r="I105" s="4">
        <v>55</v>
      </c>
      <c r="J105" s="4">
        <v>55</v>
      </c>
      <c r="K105" s="4">
        <v>55</v>
      </c>
      <c r="L105" s="4">
        <v>55</v>
      </c>
      <c r="M105" s="4">
        <v>55</v>
      </c>
      <c r="N105" s="4">
        <v>55</v>
      </c>
      <c r="O105" s="4">
        <v>55</v>
      </c>
      <c r="P105">
        <v>402100</v>
      </c>
      <c r="Q105" s="3" t="s">
        <v>99</v>
      </c>
      <c r="R105" t="s">
        <v>101</v>
      </c>
    </row>
    <row r="106" spans="1:18">
      <c r="A106">
        <v>20</v>
      </c>
      <c r="B106">
        <v>12</v>
      </c>
      <c r="C106" s="3" t="s">
        <v>28</v>
      </c>
      <c r="D106" s="4">
        <v>119</v>
      </c>
      <c r="E106" s="4">
        <v>119</v>
      </c>
      <c r="F106" s="4">
        <v>118</v>
      </c>
      <c r="G106" s="4">
        <v>117</v>
      </c>
      <c r="H106" s="4">
        <v>117</v>
      </c>
      <c r="I106" s="4">
        <v>117</v>
      </c>
      <c r="J106" s="4">
        <v>118</v>
      </c>
      <c r="K106" s="4">
        <v>116</v>
      </c>
      <c r="L106" s="4">
        <v>116</v>
      </c>
      <c r="M106" s="4">
        <v>118</v>
      </c>
      <c r="N106" s="4">
        <v>119</v>
      </c>
      <c r="O106" s="4">
        <v>119</v>
      </c>
      <c r="P106">
        <v>402101</v>
      </c>
      <c r="Q106" s="3" t="s">
        <v>99</v>
      </c>
      <c r="R106" t="s">
        <v>101</v>
      </c>
    </row>
    <row r="107" spans="1:18">
      <c r="A107">
        <v>20</v>
      </c>
      <c r="B107">
        <v>12</v>
      </c>
      <c r="C107" s="3" t="s">
        <v>29</v>
      </c>
      <c r="D107" s="4">
        <v>27</v>
      </c>
      <c r="E107" s="4">
        <v>27</v>
      </c>
      <c r="F107" s="4">
        <v>27</v>
      </c>
      <c r="G107" s="4">
        <v>27</v>
      </c>
      <c r="H107" s="4">
        <v>27</v>
      </c>
      <c r="I107" s="4">
        <v>27</v>
      </c>
      <c r="J107" s="4">
        <v>27</v>
      </c>
      <c r="K107" s="4">
        <v>27</v>
      </c>
      <c r="L107" s="4">
        <v>27</v>
      </c>
      <c r="M107" s="4">
        <v>27</v>
      </c>
      <c r="N107" s="4">
        <v>27</v>
      </c>
      <c r="O107" s="4">
        <v>27</v>
      </c>
      <c r="P107">
        <v>403101</v>
      </c>
      <c r="Q107" s="3" t="s">
        <v>99</v>
      </c>
      <c r="R107" t="s">
        <v>101</v>
      </c>
    </row>
    <row r="108" spans="1:18">
      <c r="A108">
        <v>20</v>
      </c>
      <c r="B108">
        <v>12</v>
      </c>
      <c r="C108" s="3" t="s">
        <v>29</v>
      </c>
      <c r="D108" s="4">
        <v>21</v>
      </c>
      <c r="E108" s="4">
        <v>21</v>
      </c>
      <c r="F108" s="4">
        <v>21</v>
      </c>
      <c r="G108" s="4">
        <v>21</v>
      </c>
      <c r="H108" s="4">
        <v>21</v>
      </c>
      <c r="I108" s="4">
        <v>21</v>
      </c>
      <c r="J108" s="4">
        <v>21</v>
      </c>
      <c r="K108" s="4">
        <v>21</v>
      </c>
      <c r="L108" s="4">
        <v>21</v>
      </c>
      <c r="M108" s="4">
        <v>21</v>
      </c>
      <c r="N108" s="4">
        <v>21</v>
      </c>
      <c r="O108" s="4">
        <v>21</v>
      </c>
      <c r="P108">
        <v>403102</v>
      </c>
      <c r="Q108" s="3" t="s">
        <v>99</v>
      </c>
      <c r="R108" t="s">
        <v>101</v>
      </c>
    </row>
    <row r="109" spans="1:18">
      <c r="A109">
        <v>20</v>
      </c>
      <c r="B109">
        <v>12</v>
      </c>
      <c r="C109" s="3" t="s">
        <v>29</v>
      </c>
      <c r="D109" s="4">
        <v>52</v>
      </c>
      <c r="E109" s="4">
        <v>52</v>
      </c>
      <c r="F109" s="4">
        <v>52</v>
      </c>
      <c r="G109" s="4">
        <v>52</v>
      </c>
      <c r="H109" s="4">
        <v>52</v>
      </c>
      <c r="I109" s="4">
        <v>51</v>
      </c>
      <c r="J109" s="4">
        <v>51</v>
      </c>
      <c r="K109" s="4">
        <v>51</v>
      </c>
      <c r="L109" s="4">
        <v>51</v>
      </c>
      <c r="M109" s="4">
        <v>51</v>
      </c>
      <c r="N109" s="4">
        <v>51</v>
      </c>
      <c r="O109" s="4">
        <v>51</v>
      </c>
      <c r="P109">
        <v>403103</v>
      </c>
      <c r="Q109" s="3" t="s">
        <v>99</v>
      </c>
      <c r="R109" t="s">
        <v>101</v>
      </c>
    </row>
    <row r="110" spans="1:18">
      <c r="A110">
        <v>20</v>
      </c>
      <c r="B110">
        <v>12</v>
      </c>
      <c r="C110" s="3" t="s">
        <v>39</v>
      </c>
      <c r="D110" s="4">
        <v>1738.5</v>
      </c>
      <c r="E110" s="4">
        <v>1737.5</v>
      </c>
      <c r="F110" s="4">
        <v>1740.5</v>
      </c>
      <c r="G110" s="4">
        <v>1737.5</v>
      </c>
      <c r="H110" s="4">
        <v>1736.5</v>
      </c>
      <c r="I110" s="4">
        <v>1739.5</v>
      </c>
      <c r="J110" s="4">
        <v>1740.5</v>
      </c>
      <c r="K110" s="4">
        <v>1737.5</v>
      </c>
      <c r="L110" s="4">
        <v>1739.5</v>
      </c>
      <c r="M110" s="4">
        <v>1737.5</v>
      </c>
      <c r="N110" s="4">
        <v>1740.5</v>
      </c>
      <c r="O110" s="4">
        <v>1742.5</v>
      </c>
      <c r="P110">
        <v>406100</v>
      </c>
      <c r="Q110" s="3" t="s">
        <v>99</v>
      </c>
      <c r="R110" t="s">
        <v>101</v>
      </c>
    </row>
    <row r="111" spans="1:18">
      <c r="A111">
        <v>20</v>
      </c>
      <c r="B111">
        <v>12</v>
      </c>
      <c r="C111" s="3" t="s">
        <v>59</v>
      </c>
      <c r="D111" s="4">
        <v>1460.5</v>
      </c>
      <c r="E111" s="4">
        <v>1464.5</v>
      </c>
      <c r="F111" s="4">
        <v>1469.5</v>
      </c>
      <c r="G111" s="4">
        <v>1474.5</v>
      </c>
      <c r="H111" s="4">
        <v>1469.5</v>
      </c>
      <c r="I111" s="4">
        <v>1478.5</v>
      </c>
      <c r="J111" s="4">
        <v>1482.5</v>
      </c>
      <c r="K111" s="4">
        <v>1485.5</v>
      </c>
      <c r="L111" s="4">
        <v>1492.5</v>
      </c>
      <c r="M111" s="4">
        <v>1494.5</v>
      </c>
      <c r="N111" s="4">
        <v>1501.5</v>
      </c>
      <c r="O111" s="4">
        <v>1502.5</v>
      </c>
      <c r="P111">
        <v>182104</v>
      </c>
      <c r="Q111" s="3" t="s">
        <v>99</v>
      </c>
      <c r="R111" t="s">
        <v>101</v>
      </c>
    </row>
    <row r="112" spans="1:18">
      <c r="A112">
        <v>20</v>
      </c>
      <c r="B112">
        <v>12</v>
      </c>
      <c r="C112" s="3" t="s">
        <v>59</v>
      </c>
      <c r="D112" s="4">
        <v>1095</v>
      </c>
      <c r="E112" s="4">
        <v>1095</v>
      </c>
      <c r="F112" s="4">
        <v>1094.8</v>
      </c>
      <c r="G112" s="4">
        <v>1099</v>
      </c>
      <c r="H112" s="4">
        <v>1098.8</v>
      </c>
      <c r="I112" s="4">
        <v>1099.8</v>
      </c>
      <c r="J112" s="4">
        <v>1101.8</v>
      </c>
      <c r="K112" s="4">
        <v>1096</v>
      </c>
      <c r="L112" s="4">
        <v>1094</v>
      </c>
      <c r="M112" s="4">
        <v>1100</v>
      </c>
      <c r="N112" s="4">
        <v>1102</v>
      </c>
      <c r="O112" s="4">
        <v>1103.2</v>
      </c>
      <c r="P112">
        <v>182105</v>
      </c>
      <c r="Q112" s="3" t="s">
        <v>99</v>
      </c>
      <c r="R112" t="s">
        <v>101</v>
      </c>
    </row>
    <row r="113" spans="1:18">
      <c r="A113">
        <v>20</v>
      </c>
      <c r="B113">
        <v>12</v>
      </c>
      <c r="C113" s="3" t="s">
        <v>59</v>
      </c>
      <c r="D113" s="4">
        <v>1542.3</v>
      </c>
      <c r="E113" s="4">
        <v>1541.3</v>
      </c>
      <c r="F113" s="4">
        <v>1539.9</v>
      </c>
      <c r="G113" s="4">
        <v>1549.3</v>
      </c>
      <c r="H113" s="4">
        <v>1555.1</v>
      </c>
      <c r="I113" s="4">
        <v>1558.1</v>
      </c>
      <c r="J113" s="4">
        <v>1558.1</v>
      </c>
      <c r="K113" s="4">
        <v>1559.3</v>
      </c>
      <c r="L113" s="4">
        <v>1559.5</v>
      </c>
      <c r="M113" s="4">
        <v>1558.1</v>
      </c>
      <c r="N113" s="4">
        <v>1551.7</v>
      </c>
      <c r="O113" s="4">
        <v>1552.5</v>
      </c>
      <c r="P113">
        <v>182106</v>
      </c>
      <c r="Q113" s="3" t="s">
        <v>99</v>
      </c>
      <c r="R113" t="s">
        <v>101</v>
      </c>
    </row>
    <row r="114" spans="1:18">
      <c r="A114">
        <v>20</v>
      </c>
      <c r="B114">
        <v>12</v>
      </c>
      <c r="C114" s="3" t="s">
        <v>59</v>
      </c>
      <c r="D114" s="4">
        <v>123</v>
      </c>
      <c r="E114" s="4">
        <v>123</v>
      </c>
      <c r="F114" s="4">
        <v>124</v>
      </c>
      <c r="G114" s="4">
        <v>123</v>
      </c>
      <c r="H114" s="4">
        <v>122</v>
      </c>
      <c r="I114" s="4">
        <v>124</v>
      </c>
      <c r="J114" s="4">
        <v>123</v>
      </c>
      <c r="K114" s="4">
        <v>122</v>
      </c>
      <c r="L114" s="4">
        <v>123</v>
      </c>
      <c r="M114" s="4">
        <v>123</v>
      </c>
      <c r="N114" s="4">
        <v>122</v>
      </c>
      <c r="O114" s="4">
        <v>122</v>
      </c>
      <c r="P114">
        <v>182109</v>
      </c>
      <c r="Q114" s="3" t="s">
        <v>99</v>
      </c>
      <c r="R114" t="s">
        <v>101</v>
      </c>
    </row>
    <row r="115" spans="1:18">
      <c r="A115">
        <v>20</v>
      </c>
      <c r="B115">
        <v>12</v>
      </c>
      <c r="C115" s="3" t="s">
        <v>59</v>
      </c>
      <c r="D115" s="4">
        <v>255.2</v>
      </c>
      <c r="E115" s="4">
        <v>254.2</v>
      </c>
      <c r="F115" s="4">
        <v>254.2</v>
      </c>
      <c r="G115" s="4">
        <v>254.2</v>
      </c>
      <c r="H115" s="4">
        <v>255.2</v>
      </c>
      <c r="I115" s="4">
        <v>254.4</v>
      </c>
      <c r="J115" s="4">
        <v>255.2</v>
      </c>
      <c r="K115" s="4">
        <v>255.2</v>
      </c>
      <c r="L115" s="4">
        <v>255.2</v>
      </c>
      <c r="M115" s="4">
        <v>255.2</v>
      </c>
      <c r="N115" s="4">
        <v>255.2</v>
      </c>
      <c r="O115" s="4">
        <v>255.2</v>
      </c>
      <c r="P115">
        <v>182112</v>
      </c>
      <c r="Q115" s="3" t="s">
        <v>99</v>
      </c>
      <c r="R115" t="s">
        <v>101</v>
      </c>
    </row>
    <row r="116" spans="1:18">
      <c r="A116">
        <v>20</v>
      </c>
      <c r="B116">
        <v>12</v>
      </c>
      <c r="C116" s="3" t="s">
        <v>59</v>
      </c>
      <c r="D116" s="4">
        <v>78</v>
      </c>
      <c r="E116" s="4">
        <v>78</v>
      </c>
      <c r="F116" s="4">
        <v>78</v>
      </c>
      <c r="G116" s="4">
        <v>78</v>
      </c>
      <c r="H116" s="4">
        <v>78</v>
      </c>
      <c r="I116" s="4">
        <v>78</v>
      </c>
      <c r="J116" s="4">
        <v>78</v>
      </c>
      <c r="K116" s="4">
        <v>78</v>
      </c>
      <c r="L116" s="4">
        <v>78</v>
      </c>
      <c r="M116" s="4">
        <v>78</v>
      </c>
      <c r="N116" s="4">
        <v>78</v>
      </c>
      <c r="O116" s="4">
        <v>78</v>
      </c>
      <c r="P116">
        <v>182113</v>
      </c>
      <c r="Q116" s="3" t="s">
        <v>99</v>
      </c>
      <c r="R116" t="s">
        <v>101</v>
      </c>
    </row>
    <row r="117" spans="1:18">
      <c r="A117">
        <v>20</v>
      </c>
      <c r="B117">
        <v>12</v>
      </c>
      <c r="C117" s="3" t="s">
        <v>59</v>
      </c>
      <c r="D117" s="4">
        <v>234.7</v>
      </c>
      <c r="E117" s="4">
        <v>233.9</v>
      </c>
      <c r="F117" s="4">
        <v>234.7</v>
      </c>
      <c r="G117" s="4">
        <v>234.7</v>
      </c>
      <c r="H117" s="4">
        <v>234.7</v>
      </c>
      <c r="I117" s="4">
        <v>236.3</v>
      </c>
      <c r="J117" s="4">
        <v>237.1</v>
      </c>
      <c r="K117" s="4">
        <v>237.1</v>
      </c>
      <c r="L117" s="4">
        <v>235.3</v>
      </c>
      <c r="M117" s="4">
        <v>235.3</v>
      </c>
      <c r="N117" s="4">
        <v>235.1</v>
      </c>
      <c r="O117" s="4">
        <v>235.1</v>
      </c>
      <c r="P117">
        <v>182114</v>
      </c>
      <c r="Q117" s="3" t="s">
        <v>99</v>
      </c>
      <c r="R117" t="s">
        <v>101</v>
      </c>
    </row>
    <row r="118" spans="1:18">
      <c r="A118">
        <v>20</v>
      </c>
      <c r="B118">
        <v>12</v>
      </c>
      <c r="C118" s="3" t="s">
        <v>27</v>
      </c>
      <c r="D118" s="4">
        <v>38</v>
      </c>
      <c r="E118" s="4">
        <v>38</v>
      </c>
      <c r="F118" s="4">
        <v>38</v>
      </c>
      <c r="G118" s="4">
        <v>38</v>
      </c>
      <c r="H118" s="4">
        <v>38</v>
      </c>
      <c r="I118" s="4">
        <v>38</v>
      </c>
      <c r="J118" s="4">
        <v>38</v>
      </c>
      <c r="K118" s="4">
        <v>38</v>
      </c>
      <c r="L118" s="4">
        <v>37</v>
      </c>
      <c r="M118" s="4">
        <v>38</v>
      </c>
      <c r="N118" s="4">
        <v>38</v>
      </c>
      <c r="O118" s="4">
        <v>38</v>
      </c>
      <c r="P118">
        <v>401140</v>
      </c>
      <c r="Q118" s="3" t="s">
        <v>99</v>
      </c>
      <c r="R118" t="s">
        <v>100</v>
      </c>
    </row>
    <row r="119" spans="1:18">
      <c r="A119">
        <v>20</v>
      </c>
      <c r="B119">
        <v>12</v>
      </c>
      <c r="C119" s="3" t="s">
        <v>59</v>
      </c>
      <c r="P119">
        <v>182116</v>
      </c>
      <c r="Q119" s="3" t="s">
        <v>99</v>
      </c>
      <c r="R119" t="e">
        <v>#N/A</v>
      </c>
    </row>
    <row r="120" spans="1:18">
      <c r="A120">
        <v>20</v>
      </c>
      <c r="B120">
        <v>12</v>
      </c>
      <c r="C120" s="3" t="s">
        <v>59</v>
      </c>
      <c r="D120" s="4">
        <v>67</v>
      </c>
      <c r="E120" s="4">
        <v>67</v>
      </c>
      <c r="F120" s="4">
        <v>67</v>
      </c>
      <c r="G120" s="4">
        <v>52</v>
      </c>
      <c r="H120" s="4">
        <v>67</v>
      </c>
      <c r="I120" s="4">
        <v>67</v>
      </c>
      <c r="J120" s="4">
        <v>67</v>
      </c>
      <c r="K120" s="4">
        <v>67</v>
      </c>
      <c r="L120" s="4">
        <v>67</v>
      </c>
      <c r="M120" s="4">
        <v>67</v>
      </c>
      <c r="N120" s="4">
        <v>67</v>
      </c>
      <c r="O120" s="4">
        <v>67</v>
      </c>
      <c r="P120">
        <v>182119</v>
      </c>
      <c r="Q120" s="3" t="s">
        <v>99</v>
      </c>
      <c r="R120" t="s">
        <v>101</v>
      </c>
    </row>
    <row r="121" spans="1:18">
      <c r="A121">
        <v>20</v>
      </c>
      <c r="B121">
        <v>12</v>
      </c>
      <c r="C121" s="3" t="s">
        <v>59</v>
      </c>
      <c r="D121" s="4">
        <v>442</v>
      </c>
      <c r="E121" s="4">
        <v>442</v>
      </c>
      <c r="F121" s="4">
        <v>442</v>
      </c>
      <c r="G121" s="4">
        <v>443</v>
      </c>
      <c r="H121" s="4">
        <v>443</v>
      </c>
      <c r="I121" s="4">
        <v>442</v>
      </c>
      <c r="J121" s="4">
        <v>442</v>
      </c>
      <c r="K121" s="4">
        <v>444</v>
      </c>
      <c r="L121" s="4">
        <v>444</v>
      </c>
      <c r="M121" s="4">
        <v>440</v>
      </c>
      <c r="N121" s="4">
        <v>442</v>
      </c>
      <c r="O121" s="4">
        <v>441</v>
      </c>
      <c r="P121">
        <v>182122</v>
      </c>
      <c r="Q121" s="3" t="s">
        <v>99</v>
      </c>
      <c r="R121" t="s">
        <v>101</v>
      </c>
    </row>
    <row r="122" spans="1:18">
      <c r="A122">
        <v>20</v>
      </c>
      <c r="B122">
        <v>12</v>
      </c>
      <c r="C122" s="3" t="s">
        <v>59</v>
      </c>
      <c r="D122" s="4">
        <v>162.9</v>
      </c>
      <c r="E122" s="4">
        <v>163.9</v>
      </c>
      <c r="F122" s="4">
        <v>163.9</v>
      </c>
      <c r="G122" s="4">
        <v>163.9</v>
      </c>
      <c r="H122" s="4">
        <v>162.9</v>
      </c>
      <c r="I122" s="4">
        <v>161.9</v>
      </c>
      <c r="J122" s="4">
        <v>161.9</v>
      </c>
      <c r="K122" s="4">
        <v>159.9</v>
      </c>
      <c r="L122" s="4">
        <v>158.9</v>
      </c>
      <c r="M122" s="4">
        <v>158.9</v>
      </c>
      <c r="N122" s="4">
        <v>161.9</v>
      </c>
      <c r="O122" s="4">
        <v>160.9</v>
      </c>
      <c r="P122">
        <v>182125</v>
      </c>
      <c r="Q122" s="3" t="s">
        <v>99</v>
      </c>
      <c r="R122" t="s">
        <v>101</v>
      </c>
    </row>
    <row r="123" spans="1:18">
      <c r="A123">
        <v>20</v>
      </c>
      <c r="B123">
        <v>12</v>
      </c>
      <c r="C123" s="3" t="s">
        <v>27</v>
      </c>
      <c r="D123" s="4">
        <v>216</v>
      </c>
      <c r="E123" s="4">
        <v>216</v>
      </c>
      <c r="F123" s="4">
        <v>217</v>
      </c>
      <c r="G123" s="4">
        <v>216</v>
      </c>
      <c r="H123" s="4">
        <v>215</v>
      </c>
      <c r="I123" s="4">
        <v>216</v>
      </c>
      <c r="J123" s="4">
        <v>217</v>
      </c>
      <c r="K123" s="4">
        <v>216</v>
      </c>
      <c r="L123" s="4">
        <v>216</v>
      </c>
      <c r="M123" s="4">
        <v>217</v>
      </c>
      <c r="N123" s="4">
        <v>217</v>
      </c>
      <c r="O123" s="4">
        <v>218</v>
      </c>
      <c r="P123">
        <v>401143</v>
      </c>
      <c r="Q123" s="3" t="s">
        <v>99</v>
      </c>
      <c r="R123" t="s">
        <v>100</v>
      </c>
    </row>
    <row r="124" spans="1:18">
      <c r="A124">
        <v>20</v>
      </c>
      <c r="B124">
        <v>12</v>
      </c>
      <c r="C124" s="3" t="s">
        <v>59</v>
      </c>
      <c r="D124" s="4">
        <v>76</v>
      </c>
      <c r="E124" s="4">
        <v>76</v>
      </c>
      <c r="F124" s="4">
        <v>76</v>
      </c>
      <c r="G124" s="4">
        <v>76</v>
      </c>
      <c r="H124" s="4">
        <v>76</v>
      </c>
      <c r="I124" s="4">
        <v>76</v>
      </c>
      <c r="J124" s="4">
        <v>76</v>
      </c>
      <c r="K124" s="4">
        <v>76</v>
      </c>
      <c r="L124" s="4">
        <v>74</v>
      </c>
      <c r="M124" s="4">
        <v>74</v>
      </c>
      <c r="N124" s="4">
        <v>74</v>
      </c>
      <c r="O124" s="4">
        <v>74</v>
      </c>
      <c r="P124">
        <v>182128</v>
      </c>
      <c r="Q124" s="3" t="s">
        <v>99</v>
      </c>
      <c r="R124" t="s">
        <v>101</v>
      </c>
    </row>
    <row r="125" spans="1:18">
      <c r="A125">
        <v>20</v>
      </c>
      <c r="B125">
        <v>12</v>
      </c>
      <c r="C125" s="3" t="s">
        <v>27</v>
      </c>
      <c r="D125" s="4">
        <v>55</v>
      </c>
      <c r="E125" s="4">
        <v>55</v>
      </c>
      <c r="F125" s="4">
        <v>55</v>
      </c>
      <c r="G125" s="4">
        <v>55</v>
      </c>
      <c r="H125" s="4">
        <v>55</v>
      </c>
      <c r="I125" s="4">
        <v>54</v>
      </c>
      <c r="J125" s="4">
        <v>54</v>
      </c>
      <c r="K125" s="4">
        <v>55</v>
      </c>
      <c r="L125" s="4">
        <v>55</v>
      </c>
      <c r="M125" s="4">
        <v>54</v>
      </c>
      <c r="N125" s="4">
        <v>54</v>
      </c>
      <c r="O125" s="4">
        <v>54</v>
      </c>
      <c r="P125">
        <v>401151</v>
      </c>
      <c r="Q125" s="3" t="s">
        <v>99</v>
      </c>
      <c r="R125" t="s">
        <v>100</v>
      </c>
    </row>
    <row r="126" spans="1:18">
      <c r="A126">
        <v>20</v>
      </c>
      <c r="B126">
        <v>12</v>
      </c>
      <c r="C126" s="3" t="s">
        <v>59</v>
      </c>
      <c r="D126" s="4">
        <v>677</v>
      </c>
      <c r="E126" s="4">
        <v>676</v>
      </c>
      <c r="F126" s="4">
        <v>677</v>
      </c>
      <c r="G126" s="4">
        <v>680</v>
      </c>
      <c r="H126" s="4">
        <v>678</v>
      </c>
      <c r="I126" s="4">
        <v>680</v>
      </c>
      <c r="J126" s="4">
        <v>682</v>
      </c>
      <c r="K126" s="4">
        <v>683</v>
      </c>
      <c r="L126" s="4">
        <v>684</v>
      </c>
      <c r="M126" s="4">
        <v>686</v>
      </c>
      <c r="N126" s="4">
        <v>684</v>
      </c>
      <c r="O126" s="4">
        <v>686</v>
      </c>
      <c r="P126">
        <v>182129</v>
      </c>
      <c r="Q126" s="3" t="s">
        <v>99</v>
      </c>
      <c r="R126" t="s">
        <v>101</v>
      </c>
    </row>
    <row r="127" spans="1:18">
      <c r="A127">
        <v>20</v>
      </c>
      <c r="B127">
        <v>12</v>
      </c>
      <c r="C127" s="3" t="s">
        <v>27</v>
      </c>
      <c r="D127" s="4">
        <v>45</v>
      </c>
      <c r="E127" s="4">
        <v>46</v>
      </c>
      <c r="F127" s="4">
        <v>46</v>
      </c>
      <c r="G127" s="4">
        <v>46</v>
      </c>
      <c r="H127" s="4">
        <v>46</v>
      </c>
      <c r="I127" s="4">
        <v>45</v>
      </c>
      <c r="J127" s="4">
        <v>46</v>
      </c>
      <c r="K127" s="4">
        <v>45</v>
      </c>
      <c r="L127" s="4">
        <v>45</v>
      </c>
      <c r="M127" s="4">
        <v>45</v>
      </c>
      <c r="N127" s="4">
        <v>45</v>
      </c>
      <c r="O127" s="4">
        <v>45</v>
      </c>
      <c r="P127">
        <v>401154</v>
      </c>
      <c r="Q127" s="3" t="s">
        <v>99</v>
      </c>
      <c r="R127" t="s">
        <v>100</v>
      </c>
    </row>
    <row r="128" spans="1:18">
      <c r="A128">
        <v>20</v>
      </c>
      <c r="B128">
        <v>12</v>
      </c>
      <c r="C128" s="3" t="s">
        <v>59</v>
      </c>
      <c r="D128" s="4">
        <v>220.4</v>
      </c>
      <c r="E128" s="4">
        <v>219.4</v>
      </c>
      <c r="F128" s="4">
        <v>220.4</v>
      </c>
      <c r="G128" s="4">
        <v>215.6</v>
      </c>
      <c r="H128" s="4">
        <v>217.2</v>
      </c>
      <c r="I128" s="4">
        <v>219.2</v>
      </c>
      <c r="J128" s="4">
        <v>216.6</v>
      </c>
      <c r="K128" s="4">
        <v>217.4</v>
      </c>
      <c r="L128" s="4">
        <v>217.2</v>
      </c>
      <c r="M128" s="4">
        <v>218.6</v>
      </c>
      <c r="N128" s="4">
        <v>218.8</v>
      </c>
      <c r="O128" s="4">
        <v>215.6</v>
      </c>
      <c r="P128">
        <v>182132</v>
      </c>
      <c r="Q128" s="3" t="s">
        <v>99</v>
      </c>
      <c r="R128" t="s">
        <v>101</v>
      </c>
    </row>
    <row r="129" spans="1:18">
      <c r="A129">
        <v>20</v>
      </c>
      <c r="B129">
        <v>12</v>
      </c>
      <c r="C129" s="3" t="s">
        <v>24</v>
      </c>
      <c r="D129" s="4">
        <v>1138.5</v>
      </c>
      <c r="E129" s="4">
        <v>1031.5</v>
      </c>
      <c r="F129" s="4">
        <v>872.5</v>
      </c>
      <c r="G129" s="4">
        <v>868.5</v>
      </c>
      <c r="H129" s="4">
        <v>875.5</v>
      </c>
      <c r="I129" s="4">
        <v>874.5</v>
      </c>
      <c r="J129" s="4">
        <v>871.5</v>
      </c>
      <c r="K129" s="4">
        <v>867.5</v>
      </c>
      <c r="L129" s="4">
        <v>874.5</v>
      </c>
      <c r="M129" s="4">
        <v>877.5</v>
      </c>
      <c r="N129" s="4">
        <v>876.5</v>
      </c>
      <c r="O129" s="4">
        <v>876.5</v>
      </c>
      <c r="P129">
        <v>252111</v>
      </c>
      <c r="Q129" s="3" t="s">
        <v>99</v>
      </c>
      <c r="R129" t="s">
        <v>100</v>
      </c>
    </row>
    <row r="130" spans="1:18">
      <c r="A130">
        <v>20</v>
      </c>
      <c r="B130">
        <v>12</v>
      </c>
      <c r="C130" s="3" t="s">
        <v>59</v>
      </c>
      <c r="D130" s="4">
        <v>407</v>
      </c>
      <c r="E130" s="4">
        <v>408</v>
      </c>
      <c r="F130" s="4">
        <v>408</v>
      </c>
      <c r="G130" s="4">
        <v>408</v>
      </c>
      <c r="H130" s="4">
        <v>411</v>
      </c>
      <c r="I130" s="4">
        <v>415</v>
      </c>
      <c r="J130" s="4">
        <v>414</v>
      </c>
      <c r="K130" s="4">
        <v>414</v>
      </c>
      <c r="L130" s="4">
        <v>414</v>
      </c>
      <c r="M130" s="4">
        <v>414</v>
      </c>
      <c r="N130" s="4">
        <v>417</v>
      </c>
      <c r="O130" s="4">
        <v>417</v>
      </c>
      <c r="P130">
        <v>182133</v>
      </c>
      <c r="Q130" s="3" t="s">
        <v>99</v>
      </c>
      <c r="R130" t="s">
        <v>101</v>
      </c>
    </row>
    <row r="131" spans="1:18">
      <c r="A131">
        <v>20</v>
      </c>
      <c r="B131">
        <v>12</v>
      </c>
      <c r="C131" s="3" t="s">
        <v>93</v>
      </c>
      <c r="D131" s="4">
        <v>1790.03</v>
      </c>
      <c r="E131" s="4">
        <v>1792.03</v>
      </c>
      <c r="F131" s="4">
        <v>1784.19</v>
      </c>
      <c r="G131" s="4">
        <v>1786.19</v>
      </c>
      <c r="H131" s="4">
        <v>1787.19</v>
      </c>
      <c r="I131" s="4">
        <v>1784.19</v>
      </c>
      <c r="J131" s="4">
        <v>1525.19</v>
      </c>
      <c r="K131" s="4">
        <v>1497.19</v>
      </c>
      <c r="L131" s="4">
        <v>1497.19</v>
      </c>
      <c r="M131" s="4">
        <v>1502.19</v>
      </c>
      <c r="N131" s="4">
        <v>1497.19</v>
      </c>
      <c r="O131" s="4">
        <v>1499.19</v>
      </c>
      <c r="P131">
        <v>191101</v>
      </c>
      <c r="Q131" s="3" t="s">
        <v>99</v>
      </c>
      <c r="R131" t="s">
        <v>100</v>
      </c>
    </row>
    <row r="132" spans="1:18">
      <c r="A132">
        <v>20</v>
      </c>
      <c r="B132">
        <v>12</v>
      </c>
      <c r="C132" s="3" t="s">
        <v>57</v>
      </c>
      <c r="D132" s="4">
        <v>97</v>
      </c>
      <c r="E132" s="4">
        <v>96</v>
      </c>
      <c r="F132" s="4">
        <v>96</v>
      </c>
      <c r="G132" s="4">
        <v>96</v>
      </c>
      <c r="H132" s="4">
        <v>96</v>
      </c>
      <c r="I132" s="4">
        <v>94</v>
      </c>
      <c r="J132" s="4">
        <v>94</v>
      </c>
      <c r="K132" s="4">
        <v>94</v>
      </c>
      <c r="L132" s="4">
        <v>94</v>
      </c>
      <c r="M132" s="4">
        <v>94</v>
      </c>
      <c r="N132" s="4">
        <v>94</v>
      </c>
      <c r="O132" s="4">
        <v>93</v>
      </c>
      <c r="P132">
        <v>180100</v>
      </c>
      <c r="Q132" s="3" t="s">
        <v>99</v>
      </c>
      <c r="R132" t="s">
        <v>100</v>
      </c>
    </row>
    <row r="133" spans="1:18">
      <c r="A133">
        <v>20</v>
      </c>
      <c r="B133">
        <v>12</v>
      </c>
      <c r="C133" s="3" t="s">
        <v>57</v>
      </c>
      <c r="D133" s="4">
        <v>12</v>
      </c>
      <c r="E133" s="4">
        <v>12</v>
      </c>
      <c r="F133" s="4">
        <v>12</v>
      </c>
      <c r="G133" s="4">
        <v>12</v>
      </c>
      <c r="H133" s="4">
        <v>12</v>
      </c>
      <c r="I133" s="4">
        <v>12</v>
      </c>
      <c r="J133" s="4">
        <v>12</v>
      </c>
      <c r="K133" s="4">
        <v>12</v>
      </c>
      <c r="L133" s="4">
        <v>12</v>
      </c>
      <c r="M133" s="4">
        <v>12</v>
      </c>
      <c r="N133" s="4">
        <v>12</v>
      </c>
      <c r="O133" s="4">
        <v>12</v>
      </c>
      <c r="P133">
        <v>180101</v>
      </c>
      <c r="Q133" s="3" t="s">
        <v>99</v>
      </c>
      <c r="R133" t="s">
        <v>100</v>
      </c>
    </row>
    <row r="134" spans="1:18">
      <c r="A134">
        <v>20</v>
      </c>
      <c r="B134">
        <v>12</v>
      </c>
      <c r="C134" s="3" t="s">
        <v>44</v>
      </c>
      <c r="D134" s="4">
        <v>1486</v>
      </c>
      <c r="E134" s="4">
        <v>1480</v>
      </c>
      <c r="F134" s="4">
        <v>1483</v>
      </c>
      <c r="G134" s="4">
        <v>1485</v>
      </c>
      <c r="H134" s="4">
        <v>1484</v>
      </c>
      <c r="I134" s="4">
        <v>1482</v>
      </c>
      <c r="J134" s="4">
        <v>1480</v>
      </c>
      <c r="K134" s="4">
        <v>1479</v>
      </c>
      <c r="L134" s="4">
        <v>1479</v>
      </c>
      <c r="M134" s="4">
        <v>1479</v>
      </c>
      <c r="N134" s="4">
        <v>1480</v>
      </c>
      <c r="O134" s="4">
        <v>1480</v>
      </c>
      <c r="P134">
        <v>260100</v>
      </c>
      <c r="Q134" s="3" t="s">
        <v>99</v>
      </c>
      <c r="R134" t="s">
        <v>101</v>
      </c>
    </row>
    <row r="135" spans="1:18">
      <c r="A135">
        <v>20</v>
      </c>
      <c r="B135">
        <v>12</v>
      </c>
      <c r="C135" s="3" t="s">
        <v>103</v>
      </c>
      <c r="D135" s="4">
        <v>202.8</v>
      </c>
      <c r="E135" s="4">
        <v>202.8</v>
      </c>
      <c r="F135" s="4">
        <v>203.8</v>
      </c>
      <c r="G135" s="4">
        <v>203.8</v>
      </c>
      <c r="P135">
        <v>262100</v>
      </c>
      <c r="Q135" s="3" t="s">
        <v>99</v>
      </c>
      <c r="R135" t="s">
        <v>101</v>
      </c>
    </row>
    <row r="136" spans="1:18">
      <c r="A136">
        <v>20</v>
      </c>
      <c r="B136">
        <v>12</v>
      </c>
      <c r="C136" s="3" t="s">
        <v>94</v>
      </c>
      <c r="D136" s="4">
        <v>555</v>
      </c>
      <c r="E136" s="4">
        <v>552</v>
      </c>
      <c r="F136" s="4">
        <v>551</v>
      </c>
      <c r="G136" s="4">
        <v>551</v>
      </c>
      <c r="H136" s="4">
        <v>551</v>
      </c>
      <c r="I136" s="4">
        <v>550</v>
      </c>
      <c r="J136" s="4">
        <v>551</v>
      </c>
      <c r="K136" s="4">
        <v>553</v>
      </c>
      <c r="L136" s="4">
        <v>554</v>
      </c>
      <c r="M136" s="4">
        <v>555</v>
      </c>
      <c r="N136" s="4">
        <v>556</v>
      </c>
      <c r="O136" s="4">
        <v>557</v>
      </c>
      <c r="P136">
        <v>220100</v>
      </c>
      <c r="Q136" s="3" t="s">
        <v>99</v>
      </c>
      <c r="R136" t="s">
        <v>101</v>
      </c>
    </row>
    <row r="137" spans="1:18">
      <c r="A137">
        <v>20</v>
      </c>
      <c r="B137">
        <v>12</v>
      </c>
      <c r="C137" s="3" t="s">
        <v>22</v>
      </c>
      <c r="D137" s="4">
        <v>3355</v>
      </c>
      <c r="E137" s="4">
        <v>3355</v>
      </c>
      <c r="F137" s="4">
        <v>3355</v>
      </c>
      <c r="G137" s="4">
        <v>3355</v>
      </c>
      <c r="H137" s="4">
        <v>3355</v>
      </c>
      <c r="I137" s="4">
        <v>3355</v>
      </c>
      <c r="J137" s="4">
        <v>3355</v>
      </c>
      <c r="K137" s="4">
        <v>3355</v>
      </c>
      <c r="L137" s="4">
        <v>3355</v>
      </c>
      <c r="M137" s="4">
        <v>3355</v>
      </c>
      <c r="N137" s="4">
        <v>3355</v>
      </c>
      <c r="O137" s="4">
        <v>3355</v>
      </c>
      <c r="P137">
        <v>250100</v>
      </c>
      <c r="Q137" s="3" t="s">
        <v>99</v>
      </c>
      <c r="R137" t="s">
        <v>100</v>
      </c>
    </row>
    <row r="138" spans="1:18">
      <c r="A138">
        <v>20</v>
      </c>
      <c r="B138">
        <v>12</v>
      </c>
      <c r="C138" s="3" t="s">
        <v>95</v>
      </c>
      <c r="D138" s="4">
        <v>2094.1999999999998</v>
      </c>
      <c r="E138" s="4">
        <v>2094.1999999999998</v>
      </c>
      <c r="F138" s="4">
        <v>2094.1999999999998</v>
      </c>
      <c r="G138" s="4">
        <v>2094.1999999999998</v>
      </c>
      <c r="H138" s="4">
        <v>2094.1999999999998</v>
      </c>
      <c r="I138" s="4">
        <v>2094.1999999999998</v>
      </c>
      <c r="J138" s="4">
        <v>2094.1999999999998</v>
      </c>
      <c r="K138" s="4">
        <v>2094.1999999999998</v>
      </c>
      <c r="L138" s="4">
        <v>2094.1999999999998</v>
      </c>
      <c r="M138" s="4">
        <v>2094.1999999999998</v>
      </c>
      <c r="N138" s="4">
        <v>2094.1999999999998</v>
      </c>
      <c r="O138" s="4">
        <v>2094.1999999999998</v>
      </c>
      <c r="P138">
        <v>241100</v>
      </c>
      <c r="Q138" s="3" t="s">
        <v>99</v>
      </c>
      <c r="R138" t="s">
        <v>100</v>
      </c>
    </row>
    <row r="139" spans="1:18">
      <c r="A139">
        <v>20</v>
      </c>
      <c r="B139">
        <v>12</v>
      </c>
      <c r="C139" s="3" t="s">
        <v>23</v>
      </c>
      <c r="D139" s="4">
        <v>3149.8</v>
      </c>
      <c r="E139" s="4">
        <v>3167.8</v>
      </c>
      <c r="F139" s="4">
        <v>3170.8</v>
      </c>
      <c r="G139" s="4">
        <v>3177.8</v>
      </c>
      <c r="H139" s="4">
        <v>3181.8</v>
      </c>
      <c r="I139" s="4">
        <v>3202.8</v>
      </c>
      <c r="J139" s="4">
        <v>3205.3</v>
      </c>
      <c r="K139" s="4">
        <v>3203.3</v>
      </c>
      <c r="L139" s="4">
        <v>3219.3</v>
      </c>
      <c r="M139" s="4">
        <v>3229.3</v>
      </c>
      <c r="N139" s="4">
        <v>3233.3</v>
      </c>
      <c r="O139" s="4">
        <v>3248.8</v>
      </c>
      <c r="P139">
        <v>251103</v>
      </c>
      <c r="Q139" s="3" t="s">
        <v>99</v>
      </c>
      <c r="R139" t="s">
        <v>100</v>
      </c>
    </row>
    <row r="140" spans="1:18">
      <c r="A140">
        <v>20</v>
      </c>
      <c r="B140">
        <v>12</v>
      </c>
      <c r="C140" s="3" t="s">
        <v>23</v>
      </c>
      <c r="D140" s="4">
        <v>43</v>
      </c>
      <c r="E140" s="4">
        <v>67</v>
      </c>
      <c r="F140" s="4">
        <v>71</v>
      </c>
      <c r="G140" s="4">
        <v>83</v>
      </c>
      <c r="H140" s="4">
        <v>95</v>
      </c>
      <c r="I140" s="4">
        <v>100</v>
      </c>
      <c r="J140" s="4">
        <v>105</v>
      </c>
      <c r="K140" s="4">
        <v>147</v>
      </c>
      <c r="L140" s="4">
        <v>226</v>
      </c>
      <c r="M140" s="4">
        <v>246</v>
      </c>
      <c r="N140" s="4">
        <v>258</v>
      </c>
      <c r="O140" s="4">
        <v>272</v>
      </c>
      <c r="P140">
        <v>251104</v>
      </c>
      <c r="Q140" s="3" t="s">
        <v>99</v>
      </c>
      <c r="R140" t="s">
        <v>100</v>
      </c>
    </row>
    <row r="141" spans="1:18">
      <c r="A141">
        <v>20</v>
      </c>
      <c r="B141">
        <v>12</v>
      </c>
      <c r="C141" s="3" t="s">
        <v>24</v>
      </c>
      <c r="D141" s="4">
        <v>156</v>
      </c>
      <c r="E141" s="4">
        <v>156</v>
      </c>
      <c r="F141" s="4">
        <v>155</v>
      </c>
      <c r="G141" s="4">
        <v>157</v>
      </c>
      <c r="H141" s="4">
        <v>157</v>
      </c>
      <c r="I141" s="4">
        <v>157</v>
      </c>
      <c r="J141" s="4">
        <v>156</v>
      </c>
      <c r="K141" s="4">
        <v>156</v>
      </c>
      <c r="L141" s="4">
        <v>156</v>
      </c>
      <c r="M141" s="4">
        <v>156</v>
      </c>
      <c r="N141" s="4">
        <v>157</v>
      </c>
      <c r="O141" s="4">
        <v>158</v>
      </c>
      <c r="P141">
        <v>252107</v>
      </c>
      <c r="Q141" s="3" t="s">
        <v>99</v>
      </c>
      <c r="R141" t="s">
        <v>100</v>
      </c>
    </row>
    <row r="142" spans="1:18">
      <c r="A142">
        <v>20</v>
      </c>
      <c r="B142">
        <v>12</v>
      </c>
      <c r="C142" s="3" t="s">
        <v>58</v>
      </c>
      <c r="D142" s="4">
        <v>108.2</v>
      </c>
      <c r="E142" s="4">
        <v>108.2</v>
      </c>
      <c r="F142" s="4">
        <v>108.2</v>
      </c>
      <c r="G142" s="4">
        <v>108.2</v>
      </c>
      <c r="H142" s="4">
        <v>108.2</v>
      </c>
      <c r="I142" s="4">
        <v>108.2</v>
      </c>
      <c r="J142" s="4">
        <v>108.2</v>
      </c>
      <c r="K142" s="4">
        <v>107.4</v>
      </c>
      <c r="L142" s="4">
        <v>107.4</v>
      </c>
      <c r="M142" s="4">
        <v>107.4</v>
      </c>
      <c r="N142" s="4">
        <v>107.4</v>
      </c>
      <c r="O142" s="4">
        <v>107.4</v>
      </c>
      <c r="P142">
        <v>181101</v>
      </c>
      <c r="Q142" s="3" t="s">
        <v>99</v>
      </c>
      <c r="R142" t="s">
        <v>100</v>
      </c>
    </row>
    <row r="143" spans="1:18">
      <c r="A143">
        <v>20</v>
      </c>
      <c r="B143">
        <v>12</v>
      </c>
      <c r="C143" s="3" t="s">
        <v>104</v>
      </c>
      <c r="P143">
        <v>189100</v>
      </c>
      <c r="Q143" s="3" t="s">
        <v>99</v>
      </c>
      <c r="R143" t="s">
        <v>100</v>
      </c>
    </row>
    <row r="144" spans="1:18">
      <c r="A144">
        <v>20</v>
      </c>
      <c r="B144">
        <v>12</v>
      </c>
      <c r="C144" s="3" t="s">
        <v>59</v>
      </c>
      <c r="D144" s="4">
        <v>371</v>
      </c>
      <c r="E144" s="4">
        <v>371</v>
      </c>
      <c r="F144" s="4">
        <v>371</v>
      </c>
      <c r="G144" s="4">
        <v>371</v>
      </c>
      <c r="H144" s="4">
        <v>371</v>
      </c>
      <c r="I144" s="4">
        <v>371</v>
      </c>
      <c r="J144" s="4">
        <v>371</v>
      </c>
      <c r="K144" s="4">
        <v>371</v>
      </c>
      <c r="L144" s="4">
        <v>371</v>
      </c>
      <c r="M144" s="4">
        <v>371</v>
      </c>
      <c r="N144" s="4">
        <v>371</v>
      </c>
      <c r="O144" s="4">
        <v>371</v>
      </c>
      <c r="P144">
        <v>182217</v>
      </c>
      <c r="Q144" s="3" t="s">
        <v>99</v>
      </c>
      <c r="R144" t="s">
        <v>100</v>
      </c>
    </row>
    <row r="145" spans="1:18">
      <c r="A145">
        <v>20</v>
      </c>
      <c r="B145">
        <v>12</v>
      </c>
      <c r="C145" s="3" t="s">
        <v>59</v>
      </c>
      <c r="D145" s="4">
        <v>565</v>
      </c>
      <c r="E145" s="4">
        <v>565</v>
      </c>
      <c r="F145" s="4">
        <v>565</v>
      </c>
      <c r="G145" s="4">
        <v>565</v>
      </c>
      <c r="H145" s="4">
        <v>565</v>
      </c>
      <c r="I145" s="4">
        <v>565</v>
      </c>
      <c r="J145" s="4">
        <v>565</v>
      </c>
      <c r="K145" s="4">
        <v>565</v>
      </c>
      <c r="L145" s="4">
        <v>565</v>
      </c>
      <c r="M145" s="4">
        <v>565</v>
      </c>
      <c r="N145" s="4">
        <v>565</v>
      </c>
      <c r="O145" s="4">
        <v>565</v>
      </c>
      <c r="P145">
        <v>182218</v>
      </c>
      <c r="Q145" s="3" t="s">
        <v>99</v>
      </c>
      <c r="R145" t="s">
        <v>100</v>
      </c>
    </row>
    <row r="146" spans="1:18">
      <c r="A146">
        <v>20</v>
      </c>
      <c r="B146">
        <v>12</v>
      </c>
      <c r="C146" s="3" t="s">
        <v>90</v>
      </c>
      <c r="D146" s="4">
        <v>897.6</v>
      </c>
      <c r="E146" s="4">
        <v>896.6</v>
      </c>
      <c r="F146" s="4">
        <v>898.6</v>
      </c>
      <c r="G146" s="4">
        <v>905.6</v>
      </c>
      <c r="H146" s="4">
        <v>912.6</v>
      </c>
      <c r="I146" s="4">
        <v>915.6</v>
      </c>
      <c r="J146" s="4">
        <v>919.6</v>
      </c>
      <c r="K146" s="4">
        <v>915.6</v>
      </c>
      <c r="L146" s="4">
        <v>916.6</v>
      </c>
      <c r="M146" s="4">
        <v>916.6</v>
      </c>
      <c r="N146" s="4">
        <v>915.6</v>
      </c>
      <c r="O146" s="4">
        <v>915.6</v>
      </c>
      <c r="P146">
        <v>183102</v>
      </c>
      <c r="Q146" s="3" t="s">
        <v>99</v>
      </c>
      <c r="R146" t="s">
        <v>100</v>
      </c>
    </row>
    <row r="147" spans="1:18">
      <c r="A147">
        <v>20</v>
      </c>
      <c r="B147">
        <v>12</v>
      </c>
      <c r="C147" s="3" t="s">
        <v>90</v>
      </c>
      <c r="D147" s="4">
        <v>2670.2</v>
      </c>
      <c r="E147" s="4">
        <v>2666.8</v>
      </c>
      <c r="F147" s="4">
        <v>2663.4</v>
      </c>
      <c r="G147" s="4">
        <v>2660.4</v>
      </c>
      <c r="H147" s="4">
        <v>2658.4</v>
      </c>
      <c r="I147" s="4">
        <v>2658.4</v>
      </c>
      <c r="J147" s="4">
        <v>2660.6</v>
      </c>
      <c r="K147" s="4">
        <v>2660.4</v>
      </c>
      <c r="L147" s="4">
        <v>2655.2</v>
      </c>
      <c r="M147" s="4">
        <v>2679.8</v>
      </c>
      <c r="N147" s="4">
        <v>2678</v>
      </c>
      <c r="O147" s="4">
        <v>2678.6</v>
      </c>
      <c r="P147">
        <v>183106</v>
      </c>
      <c r="Q147" s="3" t="s">
        <v>99</v>
      </c>
      <c r="R147" t="s">
        <v>100</v>
      </c>
    </row>
    <row r="148" spans="1:18">
      <c r="A148">
        <v>20</v>
      </c>
      <c r="B148">
        <v>12</v>
      </c>
      <c r="C148" s="3" t="s">
        <v>90</v>
      </c>
      <c r="D148" s="4">
        <v>485</v>
      </c>
      <c r="E148" s="4">
        <v>485</v>
      </c>
      <c r="F148" s="4">
        <v>493</v>
      </c>
      <c r="G148" s="4">
        <v>493</v>
      </c>
      <c r="H148" s="4">
        <v>493</v>
      </c>
      <c r="I148" s="4">
        <v>494</v>
      </c>
      <c r="J148" s="4">
        <v>495</v>
      </c>
      <c r="K148" s="4">
        <v>496</v>
      </c>
      <c r="L148" s="4">
        <v>496</v>
      </c>
      <c r="M148" s="4">
        <v>496</v>
      </c>
      <c r="N148" s="4">
        <v>496</v>
      </c>
      <c r="O148" s="4">
        <v>495</v>
      </c>
      <c r="P148">
        <v>183109</v>
      </c>
      <c r="Q148" s="3" t="s">
        <v>99</v>
      </c>
      <c r="R148" t="s">
        <v>100</v>
      </c>
    </row>
    <row r="149" spans="1:18">
      <c r="A149">
        <v>20</v>
      </c>
      <c r="B149">
        <v>12</v>
      </c>
      <c r="C149" s="3" t="s">
        <v>92</v>
      </c>
      <c r="D149" s="4">
        <v>1495.5</v>
      </c>
      <c r="E149" s="4">
        <v>1494.5</v>
      </c>
      <c r="F149" s="4">
        <v>1490.5</v>
      </c>
      <c r="G149" s="4">
        <v>1502.5</v>
      </c>
      <c r="H149" s="4">
        <v>1501.7</v>
      </c>
      <c r="I149" s="4">
        <v>1505.7</v>
      </c>
      <c r="J149" s="4">
        <v>1506.7</v>
      </c>
      <c r="K149" s="4">
        <v>1509.7</v>
      </c>
      <c r="L149" s="4">
        <v>1512.7</v>
      </c>
      <c r="M149" s="4">
        <v>1506.9</v>
      </c>
      <c r="N149" s="4">
        <v>1501.9</v>
      </c>
      <c r="O149" s="4">
        <v>1506.7</v>
      </c>
      <c r="P149">
        <v>187101</v>
      </c>
      <c r="Q149" s="3" t="s">
        <v>99</v>
      </c>
      <c r="R149" t="s">
        <v>100</v>
      </c>
    </row>
    <row r="150" spans="1:18">
      <c r="A150">
        <v>20</v>
      </c>
      <c r="B150">
        <v>12</v>
      </c>
      <c r="C150" s="3" t="s">
        <v>91</v>
      </c>
      <c r="D150" s="4">
        <v>1281.5999999999999</v>
      </c>
      <c r="E150" s="4">
        <v>1280.5999999999999</v>
      </c>
      <c r="F150" s="4">
        <v>1281.5999999999999</v>
      </c>
      <c r="G150" s="4">
        <v>1284.5999999999999</v>
      </c>
      <c r="H150" s="4">
        <v>1289.5999999999999</v>
      </c>
      <c r="I150" s="4">
        <v>1288.5999999999999</v>
      </c>
      <c r="J150" s="4">
        <v>1286.5999999999999</v>
      </c>
      <c r="K150" s="4">
        <v>1286.4000000000001</v>
      </c>
      <c r="L150" s="4">
        <v>1287.4000000000001</v>
      </c>
      <c r="M150" s="4">
        <v>1279.4000000000001</v>
      </c>
      <c r="N150" s="4">
        <v>1273.4000000000001</v>
      </c>
      <c r="O150" s="4">
        <v>1271.4000000000001</v>
      </c>
      <c r="P150">
        <v>188101</v>
      </c>
      <c r="Q150" s="3" t="s">
        <v>99</v>
      </c>
      <c r="R150" t="s">
        <v>100</v>
      </c>
    </row>
    <row r="151" spans="1:18">
      <c r="A151">
        <v>20</v>
      </c>
      <c r="B151">
        <v>12</v>
      </c>
      <c r="C151" s="3" t="s">
        <v>59</v>
      </c>
      <c r="D151" s="4">
        <v>316</v>
      </c>
      <c r="E151" s="4">
        <v>317</v>
      </c>
      <c r="F151" s="4">
        <v>318</v>
      </c>
      <c r="G151" s="4">
        <v>318</v>
      </c>
      <c r="H151" s="4">
        <v>322</v>
      </c>
      <c r="I151" s="4">
        <v>325</v>
      </c>
      <c r="J151" s="4">
        <v>324</v>
      </c>
      <c r="K151" s="4">
        <v>324</v>
      </c>
      <c r="L151" s="4">
        <v>324</v>
      </c>
      <c r="M151" s="4">
        <v>324</v>
      </c>
      <c r="N151" s="4">
        <v>328</v>
      </c>
      <c r="O151" s="4">
        <v>327</v>
      </c>
      <c r="P151">
        <v>182134</v>
      </c>
      <c r="Q151" s="3" t="s">
        <v>99</v>
      </c>
      <c r="R151" t="s">
        <v>100</v>
      </c>
    </row>
    <row r="152" spans="1:18">
      <c r="A152">
        <v>20</v>
      </c>
      <c r="B152">
        <v>12</v>
      </c>
      <c r="C152" s="3" t="s">
        <v>59</v>
      </c>
      <c r="D152" s="4">
        <v>108</v>
      </c>
      <c r="E152" s="4">
        <v>108</v>
      </c>
      <c r="F152" s="4">
        <v>108</v>
      </c>
      <c r="G152" s="4">
        <v>108</v>
      </c>
      <c r="H152" s="4">
        <v>107</v>
      </c>
      <c r="I152" s="4">
        <v>107</v>
      </c>
      <c r="J152" s="4">
        <v>107</v>
      </c>
      <c r="K152" s="4">
        <v>107</v>
      </c>
      <c r="L152" s="4">
        <v>107</v>
      </c>
      <c r="M152" s="4">
        <v>107</v>
      </c>
      <c r="N152" s="4">
        <v>107</v>
      </c>
      <c r="O152" s="4">
        <v>107</v>
      </c>
      <c r="P152">
        <v>182136</v>
      </c>
      <c r="Q152" s="3" t="s">
        <v>99</v>
      </c>
      <c r="R152" t="s">
        <v>100</v>
      </c>
    </row>
    <row r="153" spans="1:18">
      <c r="A153">
        <v>20</v>
      </c>
      <c r="B153">
        <v>12</v>
      </c>
      <c r="C153" s="3" t="s">
        <v>59</v>
      </c>
      <c r="D153" s="4">
        <v>296</v>
      </c>
      <c r="E153" s="4">
        <v>295</v>
      </c>
      <c r="F153" s="4">
        <v>297</v>
      </c>
      <c r="G153" s="4">
        <v>299</v>
      </c>
      <c r="H153" s="4">
        <v>297</v>
      </c>
      <c r="I153" s="4">
        <v>299</v>
      </c>
      <c r="J153" s="4">
        <v>299</v>
      </c>
      <c r="K153" s="4">
        <v>299</v>
      </c>
      <c r="L153" s="4">
        <v>299</v>
      </c>
      <c r="M153" s="4">
        <v>299</v>
      </c>
      <c r="N153" s="4">
        <v>300</v>
      </c>
      <c r="O153" s="4">
        <v>300</v>
      </c>
      <c r="P153">
        <v>182138</v>
      </c>
      <c r="Q153" s="3" t="s">
        <v>99</v>
      </c>
      <c r="R153" t="s">
        <v>100</v>
      </c>
    </row>
    <row r="154" spans="1:18">
      <c r="A154">
        <v>20</v>
      </c>
      <c r="B154">
        <v>12</v>
      </c>
      <c r="C154" s="3" t="s">
        <v>29</v>
      </c>
      <c r="D154" s="4">
        <v>55</v>
      </c>
      <c r="E154" s="4">
        <v>54</v>
      </c>
      <c r="F154" s="4">
        <v>54</v>
      </c>
      <c r="G154" s="4">
        <v>54</v>
      </c>
      <c r="H154" s="4">
        <v>54</v>
      </c>
      <c r="I154" s="4">
        <v>53</v>
      </c>
      <c r="J154" s="4">
        <v>53</v>
      </c>
      <c r="K154" s="4">
        <v>53</v>
      </c>
      <c r="L154" s="4">
        <v>53</v>
      </c>
      <c r="M154" s="4">
        <v>53</v>
      </c>
      <c r="N154" s="4">
        <v>53</v>
      </c>
      <c r="O154" s="4">
        <v>53</v>
      </c>
      <c r="P154">
        <v>403104</v>
      </c>
      <c r="Q154" s="3" t="s">
        <v>99</v>
      </c>
      <c r="R154" t="s">
        <v>100</v>
      </c>
    </row>
    <row r="155" spans="1:18">
      <c r="A155">
        <v>20</v>
      </c>
      <c r="B155">
        <v>12</v>
      </c>
      <c r="C155" s="3" t="s">
        <v>29</v>
      </c>
      <c r="D155" s="4">
        <v>139</v>
      </c>
      <c r="E155" s="4">
        <v>137</v>
      </c>
      <c r="F155" s="4">
        <v>138</v>
      </c>
      <c r="G155" s="4">
        <v>138</v>
      </c>
      <c r="H155" s="4">
        <v>139</v>
      </c>
      <c r="I155" s="4">
        <v>139</v>
      </c>
      <c r="J155" s="4">
        <v>141</v>
      </c>
      <c r="K155" s="4">
        <v>142</v>
      </c>
      <c r="L155" s="4">
        <v>142</v>
      </c>
      <c r="M155" s="4">
        <v>141</v>
      </c>
      <c r="N155" s="4">
        <v>140</v>
      </c>
      <c r="O155" s="4">
        <v>139.5</v>
      </c>
      <c r="P155">
        <v>403107</v>
      </c>
      <c r="Q155" s="3" t="s">
        <v>99</v>
      </c>
      <c r="R155" t="s">
        <v>100</v>
      </c>
    </row>
    <row r="156" spans="1:18">
      <c r="A156">
        <v>20</v>
      </c>
      <c r="B156">
        <v>12</v>
      </c>
      <c r="C156" s="3" t="s">
        <v>29</v>
      </c>
      <c r="D156" s="4">
        <v>88</v>
      </c>
      <c r="E156" s="4">
        <v>88</v>
      </c>
      <c r="F156" s="4">
        <v>88.8</v>
      </c>
      <c r="G156" s="4">
        <v>88.8</v>
      </c>
      <c r="H156" s="4">
        <v>88.8</v>
      </c>
      <c r="I156" s="4">
        <v>92</v>
      </c>
      <c r="J156" s="4">
        <v>93.6</v>
      </c>
      <c r="K156" s="4">
        <v>93.6</v>
      </c>
      <c r="L156" s="4">
        <v>92</v>
      </c>
      <c r="M156" s="4">
        <v>91.2</v>
      </c>
      <c r="N156" s="4">
        <v>90.4</v>
      </c>
      <c r="O156" s="4">
        <v>91.2</v>
      </c>
      <c r="P156">
        <v>403108</v>
      </c>
      <c r="Q156" s="3" t="s">
        <v>99</v>
      </c>
      <c r="R156" t="s">
        <v>100</v>
      </c>
    </row>
    <row r="157" spans="1:18">
      <c r="A157">
        <v>20</v>
      </c>
      <c r="B157">
        <v>12</v>
      </c>
      <c r="C157" s="3" t="s">
        <v>29</v>
      </c>
      <c r="D157" s="4">
        <v>82</v>
      </c>
      <c r="E157" s="4">
        <v>82</v>
      </c>
      <c r="F157" s="4">
        <v>83</v>
      </c>
      <c r="G157" s="4">
        <v>82</v>
      </c>
      <c r="H157" s="4">
        <v>82</v>
      </c>
      <c r="I157" s="4">
        <v>83</v>
      </c>
      <c r="J157" s="4">
        <v>83</v>
      </c>
      <c r="K157" s="4">
        <v>81</v>
      </c>
      <c r="L157" s="4">
        <v>81</v>
      </c>
      <c r="M157" s="4">
        <v>81</v>
      </c>
      <c r="N157" s="4">
        <v>81</v>
      </c>
      <c r="O157" s="4">
        <v>82</v>
      </c>
      <c r="P157">
        <v>403109</v>
      </c>
      <c r="Q157" s="3" t="s">
        <v>99</v>
      </c>
      <c r="R157" t="s">
        <v>100</v>
      </c>
    </row>
    <row r="158" spans="1:18">
      <c r="A158">
        <v>20</v>
      </c>
      <c r="B158">
        <v>12</v>
      </c>
      <c r="C158" s="3" t="s">
        <v>29</v>
      </c>
      <c r="D158" s="4">
        <v>175.4</v>
      </c>
      <c r="E158" s="4">
        <v>179.4</v>
      </c>
      <c r="F158" s="4">
        <v>181.4</v>
      </c>
      <c r="G158" s="4">
        <v>183.4</v>
      </c>
      <c r="H158" s="4">
        <v>183.6</v>
      </c>
      <c r="I158" s="4">
        <v>183.6</v>
      </c>
      <c r="J158" s="4">
        <v>183.6</v>
      </c>
      <c r="K158" s="4">
        <v>182.6</v>
      </c>
      <c r="L158" s="4">
        <v>180.6</v>
      </c>
      <c r="M158" s="4">
        <v>175.8</v>
      </c>
      <c r="N158" s="4">
        <v>176.6</v>
      </c>
      <c r="O158" s="4">
        <v>179.6</v>
      </c>
      <c r="P158">
        <v>403112</v>
      </c>
      <c r="Q158" s="3" t="s">
        <v>99</v>
      </c>
      <c r="R158" t="s">
        <v>100</v>
      </c>
    </row>
    <row r="159" spans="1:18">
      <c r="A159">
        <v>20</v>
      </c>
      <c r="B159">
        <v>12</v>
      </c>
      <c r="C159" s="3" t="s">
        <v>29</v>
      </c>
      <c r="D159" s="4">
        <v>201.8</v>
      </c>
      <c r="E159" s="4">
        <v>200</v>
      </c>
      <c r="F159" s="4">
        <v>200.2</v>
      </c>
      <c r="G159" s="4">
        <v>196</v>
      </c>
      <c r="H159" s="4">
        <v>194.2</v>
      </c>
      <c r="I159" s="4">
        <v>196.8</v>
      </c>
      <c r="J159" s="4">
        <v>197</v>
      </c>
      <c r="K159" s="4">
        <v>198.8</v>
      </c>
      <c r="L159" s="4">
        <v>198.2</v>
      </c>
      <c r="M159" s="4">
        <v>197.2</v>
      </c>
      <c r="N159" s="4">
        <v>195.6</v>
      </c>
      <c r="O159" s="4">
        <v>191.8</v>
      </c>
      <c r="P159">
        <v>403113</v>
      </c>
      <c r="Q159" s="3" t="s">
        <v>99</v>
      </c>
      <c r="R159" t="s">
        <v>100</v>
      </c>
    </row>
    <row r="160" spans="1:18">
      <c r="A160">
        <v>20</v>
      </c>
      <c r="B160">
        <v>12</v>
      </c>
      <c r="C160" s="3" t="s">
        <v>29</v>
      </c>
      <c r="D160" s="4">
        <v>74</v>
      </c>
      <c r="E160" s="4">
        <v>75</v>
      </c>
      <c r="F160" s="4">
        <v>76</v>
      </c>
      <c r="G160" s="4">
        <v>76</v>
      </c>
      <c r="H160" s="4">
        <v>76</v>
      </c>
      <c r="I160" s="4">
        <v>78</v>
      </c>
      <c r="J160" s="4">
        <v>80</v>
      </c>
      <c r="K160" s="4">
        <v>80</v>
      </c>
      <c r="L160" s="4">
        <v>82</v>
      </c>
      <c r="M160" s="4">
        <v>82</v>
      </c>
      <c r="N160" s="4">
        <v>82</v>
      </c>
      <c r="O160" s="4">
        <v>83</v>
      </c>
      <c r="P160">
        <v>403114</v>
      </c>
      <c r="Q160" s="3" t="s">
        <v>99</v>
      </c>
      <c r="R160" t="s">
        <v>100</v>
      </c>
    </row>
    <row r="161" spans="1:18">
      <c r="A161">
        <v>20</v>
      </c>
      <c r="B161">
        <v>12</v>
      </c>
      <c r="C161" s="3" t="s">
        <v>29</v>
      </c>
      <c r="D161" s="4">
        <v>81.599999999999994</v>
      </c>
      <c r="E161" s="4">
        <v>83.6</v>
      </c>
      <c r="F161" s="4">
        <v>84.6</v>
      </c>
      <c r="G161" s="4">
        <v>84.6</v>
      </c>
      <c r="H161" s="4">
        <v>85.6</v>
      </c>
      <c r="I161" s="4">
        <v>85.6</v>
      </c>
      <c r="J161" s="4">
        <v>84.6</v>
      </c>
      <c r="K161" s="4">
        <v>84.6</v>
      </c>
      <c r="L161" s="4">
        <v>84.6</v>
      </c>
      <c r="M161" s="4">
        <v>84.6</v>
      </c>
      <c r="N161" s="4">
        <v>83.6</v>
      </c>
      <c r="O161" s="4">
        <v>81.599999999999994</v>
      </c>
      <c r="P161">
        <v>403115</v>
      </c>
      <c r="Q161" s="3" t="s">
        <v>99</v>
      </c>
      <c r="R161" t="s">
        <v>100</v>
      </c>
    </row>
    <row r="162" spans="1:18">
      <c r="A162">
        <v>20</v>
      </c>
      <c r="B162">
        <v>12</v>
      </c>
      <c r="C162" s="3" t="s">
        <v>39</v>
      </c>
      <c r="D162" s="4">
        <v>1716</v>
      </c>
      <c r="E162" s="4">
        <v>1716</v>
      </c>
      <c r="F162" s="4">
        <v>1719</v>
      </c>
      <c r="G162" s="4">
        <v>1716</v>
      </c>
      <c r="H162" s="4">
        <v>1714</v>
      </c>
      <c r="I162" s="4">
        <v>1718</v>
      </c>
      <c r="J162" s="4">
        <v>1718</v>
      </c>
      <c r="K162" s="4">
        <v>1715</v>
      </c>
      <c r="L162" s="4">
        <v>1718</v>
      </c>
      <c r="M162" s="4">
        <v>1716</v>
      </c>
      <c r="N162" s="4">
        <v>1719</v>
      </c>
      <c r="O162" s="4">
        <v>1721</v>
      </c>
      <c r="P162">
        <v>406101</v>
      </c>
      <c r="Q162" s="3" t="s">
        <v>99</v>
      </c>
      <c r="R162" t="s">
        <v>100</v>
      </c>
    </row>
    <row r="163" spans="1:18">
      <c r="A163">
        <v>20</v>
      </c>
      <c r="B163">
        <v>12</v>
      </c>
      <c r="C163" s="3" t="s">
        <v>59</v>
      </c>
      <c r="D163" s="4">
        <v>665</v>
      </c>
      <c r="E163" s="4">
        <v>665</v>
      </c>
      <c r="F163" s="4">
        <v>667</v>
      </c>
      <c r="G163" s="4">
        <v>666</v>
      </c>
      <c r="H163" s="4">
        <v>664</v>
      </c>
      <c r="I163" s="4">
        <v>665</v>
      </c>
      <c r="J163" s="4">
        <v>666</v>
      </c>
      <c r="K163" s="4">
        <v>665</v>
      </c>
      <c r="L163" s="4">
        <v>667</v>
      </c>
      <c r="M163" s="4">
        <v>670</v>
      </c>
      <c r="N163" s="4">
        <v>670</v>
      </c>
      <c r="O163" s="4">
        <v>670</v>
      </c>
      <c r="P163">
        <v>182101</v>
      </c>
      <c r="Q163" s="3" t="s">
        <v>99</v>
      </c>
      <c r="R163" t="s">
        <v>100</v>
      </c>
    </row>
    <row r="164" spans="1:18">
      <c r="A164">
        <v>20</v>
      </c>
      <c r="B164">
        <v>12</v>
      </c>
      <c r="C164" s="3" t="s">
        <v>59</v>
      </c>
      <c r="D164" s="4">
        <v>776.4</v>
      </c>
      <c r="E164" s="4">
        <v>775.2</v>
      </c>
      <c r="F164" s="4">
        <v>774.4</v>
      </c>
      <c r="G164" s="4">
        <v>779.2</v>
      </c>
      <c r="H164" s="4">
        <v>781.2</v>
      </c>
      <c r="I164" s="4">
        <v>782.2</v>
      </c>
      <c r="J164" s="4">
        <v>782.2</v>
      </c>
      <c r="K164" s="4">
        <v>782.6</v>
      </c>
      <c r="L164" s="4">
        <v>782.6</v>
      </c>
      <c r="M164" s="4">
        <v>781.8</v>
      </c>
      <c r="N164" s="4">
        <v>779.8</v>
      </c>
      <c r="O164" s="4">
        <v>778</v>
      </c>
      <c r="P164">
        <v>182102</v>
      </c>
      <c r="Q164" s="3" t="s">
        <v>99</v>
      </c>
      <c r="R164" t="s">
        <v>100</v>
      </c>
    </row>
    <row r="165" spans="1:18">
      <c r="A165">
        <v>20</v>
      </c>
      <c r="B165">
        <v>12</v>
      </c>
      <c r="C165" s="3" t="s">
        <v>59</v>
      </c>
      <c r="D165" s="4">
        <v>2644.5</v>
      </c>
      <c r="P165">
        <v>182103</v>
      </c>
      <c r="Q165" s="3" t="s">
        <v>99</v>
      </c>
      <c r="R165" t="s">
        <v>100</v>
      </c>
    </row>
    <row r="166" spans="1:18">
      <c r="A166">
        <v>20</v>
      </c>
      <c r="B166">
        <v>12</v>
      </c>
      <c r="C166" s="3" t="s">
        <v>59</v>
      </c>
      <c r="D166" s="4">
        <v>1310</v>
      </c>
      <c r="E166" s="4">
        <v>1308</v>
      </c>
      <c r="F166" s="4">
        <v>1306.8</v>
      </c>
      <c r="G166" s="4">
        <v>1316.2</v>
      </c>
      <c r="H166" s="4">
        <v>1322</v>
      </c>
      <c r="I166" s="4">
        <v>1324</v>
      </c>
      <c r="J166" s="4">
        <v>1323.8</v>
      </c>
      <c r="K166" s="4">
        <v>1323.8</v>
      </c>
      <c r="L166" s="4">
        <v>1325.8</v>
      </c>
      <c r="M166" s="4">
        <v>1323.8</v>
      </c>
      <c r="N166" s="4">
        <v>1317.4</v>
      </c>
      <c r="O166" s="4">
        <v>1318.2</v>
      </c>
      <c r="P166">
        <v>182107</v>
      </c>
      <c r="Q166" s="3" t="s">
        <v>99</v>
      </c>
      <c r="R166" t="s">
        <v>100</v>
      </c>
    </row>
    <row r="167" spans="1:18">
      <c r="A167">
        <v>20</v>
      </c>
      <c r="B167">
        <v>12</v>
      </c>
      <c r="C167" s="3" t="s">
        <v>59</v>
      </c>
      <c r="D167" s="4">
        <v>17</v>
      </c>
      <c r="E167" s="4">
        <v>17</v>
      </c>
      <c r="F167" s="4">
        <v>17</v>
      </c>
      <c r="G167" s="4">
        <v>17</v>
      </c>
      <c r="H167" s="4">
        <v>17</v>
      </c>
      <c r="I167" s="4">
        <v>17</v>
      </c>
      <c r="J167" s="4">
        <v>17</v>
      </c>
      <c r="K167" s="4">
        <v>17</v>
      </c>
      <c r="L167" s="4">
        <v>17</v>
      </c>
      <c r="M167" s="4">
        <v>17</v>
      </c>
      <c r="N167" s="4">
        <v>17</v>
      </c>
      <c r="O167" s="4">
        <v>17</v>
      </c>
      <c r="P167">
        <v>182110</v>
      </c>
      <c r="Q167" s="3" t="s">
        <v>99</v>
      </c>
      <c r="R167" t="s">
        <v>100</v>
      </c>
    </row>
    <row r="168" spans="1:18">
      <c r="A168">
        <v>20</v>
      </c>
      <c r="B168">
        <v>12</v>
      </c>
      <c r="C168" s="3" t="s">
        <v>59</v>
      </c>
      <c r="D168" s="4">
        <v>1122</v>
      </c>
      <c r="E168" s="4">
        <v>1131</v>
      </c>
      <c r="F168" s="4">
        <v>1134</v>
      </c>
      <c r="G168" s="4">
        <v>1135</v>
      </c>
      <c r="H168" s="4">
        <v>1130</v>
      </c>
      <c r="I168" s="4">
        <v>1124</v>
      </c>
      <c r="J168" s="4">
        <v>1131</v>
      </c>
      <c r="K168" s="4">
        <v>1136</v>
      </c>
      <c r="L168" s="4">
        <v>1140</v>
      </c>
      <c r="M168" s="4">
        <v>1137</v>
      </c>
      <c r="N168" s="4">
        <v>1138</v>
      </c>
      <c r="O168" s="4">
        <v>1138</v>
      </c>
      <c r="P168">
        <v>182115</v>
      </c>
      <c r="Q168" s="3" t="s">
        <v>99</v>
      </c>
      <c r="R168" t="s">
        <v>100</v>
      </c>
    </row>
    <row r="169" spans="1:18">
      <c r="A169">
        <v>20</v>
      </c>
      <c r="B169">
        <v>12</v>
      </c>
      <c r="C169" s="3" t="s">
        <v>59</v>
      </c>
      <c r="D169" s="4">
        <v>485.2</v>
      </c>
      <c r="E169" s="4">
        <v>484.4</v>
      </c>
      <c r="F169" s="4">
        <v>483.9</v>
      </c>
      <c r="G169" s="4">
        <v>481.6</v>
      </c>
      <c r="H169" s="4">
        <v>480</v>
      </c>
      <c r="I169" s="4">
        <v>480</v>
      </c>
      <c r="J169" s="4">
        <v>480</v>
      </c>
      <c r="K169" s="4">
        <v>481.8</v>
      </c>
      <c r="L169" s="4">
        <v>482.6</v>
      </c>
      <c r="M169" s="4">
        <v>482.6</v>
      </c>
      <c r="N169" s="4">
        <v>479.8</v>
      </c>
      <c r="O169" s="4">
        <v>478</v>
      </c>
      <c r="P169">
        <v>182117</v>
      </c>
      <c r="Q169" s="3" t="s">
        <v>99</v>
      </c>
      <c r="R169" t="s">
        <v>100</v>
      </c>
    </row>
    <row r="170" spans="1:18">
      <c r="A170">
        <v>20</v>
      </c>
      <c r="B170">
        <v>12</v>
      </c>
      <c r="C170" s="3" t="s">
        <v>59</v>
      </c>
      <c r="D170" s="4">
        <v>65</v>
      </c>
      <c r="E170" s="4">
        <v>65</v>
      </c>
      <c r="F170" s="4">
        <v>65</v>
      </c>
      <c r="G170" s="4">
        <v>48</v>
      </c>
      <c r="H170" s="4">
        <v>60</v>
      </c>
      <c r="I170" s="4">
        <v>60</v>
      </c>
      <c r="J170" s="4">
        <v>60</v>
      </c>
      <c r="K170" s="4">
        <v>60</v>
      </c>
      <c r="L170" s="4">
        <v>60</v>
      </c>
      <c r="M170" s="4">
        <v>60</v>
      </c>
      <c r="N170" s="4">
        <v>60</v>
      </c>
      <c r="O170" s="4">
        <v>60</v>
      </c>
      <c r="P170">
        <v>182120</v>
      </c>
      <c r="Q170" s="3" t="s">
        <v>99</v>
      </c>
      <c r="R170" t="s">
        <v>100</v>
      </c>
    </row>
    <row r="171" spans="1:18">
      <c r="A171">
        <v>20</v>
      </c>
      <c r="B171">
        <v>12</v>
      </c>
      <c r="C171" s="3" t="s">
        <v>59</v>
      </c>
      <c r="D171" s="4">
        <v>202.5</v>
      </c>
      <c r="E171" s="4">
        <v>202.5</v>
      </c>
      <c r="F171" s="4">
        <v>202.5</v>
      </c>
      <c r="G171" s="4">
        <v>202.5</v>
      </c>
      <c r="H171" s="4">
        <v>202.5</v>
      </c>
      <c r="I171" s="4">
        <v>202.5</v>
      </c>
      <c r="J171" s="4">
        <v>202.5</v>
      </c>
      <c r="K171" s="4">
        <v>203.5</v>
      </c>
      <c r="L171" s="4">
        <v>202.5</v>
      </c>
      <c r="M171" s="4">
        <v>199.5</v>
      </c>
      <c r="N171" s="4">
        <v>201.5</v>
      </c>
      <c r="O171" s="4">
        <v>200.5</v>
      </c>
      <c r="P171">
        <v>182123</v>
      </c>
      <c r="Q171" s="3" t="s">
        <v>99</v>
      </c>
      <c r="R171" t="s">
        <v>100</v>
      </c>
    </row>
    <row r="172" spans="1:18">
      <c r="A172">
        <v>20</v>
      </c>
      <c r="B172">
        <v>12</v>
      </c>
      <c r="C172" s="3" t="s">
        <v>59</v>
      </c>
      <c r="D172" s="4">
        <v>159.4</v>
      </c>
      <c r="E172" s="4">
        <v>160.4</v>
      </c>
      <c r="F172" s="4">
        <v>161.4</v>
      </c>
      <c r="G172" s="4">
        <v>160.4</v>
      </c>
      <c r="H172" s="4">
        <v>159.4</v>
      </c>
      <c r="I172" s="4">
        <v>158.4</v>
      </c>
      <c r="J172" s="4">
        <v>158.4</v>
      </c>
      <c r="K172" s="4">
        <v>156.4</v>
      </c>
      <c r="L172" s="4">
        <v>155.4</v>
      </c>
      <c r="M172" s="4">
        <v>155.4</v>
      </c>
      <c r="N172" s="4">
        <v>158.4</v>
      </c>
      <c r="O172" s="4">
        <v>157.4</v>
      </c>
      <c r="P172">
        <v>182126</v>
      </c>
      <c r="Q172" s="3" t="s">
        <v>99</v>
      </c>
      <c r="R172" t="s">
        <v>100</v>
      </c>
    </row>
    <row r="173" spans="1:18">
      <c r="A173">
        <v>20</v>
      </c>
      <c r="B173">
        <v>12</v>
      </c>
      <c r="C173" s="3" t="s">
        <v>59</v>
      </c>
      <c r="D173" s="4">
        <v>69</v>
      </c>
      <c r="E173" s="4">
        <v>69</v>
      </c>
      <c r="F173" s="4">
        <v>69</v>
      </c>
      <c r="G173" s="4">
        <v>69</v>
      </c>
      <c r="H173" s="4">
        <v>69</v>
      </c>
      <c r="I173" s="4">
        <v>69</v>
      </c>
      <c r="J173" s="4">
        <v>69</v>
      </c>
      <c r="K173" s="4">
        <v>69</v>
      </c>
      <c r="L173" s="4">
        <v>69</v>
      </c>
      <c r="M173" s="4">
        <v>70</v>
      </c>
      <c r="N173" s="4">
        <v>70</v>
      </c>
      <c r="O173" s="4">
        <v>70</v>
      </c>
      <c r="P173">
        <v>182130</v>
      </c>
      <c r="Q173" s="3" t="s">
        <v>99</v>
      </c>
      <c r="R173" t="s">
        <v>100</v>
      </c>
    </row>
    <row r="174" spans="1:18">
      <c r="A174">
        <v>20</v>
      </c>
      <c r="B174">
        <v>12</v>
      </c>
      <c r="C174" s="3" t="s">
        <v>44</v>
      </c>
      <c r="D174" s="4">
        <v>1240</v>
      </c>
      <c r="E174" s="4">
        <v>1236</v>
      </c>
      <c r="F174" s="4">
        <v>1236</v>
      </c>
      <c r="G174" s="4">
        <v>1238</v>
      </c>
      <c r="H174" s="4">
        <v>1236</v>
      </c>
      <c r="I174" s="4">
        <v>1234</v>
      </c>
      <c r="J174" s="4">
        <v>1232</v>
      </c>
      <c r="K174" s="4">
        <v>1231</v>
      </c>
      <c r="L174" s="4">
        <v>1230</v>
      </c>
      <c r="M174" s="4">
        <v>1230</v>
      </c>
      <c r="N174" s="4">
        <v>1231</v>
      </c>
      <c r="O174" s="4">
        <v>1231</v>
      </c>
      <c r="P174">
        <v>260101</v>
      </c>
      <c r="Q174" s="3" t="s">
        <v>99</v>
      </c>
      <c r="R174" t="s">
        <v>100</v>
      </c>
    </row>
    <row r="175" spans="1:18">
      <c r="A175">
        <v>20</v>
      </c>
      <c r="B175">
        <v>12</v>
      </c>
      <c r="C175" s="3" t="s">
        <v>103</v>
      </c>
      <c r="D175" s="4">
        <v>166</v>
      </c>
      <c r="E175" s="4">
        <v>166</v>
      </c>
      <c r="F175" s="4">
        <v>168</v>
      </c>
      <c r="G175" s="4">
        <v>169</v>
      </c>
      <c r="P175">
        <v>262101</v>
      </c>
      <c r="Q175" s="3" t="s">
        <v>99</v>
      </c>
      <c r="R175" t="s">
        <v>100</v>
      </c>
    </row>
    <row r="176" spans="1:18">
      <c r="A176">
        <v>20</v>
      </c>
      <c r="B176">
        <v>12</v>
      </c>
      <c r="C176" s="3" t="s">
        <v>43</v>
      </c>
      <c r="D176" s="4">
        <v>765.7</v>
      </c>
      <c r="E176" s="4">
        <v>769.7</v>
      </c>
      <c r="F176" s="4">
        <v>764.9</v>
      </c>
      <c r="G176" s="4">
        <v>748.9</v>
      </c>
      <c r="H176" s="4">
        <v>744.9</v>
      </c>
      <c r="I176" s="4">
        <v>743.3</v>
      </c>
      <c r="J176" s="4">
        <v>743.3</v>
      </c>
      <c r="K176" s="4">
        <v>742.5</v>
      </c>
      <c r="L176" s="4">
        <v>742.5</v>
      </c>
      <c r="M176" s="4">
        <v>756.9</v>
      </c>
      <c r="N176" s="4">
        <v>764.1</v>
      </c>
      <c r="O176" s="4">
        <v>764.9</v>
      </c>
      <c r="P176">
        <v>259100</v>
      </c>
      <c r="Q176" s="3" t="s">
        <v>99</v>
      </c>
      <c r="R176" t="s">
        <v>101</v>
      </c>
    </row>
    <row r="177" spans="1:18">
      <c r="A177">
        <v>20</v>
      </c>
      <c r="B177">
        <v>12</v>
      </c>
      <c r="C177" s="3" t="s">
        <v>24</v>
      </c>
      <c r="D177" s="4">
        <v>100</v>
      </c>
      <c r="E177" s="4">
        <v>101</v>
      </c>
      <c r="F177" s="4">
        <v>101</v>
      </c>
      <c r="G177" s="4">
        <v>100</v>
      </c>
      <c r="H177" s="4">
        <v>100</v>
      </c>
      <c r="I177" s="4">
        <v>100</v>
      </c>
      <c r="J177" s="4">
        <v>100</v>
      </c>
      <c r="K177" s="4">
        <v>98</v>
      </c>
      <c r="L177" s="4">
        <v>98</v>
      </c>
      <c r="M177" s="4">
        <v>98</v>
      </c>
      <c r="N177" s="4">
        <v>98</v>
      </c>
      <c r="O177" s="4">
        <v>100</v>
      </c>
      <c r="P177">
        <v>252115</v>
      </c>
      <c r="Q177" s="3" t="s">
        <v>99</v>
      </c>
      <c r="R177" t="s">
        <v>101</v>
      </c>
    </row>
    <row r="178" spans="1:18">
      <c r="A178">
        <v>20</v>
      </c>
      <c r="B178">
        <v>12</v>
      </c>
      <c r="C178" s="3" t="s">
        <v>24</v>
      </c>
      <c r="D178" s="4">
        <v>79</v>
      </c>
      <c r="E178" s="4">
        <v>79</v>
      </c>
      <c r="F178" s="4">
        <v>79</v>
      </c>
      <c r="G178" s="4">
        <v>79</v>
      </c>
      <c r="H178" s="4">
        <v>78</v>
      </c>
      <c r="I178" s="4">
        <v>80</v>
      </c>
      <c r="J178" s="4">
        <v>80</v>
      </c>
      <c r="K178" s="4">
        <v>80</v>
      </c>
      <c r="L178" s="4">
        <v>80</v>
      </c>
      <c r="M178" s="4">
        <v>79</v>
      </c>
      <c r="N178" s="4">
        <v>79</v>
      </c>
      <c r="O178" s="4">
        <v>80</v>
      </c>
      <c r="P178">
        <v>252116</v>
      </c>
      <c r="Q178" s="3" t="s">
        <v>99</v>
      </c>
      <c r="R178" t="s">
        <v>101</v>
      </c>
    </row>
    <row r="179" spans="1:18">
      <c r="A179">
        <v>20</v>
      </c>
      <c r="B179">
        <v>12</v>
      </c>
      <c r="C179" s="3" t="s">
        <v>24</v>
      </c>
      <c r="D179" s="4">
        <v>175</v>
      </c>
      <c r="E179" s="4">
        <v>176</v>
      </c>
      <c r="F179" s="4">
        <v>177</v>
      </c>
      <c r="G179" s="4">
        <v>175</v>
      </c>
      <c r="H179" s="4">
        <v>175</v>
      </c>
      <c r="I179" s="4">
        <v>175</v>
      </c>
      <c r="J179" s="4">
        <v>177</v>
      </c>
      <c r="K179" s="4">
        <v>177</v>
      </c>
      <c r="L179" s="4">
        <v>177</v>
      </c>
      <c r="M179" s="4">
        <v>177</v>
      </c>
      <c r="N179" s="4">
        <v>177</v>
      </c>
      <c r="O179" s="4">
        <v>177</v>
      </c>
      <c r="P179">
        <v>252117</v>
      </c>
      <c r="Q179" s="3" t="s">
        <v>99</v>
      </c>
      <c r="R179" t="s">
        <v>101</v>
      </c>
    </row>
    <row r="180" spans="1:18">
      <c r="A180">
        <v>20</v>
      </c>
      <c r="B180">
        <v>12</v>
      </c>
      <c r="C180" s="3" t="s">
        <v>24</v>
      </c>
      <c r="D180" s="4">
        <v>341</v>
      </c>
      <c r="E180" s="4">
        <v>339</v>
      </c>
      <c r="F180" s="4">
        <v>340</v>
      </c>
      <c r="G180" s="4">
        <v>337</v>
      </c>
      <c r="H180" s="4">
        <v>339</v>
      </c>
      <c r="I180" s="4">
        <v>342</v>
      </c>
      <c r="J180" s="4">
        <v>342</v>
      </c>
      <c r="K180" s="4">
        <v>339</v>
      </c>
      <c r="L180" s="4">
        <v>339</v>
      </c>
      <c r="M180" s="4">
        <v>340</v>
      </c>
      <c r="N180" s="4">
        <v>341</v>
      </c>
      <c r="O180" s="4">
        <v>340</v>
      </c>
      <c r="P180">
        <v>252118</v>
      </c>
      <c r="Q180" s="3" t="s">
        <v>99</v>
      </c>
      <c r="R180" t="s">
        <v>101</v>
      </c>
    </row>
    <row r="181" spans="1:18">
      <c r="A181">
        <v>20</v>
      </c>
      <c r="B181">
        <v>12</v>
      </c>
      <c r="C181" s="3" t="s">
        <v>24</v>
      </c>
      <c r="D181" s="4">
        <v>220.5</v>
      </c>
      <c r="E181" s="4">
        <v>220.5</v>
      </c>
      <c r="F181" s="4">
        <v>221.5</v>
      </c>
      <c r="G181" s="4">
        <v>224.5</v>
      </c>
      <c r="H181" s="4">
        <v>220.5</v>
      </c>
      <c r="I181" s="4">
        <v>222.5</v>
      </c>
      <c r="J181" s="4">
        <v>222.5</v>
      </c>
      <c r="K181" s="4">
        <v>223.5</v>
      </c>
      <c r="L181" s="4">
        <v>220.5</v>
      </c>
      <c r="M181" s="4">
        <v>220.5</v>
      </c>
      <c r="N181" s="4">
        <v>220.5</v>
      </c>
      <c r="O181" s="4">
        <v>220.5</v>
      </c>
      <c r="P181">
        <v>252121</v>
      </c>
      <c r="Q181" s="3" t="s">
        <v>99</v>
      </c>
      <c r="R181" t="s">
        <v>101</v>
      </c>
    </row>
    <row r="182" spans="1:18">
      <c r="A182">
        <v>20</v>
      </c>
      <c r="B182">
        <v>12</v>
      </c>
      <c r="C182" s="3" t="s">
        <v>24</v>
      </c>
      <c r="D182" s="4">
        <v>250.5</v>
      </c>
      <c r="E182" s="4">
        <v>251.5</v>
      </c>
      <c r="F182" s="4">
        <v>251.5</v>
      </c>
      <c r="G182" s="4">
        <v>251.5</v>
      </c>
      <c r="H182" s="4">
        <v>252.5</v>
      </c>
      <c r="I182" s="4">
        <v>251.5</v>
      </c>
      <c r="J182" s="4">
        <v>252.5</v>
      </c>
      <c r="K182" s="4">
        <v>251.5</v>
      </c>
      <c r="L182" s="4">
        <v>250.5</v>
      </c>
      <c r="M182" s="4">
        <v>251.5</v>
      </c>
      <c r="N182" s="4">
        <v>251.5</v>
      </c>
      <c r="O182" s="4">
        <v>251.5</v>
      </c>
      <c r="P182">
        <v>252122</v>
      </c>
      <c r="Q182" s="3" t="s">
        <v>99</v>
      </c>
      <c r="R182" t="s">
        <v>101</v>
      </c>
    </row>
    <row r="183" spans="1:18">
      <c r="A183">
        <v>20</v>
      </c>
      <c r="B183">
        <v>12</v>
      </c>
      <c r="C183" s="3" t="s">
        <v>24</v>
      </c>
      <c r="D183" s="4">
        <v>256.5</v>
      </c>
      <c r="E183" s="4">
        <v>252.5</v>
      </c>
      <c r="F183" s="4">
        <v>255.5</v>
      </c>
      <c r="G183" s="4">
        <v>259.5</v>
      </c>
      <c r="H183" s="4">
        <v>260.5</v>
      </c>
      <c r="I183" s="4">
        <v>263.5</v>
      </c>
      <c r="J183" s="4">
        <v>262.5</v>
      </c>
      <c r="K183" s="4">
        <v>263.5</v>
      </c>
      <c r="L183" s="4">
        <v>263.5</v>
      </c>
      <c r="M183" s="4">
        <v>264.5</v>
      </c>
      <c r="N183" s="4">
        <v>262.5</v>
      </c>
      <c r="O183" s="4">
        <v>264.5</v>
      </c>
      <c r="P183">
        <v>252123</v>
      </c>
      <c r="Q183" s="3" t="s">
        <v>99</v>
      </c>
      <c r="R183" t="s">
        <v>101</v>
      </c>
    </row>
    <row r="184" spans="1:18">
      <c r="A184">
        <v>20</v>
      </c>
      <c r="B184">
        <v>12</v>
      </c>
      <c r="C184" s="3" t="s">
        <v>24</v>
      </c>
      <c r="D184" s="4">
        <v>45</v>
      </c>
      <c r="E184" s="4">
        <v>45</v>
      </c>
      <c r="F184" s="4">
        <v>45</v>
      </c>
      <c r="G184" s="4">
        <v>45</v>
      </c>
      <c r="H184" s="4">
        <v>45</v>
      </c>
      <c r="I184" s="4">
        <v>45</v>
      </c>
      <c r="J184" s="4">
        <v>45</v>
      </c>
      <c r="K184" s="4">
        <v>45</v>
      </c>
      <c r="L184" s="4">
        <v>44</v>
      </c>
      <c r="M184" s="4">
        <v>45</v>
      </c>
      <c r="N184" s="4">
        <v>45</v>
      </c>
      <c r="O184" s="4">
        <v>45</v>
      </c>
      <c r="P184">
        <v>252124</v>
      </c>
      <c r="Q184" s="3" t="s">
        <v>99</v>
      </c>
      <c r="R184" t="s">
        <v>101</v>
      </c>
    </row>
    <row r="185" spans="1:18">
      <c r="A185">
        <v>20</v>
      </c>
      <c r="B185">
        <v>12</v>
      </c>
      <c r="C185" s="3" t="s">
        <v>24</v>
      </c>
      <c r="D185" s="4">
        <v>1180.4000000000001</v>
      </c>
      <c r="E185" s="4">
        <v>1188.2</v>
      </c>
      <c r="F185" s="4">
        <v>1190.2</v>
      </c>
      <c r="G185" s="4">
        <v>1181.8</v>
      </c>
      <c r="H185" s="4">
        <v>1179.5999999999999</v>
      </c>
      <c r="I185" s="4">
        <v>1181.4000000000001</v>
      </c>
      <c r="J185" s="4">
        <v>1179.5999999999999</v>
      </c>
      <c r="K185" s="4">
        <v>1184.2</v>
      </c>
      <c r="L185" s="4">
        <v>1183.5999999999999</v>
      </c>
      <c r="M185" s="4">
        <v>1196.5999999999999</v>
      </c>
      <c r="N185" s="4">
        <v>1201.4000000000001</v>
      </c>
      <c r="O185" s="4">
        <v>1205</v>
      </c>
      <c r="P185">
        <v>252125</v>
      </c>
      <c r="Q185" s="3" t="s">
        <v>99</v>
      </c>
      <c r="R185" t="s">
        <v>101</v>
      </c>
    </row>
    <row r="186" spans="1:18">
      <c r="A186">
        <v>20</v>
      </c>
      <c r="B186">
        <v>12</v>
      </c>
      <c r="C186" s="3" t="s">
        <v>24</v>
      </c>
      <c r="D186" s="4">
        <v>430.9</v>
      </c>
      <c r="E186" s="4">
        <v>430.1</v>
      </c>
      <c r="F186" s="4">
        <v>430.9</v>
      </c>
      <c r="G186" s="4">
        <v>427.7</v>
      </c>
      <c r="H186" s="4">
        <v>428.5</v>
      </c>
      <c r="I186" s="4">
        <v>427.7</v>
      </c>
      <c r="J186" s="4">
        <v>427.7</v>
      </c>
      <c r="K186" s="4">
        <v>426.9</v>
      </c>
      <c r="L186" s="4">
        <v>426.1</v>
      </c>
      <c r="M186" s="4">
        <v>426.1</v>
      </c>
      <c r="N186" s="4">
        <v>426.9</v>
      </c>
      <c r="O186" s="4">
        <v>426.1</v>
      </c>
      <c r="P186">
        <v>252128</v>
      </c>
      <c r="Q186" s="3" t="s">
        <v>99</v>
      </c>
      <c r="R186" t="s">
        <v>101</v>
      </c>
    </row>
    <row r="187" spans="1:18">
      <c r="A187">
        <v>20</v>
      </c>
      <c r="B187">
        <v>12</v>
      </c>
      <c r="C187" s="3" t="s">
        <v>24</v>
      </c>
      <c r="D187" s="4">
        <v>529.6</v>
      </c>
      <c r="E187" s="4">
        <v>531.6</v>
      </c>
      <c r="F187" s="4">
        <v>530</v>
      </c>
      <c r="G187" s="4">
        <v>527.70000000000005</v>
      </c>
      <c r="H187" s="4">
        <v>534.79999999999995</v>
      </c>
      <c r="I187" s="4">
        <v>535.79999999999995</v>
      </c>
      <c r="J187" s="4">
        <v>534.79999999999995</v>
      </c>
      <c r="K187" s="4">
        <v>533.79999999999995</v>
      </c>
      <c r="L187" s="4">
        <v>537.79999999999995</v>
      </c>
      <c r="M187" s="4">
        <v>536</v>
      </c>
      <c r="N187" s="4">
        <v>534</v>
      </c>
      <c r="O187" s="4">
        <v>535.79999999999995</v>
      </c>
      <c r="P187">
        <v>252129</v>
      </c>
      <c r="Q187" s="3" t="s">
        <v>99</v>
      </c>
      <c r="R187" t="s">
        <v>101</v>
      </c>
    </row>
    <row r="188" spans="1:18">
      <c r="A188">
        <v>20</v>
      </c>
      <c r="B188">
        <v>12</v>
      </c>
      <c r="C188" s="3" t="s">
        <v>43</v>
      </c>
      <c r="D188" s="4">
        <v>754.3</v>
      </c>
      <c r="E188" s="4">
        <v>757.5</v>
      </c>
      <c r="F188" s="4">
        <v>751.9</v>
      </c>
      <c r="G188" s="4">
        <v>738.3</v>
      </c>
      <c r="H188" s="4">
        <v>731.9</v>
      </c>
      <c r="I188" s="4">
        <v>730.3</v>
      </c>
      <c r="J188" s="4">
        <v>730.3</v>
      </c>
      <c r="K188" s="4">
        <v>729.5</v>
      </c>
      <c r="L188" s="4">
        <v>729.5</v>
      </c>
      <c r="M188" s="4">
        <v>743.9</v>
      </c>
      <c r="N188" s="4">
        <v>751.1</v>
      </c>
      <c r="O188" s="4">
        <v>751.9</v>
      </c>
      <c r="P188">
        <v>259101</v>
      </c>
      <c r="Q188" s="3" t="s">
        <v>99</v>
      </c>
      <c r="R188" t="s">
        <v>100</v>
      </c>
    </row>
    <row r="189" spans="1:18">
      <c r="A189">
        <v>20</v>
      </c>
      <c r="B189">
        <v>12</v>
      </c>
      <c r="C189" s="3" t="s">
        <v>24</v>
      </c>
      <c r="D189" s="4">
        <v>242</v>
      </c>
      <c r="E189" s="4">
        <v>241</v>
      </c>
      <c r="F189" s="4">
        <v>242</v>
      </c>
      <c r="G189" s="4">
        <v>240</v>
      </c>
      <c r="H189" s="4">
        <v>242</v>
      </c>
      <c r="I189" s="4">
        <v>244</v>
      </c>
      <c r="J189" s="4">
        <v>244</v>
      </c>
      <c r="K189" s="4">
        <v>241</v>
      </c>
      <c r="L189" s="4">
        <v>240</v>
      </c>
      <c r="M189" s="4">
        <v>241</v>
      </c>
      <c r="N189" s="4">
        <v>244</v>
      </c>
      <c r="O189" s="4">
        <v>242</v>
      </c>
      <c r="P189">
        <v>252119</v>
      </c>
      <c r="Q189" s="3" t="s">
        <v>99</v>
      </c>
      <c r="R189" t="s">
        <v>100</v>
      </c>
    </row>
    <row r="190" spans="1:18">
      <c r="A190">
        <v>20</v>
      </c>
      <c r="B190">
        <v>12</v>
      </c>
      <c r="C190" s="3" t="s">
        <v>24</v>
      </c>
      <c r="D190" s="4">
        <v>979.4</v>
      </c>
      <c r="E190" s="4">
        <v>985.2</v>
      </c>
      <c r="F190" s="4">
        <v>989.2</v>
      </c>
      <c r="G190" s="4">
        <v>980.8</v>
      </c>
      <c r="H190" s="4">
        <v>978.6</v>
      </c>
      <c r="I190" s="4">
        <v>980.4</v>
      </c>
      <c r="J190" s="4">
        <v>978.6</v>
      </c>
      <c r="K190" s="4">
        <v>984.2</v>
      </c>
      <c r="L190" s="4">
        <v>982.6</v>
      </c>
      <c r="M190" s="4">
        <v>995.6</v>
      </c>
      <c r="N190" s="4">
        <v>1000.4</v>
      </c>
      <c r="O190" s="4">
        <v>1004.8</v>
      </c>
      <c r="P190">
        <v>252126</v>
      </c>
      <c r="Q190" s="3" t="s">
        <v>99</v>
      </c>
      <c r="R190" t="s">
        <v>100</v>
      </c>
    </row>
    <row r="191" spans="1:18">
      <c r="A191">
        <v>20</v>
      </c>
      <c r="B191">
        <v>12</v>
      </c>
      <c r="C191" s="3" t="s">
        <v>24</v>
      </c>
      <c r="D191" s="4">
        <v>77</v>
      </c>
      <c r="E191" s="4">
        <v>77</v>
      </c>
      <c r="F191" s="4">
        <v>74.599999999999994</v>
      </c>
      <c r="G191" s="4">
        <v>73.8</v>
      </c>
      <c r="H191" s="4">
        <v>75.400000000000006</v>
      </c>
      <c r="I191" s="4">
        <v>75.400000000000006</v>
      </c>
      <c r="J191" s="4">
        <v>75.400000000000006</v>
      </c>
      <c r="K191" s="4">
        <v>75.400000000000006</v>
      </c>
      <c r="L191" s="4">
        <v>75.400000000000006</v>
      </c>
      <c r="M191" s="4">
        <v>74.599999999999994</v>
      </c>
      <c r="N191" s="4">
        <v>74.599999999999994</v>
      </c>
      <c r="O191" s="4">
        <v>75.400000000000006</v>
      </c>
      <c r="P191">
        <v>252130</v>
      </c>
      <c r="Q191" s="3" t="s">
        <v>99</v>
      </c>
      <c r="R191" t="s">
        <v>100</v>
      </c>
    </row>
    <row r="192" spans="1:18">
      <c r="A192">
        <v>20</v>
      </c>
      <c r="B192">
        <v>12</v>
      </c>
      <c r="C192" s="3" t="s">
        <v>105</v>
      </c>
      <c r="P192">
        <v>253102</v>
      </c>
      <c r="Q192" s="3" t="s">
        <v>99</v>
      </c>
      <c r="R192" t="s">
        <v>100</v>
      </c>
    </row>
    <row r="193" spans="1:18">
      <c r="A193">
        <v>20</v>
      </c>
      <c r="B193">
        <v>12</v>
      </c>
      <c r="C193" s="3" t="s">
        <v>105</v>
      </c>
      <c r="P193">
        <v>253101</v>
      </c>
      <c r="Q193" s="3" t="s">
        <v>99</v>
      </c>
      <c r="R193" t="s">
        <v>101</v>
      </c>
    </row>
    <row r="194" spans="1:18">
      <c r="A194">
        <v>20</v>
      </c>
      <c r="B194">
        <v>12</v>
      </c>
      <c r="C194" s="3" t="s">
        <v>106</v>
      </c>
      <c r="P194">
        <v>261100</v>
      </c>
      <c r="Q194" s="3" t="s">
        <v>99</v>
      </c>
      <c r="R194" t="s">
        <v>101</v>
      </c>
    </row>
    <row r="195" spans="1:18">
      <c r="A195">
        <v>20</v>
      </c>
      <c r="B195">
        <v>12</v>
      </c>
      <c r="C195" s="3" t="s">
        <v>106</v>
      </c>
      <c r="P195">
        <v>261101</v>
      </c>
      <c r="Q195" s="3" t="s">
        <v>99</v>
      </c>
      <c r="R195" t="s">
        <v>100</v>
      </c>
    </row>
    <row r="196" spans="1:18">
      <c r="A196">
        <v>20</v>
      </c>
      <c r="B196">
        <v>12</v>
      </c>
      <c r="C196" s="3" t="s">
        <v>107</v>
      </c>
      <c r="P196">
        <v>243100</v>
      </c>
      <c r="Q196" s="3" t="s">
        <v>99</v>
      </c>
      <c r="R196" t="s">
        <v>101</v>
      </c>
    </row>
    <row r="197" spans="1:18">
      <c r="A197">
        <v>20</v>
      </c>
      <c r="B197">
        <v>12</v>
      </c>
      <c r="C197" s="3" t="s">
        <v>107</v>
      </c>
      <c r="P197">
        <v>243101</v>
      </c>
      <c r="Q197" s="3" t="s">
        <v>99</v>
      </c>
      <c r="R197" t="s">
        <v>100</v>
      </c>
    </row>
    <row r="198" spans="1:18">
      <c r="A198">
        <v>20</v>
      </c>
      <c r="B198">
        <v>12</v>
      </c>
      <c r="C198" s="3" t="s">
        <v>79</v>
      </c>
      <c r="D198" s="4">
        <v>123.5</v>
      </c>
      <c r="E198" s="4">
        <v>124.5</v>
      </c>
      <c r="F198" s="4">
        <v>128.9</v>
      </c>
      <c r="G198" s="4">
        <v>127.9</v>
      </c>
      <c r="H198" s="4">
        <v>122.5</v>
      </c>
      <c r="I198" s="4">
        <v>119.1</v>
      </c>
      <c r="J198" s="4">
        <v>119.9</v>
      </c>
      <c r="K198" s="4">
        <v>120.9</v>
      </c>
      <c r="L198" s="4">
        <v>120.9</v>
      </c>
      <c r="M198" s="4">
        <v>119.7</v>
      </c>
      <c r="N198" s="4">
        <v>123.3</v>
      </c>
      <c r="O198" s="4">
        <v>125.1</v>
      </c>
      <c r="P198">
        <v>242101</v>
      </c>
      <c r="Q198" s="3" t="s">
        <v>99</v>
      </c>
      <c r="R198" t="s">
        <v>100</v>
      </c>
    </row>
    <row r="199" spans="1:18">
      <c r="A199">
        <v>20</v>
      </c>
      <c r="B199">
        <v>12</v>
      </c>
      <c r="C199" s="3" t="s">
        <v>79</v>
      </c>
      <c r="D199" s="4">
        <v>122.5</v>
      </c>
      <c r="E199" s="4">
        <v>122.5</v>
      </c>
      <c r="F199" s="4">
        <v>124.3</v>
      </c>
      <c r="G199" s="4">
        <v>121.7</v>
      </c>
      <c r="H199" s="4">
        <v>121.5</v>
      </c>
      <c r="I199" s="4">
        <v>118.1</v>
      </c>
      <c r="J199" s="4">
        <v>118.9</v>
      </c>
      <c r="K199" s="4">
        <v>119.9</v>
      </c>
      <c r="L199" s="4">
        <v>119.9</v>
      </c>
      <c r="M199" s="4">
        <v>117.7</v>
      </c>
      <c r="N199" s="4">
        <v>122.3</v>
      </c>
      <c r="O199" s="4">
        <v>124.1</v>
      </c>
      <c r="P199">
        <v>242100</v>
      </c>
      <c r="Q199" s="3" t="s">
        <v>99</v>
      </c>
      <c r="R199" t="s">
        <v>101</v>
      </c>
    </row>
    <row r="200" spans="1:18">
      <c r="A200">
        <v>20</v>
      </c>
      <c r="B200">
        <v>12</v>
      </c>
      <c r="C200" s="3" t="s">
        <v>108</v>
      </c>
      <c r="P200">
        <v>244101</v>
      </c>
      <c r="Q200" s="3" t="s">
        <v>99</v>
      </c>
      <c r="R200" t="s">
        <v>100</v>
      </c>
    </row>
    <row r="201" spans="1:18">
      <c r="A201">
        <v>20</v>
      </c>
      <c r="B201">
        <v>12</v>
      </c>
      <c r="C201" s="3" t="s">
        <v>108</v>
      </c>
      <c r="P201">
        <v>244100</v>
      </c>
      <c r="Q201" s="3" t="s">
        <v>99</v>
      </c>
      <c r="R201" t="s">
        <v>101</v>
      </c>
    </row>
    <row r="202" spans="1:18">
      <c r="A202">
        <v>20</v>
      </c>
      <c r="B202">
        <v>12</v>
      </c>
      <c r="C202" s="3" t="s">
        <v>108</v>
      </c>
      <c r="P202">
        <v>244102</v>
      </c>
      <c r="Q202" s="3" t="s">
        <v>99</v>
      </c>
      <c r="R202" t="s">
        <v>100</v>
      </c>
    </row>
    <row r="203" spans="1:18">
      <c r="A203">
        <v>20</v>
      </c>
      <c r="B203">
        <v>12</v>
      </c>
      <c r="C203" s="3" t="s">
        <v>109</v>
      </c>
      <c r="P203">
        <v>247100</v>
      </c>
      <c r="Q203" s="3" t="s">
        <v>99</v>
      </c>
      <c r="R203" t="s">
        <v>101</v>
      </c>
    </row>
    <row r="204" spans="1:18">
      <c r="A204">
        <v>20</v>
      </c>
      <c r="B204">
        <v>12</v>
      </c>
      <c r="C204" s="3" t="s">
        <v>110</v>
      </c>
      <c r="P204">
        <v>245100</v>
      </c>
      <c r="Q204" s="3" t="s">
        <v>99</v>
      </c>
      <c r="R204" t="s">
        <v>100</v>
      </c>
    </row>
    <row r="205" spans="1:18">
      <c r="A205">
        <v>20</v>
      </c>
      <c r="B205">
        <v>12</v>
      </c>
      <c r="C205" s="3" t="s">
        <v>18</v>
      </c>
      <c r="D205" s="4">
        <v>1252.4000000000001</v>
      </c>
      <c r="E205" s="4">
        <v>1251.5999999999999</v>
      </c>
      <c r="F205" s="4">
        <v>1248.4000000000001</v>
      </c>
      <c r="G205" s="4">
        <v>1244.4000000000001</v>
      </c>
      <c r="H205" s="4">
        <v>1246</v>
      </c>
      <c r="I205" s="4">
        <v>1250.8</v>
      </c>
      <c r="J205" s="4">
        <v>1249.2</v>
      </c>
      <c r="K205" s="4">
        <v>1250</v>
      </c>
      <c r="L205" s="4">
        <v>1251.5999999999999</v>
      </c>
      <c r="M205" s="4">
        <v>1256.4000000000001</v>
      </c>
      <c r="N205" s="4">
        <v>1264.4000000000001</v>
      </c>
      <c r="O205" s="4">
        <v>1263.5999999999999</v>
      </c>
      <c r="P205">
        <v>248100</v>
      </c>
      <c r="Q205" s="3" t="s">
        <v>99</v>
      </c>
      <c r="R205" t="s">
        <v>101</v>
      </c>
    </row>
    <row r="206" spans="1:18">
      <c r="A206">
        <v>20</v>
      </c>
      <c r="B206">
        <v>12</v>
      </c>
      <c r="C206" s="3" t="s">
        <v>110</v>
      </c>
      <c r="P206">
        <v>245101</v>
      </c>
      <c r="Q206" s="3" t="s">
        <v>99</v>
      </c>
      <c r="R206" t="s">
        <v>100</v>
      </c>
    </row>
    <row r="207" spans="1:18">
      <c r="A207">
        <v>20</v>
      </c>
      <c r="B207">
        <v>12</v>
      </c>
      <c r="C207" s="3" t="s">
        <v>32</v>
      </c>
      <c r="D207" s="4">
        <v>11778.8</v>
      </c>
      <c r="E207" s="4">
        <v>11771.4</v>
      </c>
      <c r="F207" s="4">
        <v>11779.4</v>
      </c>
      <c r="G207" s="4">
        <v>11786.4</v>
      </c>
      <c r="H207" s="4">
        <v>11788.4</v>
      </c>
      <c r="I207" s="4">
        <v>11797.4</v>
      </c>
      <c r="J207" s="4">
        <v>11801.9</v>
      </c>
      <c r="K207" s="4">
        <v>11783.9</v>
      </c>
      <c r="L207" s="4">
        <v>11777.9</v>
      </c>
      <c r="M207" s="4">
        <v>11777.9</v>
      </c>
      <c r="N207" s="4">
        <v>11800.9</v>
      </c>
      <c r="O207" s="4">
        <v>11791.9</v>
      </c>
      <c r="P207">
        <v>255100</v>
      </c>
      <c r="Q207" s="3" t="s">
        <v>99</v>
      </c>
      <c r="R207" t="s">
        <v>101</v>
      </c>
    </row>
    <row r="208" spans="1:18">
      <c r="A208">
        <v>20</v>
      </c>
      <c r="B208">
        <v>12</v>
      </c>
      <c r="C208" s="3" t="s">
        <v>80</v>
      </c>
      <c r="D208" s="4">
        <v>1700</v>
      </c>
      <c r="E208" s="4">
        <v>1705</v>
      </c>
      <c r="F208" s="4">
        <v>1700.5</v>
      </c>
      <c r="G208" s="4">
        <v>1692.5</v>
      </c>
      <c r="H208" s="4">
        <v>1687.5</v>
      </c>
      <c r="I208" s="4">
        <v>1678.5</v>
      </c>
      <c r="J208" s="4">
        <v>1680.5</v>
      </c>
      <c r="K208" s="4">
        <v>1679.5</v>
      </c>
      <c r="L208" s="4">
        <v>1684.5</v>
      </c>
      <c r="M208" s="4">
        <v>1686.5</v>
      </c>
      <c r="N208" s="4">
        <v>1688.5</v>
      </c>
      <c r="O208" s="4">
        <v>1688.5</v>
      </c>
      <c r="P208">
        <v>246100</v>
      </c>
      <c r="Q208" s="3" t="s">
        <v>99</v>
      </c>
      <c r="R208" t="s">
        <v>100</v>
      </c>
    </row>
    <row r="209" spans="1:18">
      <c r="A209">
        <v>20</v>
      </c>
      <c r="B209">
        <v>12</v>
      </c>
      <c r="C209" s="3" t="s">
        <v>109</v>
      </c>
      <c r="P209">
        <v>247101</v>
      </c>
      <c r="Q209" s="3" t="s">
        <v>99</v>
      </c>
      <c r="R209" t="s">
        <v>100</v>
      </c>
    </row>
    <row r="210" spans="1:18">
      <c r="A210">
        <v>20</v>
      </c>
      <c r="B210">
        <v>12</v>
      </c>
      <c r="C210" s="3" t="s">
        <v>111</v>
      </c>
      <c r="D210" s="4">
        <v>214.2</v>
      </c>
      <c r="E210" s="4">
        <v>218.2</v>
      </c>
      <c r="F210" s="4">
        <v>220.2</v>
      </c>
      <c r="G210" s="4">
        <v>219.2</v>
      </c>
      <c r="P210">
        <v>257100</v>
      </c>
      <c r="Q210" s="3" t="s">
        <v>99</v>
      </c>
      <c r="R210" t="s">
        <v>101</v>
      </c>
    </row>
    <row r="211" spans="1:18">
      <c r="A211">
        <v>20</v>
      </c>
      <c r="B211">
        <v>12</v>
      </c>
      <c r="C211" s="3" t="s">
        <v>18</v>
      </c>
      <c r="D211" s="4">
        <v>1150.0999999999999</v>
      </c>
      <c r="E211" s="4">
        <v>1149.3</v>
      </c>
      <c r="F211" s="4">
        <v>1146.0999999999999</v>
      </c>
      <c r="G211" s="4">
        <v>1142.0999999999999</v>
      </c>
      <c r="H211" s="4">
        <v>1146.0999999999999</v>
      </c>
      <c r="I211" s="4">
        <v>1148.5</v>
      </c>
      <c r="J211" s="4">
        <v>1147.7</v>
      </c>
      <c r="K211" s="4">
        <v>1148.5</v>
      </c>
      <c r="L211" s="4">
        <v>1150.0999999999999</v>
      </c>
      <c r="M211" s="4">
        <v>1154.0999999999999</v>
      </c>
      <c r="N211" s="4">
        <v>1162.9000000000001</v>
      </c>
      <c r="O211" s="4">
        <v>1161.3</v>
      </c>
      <c r="P211">
        <v>248101</v>
      </c>
      <c r="Q211" s="3" t="s">
        <v>99</v>
      </c>
      <c r="R211" t="s">
        <v>100</v>
      </c>
    </row>
    <row r="212" spans="1:18">
      <c r="A212">
        <v>20</v>
      </c>
      <c r="B212">
        <v>12</v>
      </c>
      <c r="C212" s="3" t="s">
        <v>112</v>
      </c>
      <c r="P212">
        <v>258100</v>
      </c>
      <c r="Q212" s="3" t="s">
        <v>99</v>
      </c>
      <c r="R212" t="s">
        <v>101</v>
      </c>
    </row>
    <row r="213" spans="1:18">
      <c r="A213">
        <v>20</v>
      </c>
      <c r="B213">
        <v>12</v>
      </c>
      <c r="C213" s="3" t="s">
        <v>21</v>
      </c>
      <c r="D213" s="4">
        <v>1606.6</v>
      </c>
      <c r="E213" s="4">
        <v>1604.6</v>
      </c>
      <c r="F213" s="4">
        <v>1605.6</v>
      </c>
      <c r="G213" s="4">
        <v>1601.6</v>
      </c>
      <c r="H213" s="4">
        <v>1599.6</v>
      </c>
      <c r="I213" s="4">
        <v>1596.6</v>
      </c>
      <c r="J213" s="4">
        <v>1595.6</v>
      </c>
      <c r="K213" s="4">
        <v>1597.6</v>
      </c>
      <c r="L213" s="4">
        <v>1595.6</v>
      </c>
      <c r="M213" s="4">
        <v>1592.6</v>
      </c>
      <c r="N213" s="4">
        <v>1593.6</v>
      </c>
      <c r="O213" s="4">
        <v>1591.6</v>
      </c>
      <c r="P213">
        <v>249100</v>
      </c>
      <c r="Q213" s="3" t="s">
        <v>99</v>
      </c>
      <c r="R213" t="s">
        <v>100</v>
      </c>
    </row>
    <row r="214" spans="1:18">
      <c r="A214">
        <v>20</v>
      </c>
      <c r="B214">
        <v>12</v>
      </c>
      <c r="C214" s="3" t="s">
        <v>77</v>
      </c>
      <c r="D214" s="4">
        <v>342</v>
      </c>
      <c r="E214" s="4">
        <v>341</v>
      </c>
      <c r="F214" s="4">
        <v>342</v>
      </c>
      <c r="G214" s="4">
        <v>343</v>
      </c>
      <c r="H214" s="4">
        <v>342</v>
      </c>
      <c r="I214" s="4">
        <v>344</v>
      </c>
      <c r="J214" s="4">
        <v>342</v>
      </c>
      <c r="K214" s="4">
        <v>341</v>
      </c>
      <c r="L214" s="4">
        <v>342</v>
      </c>
      <c r="M214" s="4">
        <v>339</v>
      </c>
      <c r="N214" s="4">
        <v>338</v>
      </c>
      <c r="O214" s="4">
        <v>339</v>
      </c>
      <c r="P214">
        <v>120100</v>
      </c>
      <c r="Q214" s="3" t="s">
        <v>99</v>
      </c>
      <c r="R214" t="s">
        <v>101</v>
      </c>
    </row>
    <row r="215" spans="1:18">
      <c r="A215">
        <v>20</v>
      </c>
      <c r="B215">
        <v>12</v>
      </c>
      <c r="C215" s="3" t="s">
        <v>21</v>
      </c>
      <c r="D215" s="4">
        <v>908</v>
      </c>
      <c r="E215" s="4">
        <v>908</v>
      </c>
      <c r="F215" s="4">
        <v>908</v>
      </c>
      <c r="G215" s="4">
        <v>908</v>
      </c>
      <c r="H215" s="4">
        <v>908</v>
      </c>
      <c r="I215" s="4">
        <v>908</v>
      </c>
      <c r="J215" s="4">
        <v>908</v>
      </c>
      <c r="K215" s="4">
        <v>908</v>
      </c>
      <c r="L215" s="4">
        <v>908</v>
      </c>
      <c r="M215" s="4">
        <v>908</v>
      </c>
      <c r="N215" s="4">
        <v>908</v>
      </c>
      <c r="O215" s="4">
        <v>908</v>
      </c>
      <c r="P215">
        <v>249101</v>
      </c>
      <c r="Q215" s="3" t="s">
        <v>99</v>
      </c>
      <c r="R215" t="s">
        <v>100</v>
      </c>
    </row>
    <row r="216" spans="1:18">
      <c r="A216">
        <v>20</v>
      </c>
      <c r="B216">
        <v>12</v>
      </c>
      <c r="C216" s="3" t="s">
        <v>78</v>
      </c>
      <c r="D216" s="4">
        <v>2044</v>
      </c>
      <c r="E216" s="4">
        <v>2043</v>
      </c>
      <c r="F216" s="4">
        <v>2043</v>
      </c>
      <c r="G216" s="4">
        <v>2046</v>
      </c>
      <c r="H216" s="4">
        <v>2044</v>
      </c>
      <c r="I216" s="4">
        <v>2037.5</v>
      </c>
      <c r="J216" s="4">
        <v>2038.5</v>
      </c>
      <c r="K216" s="4">
        <v>2041.5</v>
      </c>
      <c r="L216" s="4">
        <v>2039.5</v>
      </c>
      <c r="M216" s="4">
        <v>2039.5</v>
      </c>
      <c r="N216" s="4">
        <v>2033.5</v>
      </c>
      <c r="O216" s="4">
        <v>2042.5</v>
      </c>
      <c r="P216">
        <v>121100</v>
      </c>
      <c r="Q216" s="3" t="s">
        <v>99</v>
      </c>
      <c r="R216" t="s">
        <v>101</v>
      </c>
    </row>
    <row r="217" spans="1:18">
      <c r="A217">
        <v>20</v>
      </c>
      <c r="B217">
        <v>12</v>
      </c>
      <c r="C217" s="3" t="s">
        <v>32</v>
      </c>
      <c r="D217" s="4">
        <v>9173.1</v>
      </c>
      <c r="E217" s="4">
        <v>9178.7000000000007</v>
      </c>
      <c r="F217" s="4">
        <v>9178.7000000000007</v>
      </c>
      <c r="G217" s="4">
        <v>9188.7000000000007</v>
      </c>
      <c r="H217" s="4">
        <v>9191.2000000000007</v>
      </c>
      <c r="I217" s="4">
        <v>9199.2000000000007</v>
      </c>
      <c r="J217" s="4">
        <v>9198.2000000000007</v>
      </c>
      <c r="K217" s="4">
        <v>9199.2000000000007</v>
      </c>
      <c r="L217" s="4">
        <v>9189.2000000000007</v>
      </c>
      <c r="M217" s="4">
        <v>9191</v>
      </c>
      <c r="N217" s="4">
        <v>9202.2000000000007</v>
      </c>
      <c r="O217" s="4">
        <v>9196.2000000000007</v>
      </c>
      <c r="P217">
        <v>255101</v>
      </c>
      <c r="Q217" s="3" t="s">
        <v>99</v>
      </c>
      <c r="R217" t="s">
        <v>100</v>
      </c>
    </row>
    <row r="218" spans="1:18">
      <c r="A218">
        <v>20</v>
      </c>
      <c r="B218">
        <v>12</v>
      </c>
      <c r="C218" s="3" t="s">
        <v>81</v>
      </c>
      <c r="D218" s="4">
        <v>1400.5</v>
      </c>
      <c r="E218" s="4">
        <v>1400.5</v>
      </c>
      <c r="F218" s="4">
        <v>1395.5</v>
      </c>
      <c r="G218" s="4">
        <v>1400.5</v>
      </c>
      <c r="H218" s="4">
        <v>1405.5</v>
      </c>
      <c r="I218" s="4">
        <v>1403.5</v>
      </c>
      <c r="J218" s="4">
        <v>1404.5</v>
      </c>
      <c r="K218" s="4">
        <v>1405.5</v>
      </c>
      <c r="L218" s="4">
        <v>1417.5</v>
      </c>
      <c r="M218" s="4">
        <v>1421.5</v>
      </c>
      <c r="N218" s="4">
        <v>1422.5</v>
      </c>
      <c r="O218" s="4">
        <v>1422.5</v>
      </c>
      <c r="P218">
        <v>122100</v>
      </c>
      <c r="Q218" s="3" t="s">
        <v>99</v>
      </c>
      <c r="R218" t="s">
        <v>101</v>
      </c>
    </row>
    <row r="219" spans="1:18">
      <c r="A219">
        <v>20</v>
      </c>
      <c r="B219">
        <v>12</v>
      </c>
      <c r="C219" s="3" t="s">
        <v>32</v>
      </c>
      <c r="D219" s="4">
        <v>56</v>
      </c>
      <c r="E219" s="4">
        <v>63</v>
      </c>
      <c r="F219" s="4">
        <v>71</v>
      </c>
      <c r="G219" s="4">
        <v>77</v>
      </c>
      <c r="H219" s="4">
        <v>77</v>
      </c>
      <c r="I219" s="4">
        <v>82</v>
      </c>
      <c r="J219" s="4">
        <v>85</v>
      </c>
      <c r="K219" s="4">
        <v>87</v>
      </c>
      <c r="L219" s="4">
        <v>87</v>
      </c>
      <c r="M219" s="4">
        <v>90</v>
      </c>
      <c r="N219" s="4">
        <v>94</v>
      </c>
      <c r="O219" s="4">
        <v>94</v>
      </c>
      <c r="P219">
        <v>255102</v>
      </c>
      <c r="Q219" s="3" t="s">
        <v>99</v>
      </c>
      <c r="R219" t="s">
        <v>100</v>
      </c>
    </row>
    <row r="220" spans="1:18">
      <c r="A220">
        <v>20</v>
      </c>
      <c r="B220">
        <v>12</v>
      </c>
      <c r="C220" s="3" t="s">
        <v>86</v>
      </c>
      <c r="D220" s="4">
        <v>166</v>
      </c>
      <c r="E220" s="4">
        <v>167</v>
      </c>
      <c r="F220" s="4">
        <v>167</v>
      </c>
      <c r="G220" s="4">
        <v>168</v>
      </c>
      <c r="H220" s="4">
        <v>168</v>
      </c>
      <c r="I220" s="4">
        <v>168</v>
      </c>
      <c r="J220" s="4">
        <v>170</v>
      </c>
      <c r="K220" s="4">
        <v>170</v>
      </c>
      <c r="L220" s="4">
        <v>170</v>
      </c>
      <c r="M220" s="4">
        <v>171</v>
      </c>
      <c r="N220" s="4">
        <v>171</v>
      </c>
      <c r="O220" s="4">
        <v>170</v>
      </c>
      <c r="P220">
        <v>123100</v>
      </c>
      <c r="Q220" s="3" t="s">
        <v>99</v>
      </c>
      <c r="R220" t="s">
        <v>101</v>
      </c>
    </row>
    <row r="221" spans="1:18">
      <c r="A221">
        <v>20</v>
      </c>
      <c r="B221">
        <v>12</v>
      </c>
      <c r="C221" s="3" t="s">
        <v>33</v>
      </c>
      <c r="D221" s="4">
        <v>1130</v>
      </c>
      <c r="E221" s="4">
        <v>1134</v>
      </c>
      <c r="F221" s="4">
        <v>1135</v>
      </c>
      <c r="G221" s="4">
        <v>1232.2</v>
      </c>
      <c r="H221" s="4">
        <v>1234.4000000000001</v>
      </c>
      <c r="I221" s="4">
        <v>1232.4000000000001</v>
      </c>
      <c r="J221" s="4">
        <v>1236.4000000000001</v>
      </c>
      <c r="K221" s="4">
        <v>1243.2</v>
      </c>
      <c r="L221" s="4">
        <v>1243.4000000000001</v>
      </c>
      <c r="M221" s="4">
        <v>1242</v>
      </c>
      <c r="N221" s="4">
        <v>1241</v>
      </c>
      <c r="O221" s="4">
        <v>1241</v>
      </c>
      <c r="P221">
        <v>256100</v>
      </c>
      <c r="Q221" s="3" t="s">
        <v>99</v>
      </c>
      <c r="R221" t="s">
        <v>100</v>
      </c>
    </row>
    <row r="222" spans="1:18">
      <c r="A222">
        <v>20</v>
      </c>
      <c r="B222">
        <v>12</v>
      </c>
      <c r="C222" s="3" t="s">
        <v>64</v>
      </c>
      <c r="D222" s="4">
        <v>2667</v>
      </c>
      <c r="E222" s="4">
        <v>2666</v>
      </c>
      <c r="F222" s="4">
        <v>2666</v>
      </c>
      <c r="G222" s="4">
        <v>2664</v>
      </c>
      <c r="H222" s="4">
        <v>2665</v>
      </c>
      <c r="I222" s="4">
        <v>2664</v>
      </c>
      <c r="J222" s="4">
        <v>2666</v>
      </c>
      <c r="K222" s="4">
        <v>2668</v>
      </c>
      <c r="L222" s="4">
        <v>2665</v>
      </c>
      <c r="M222" s="4">
        <v>2669.5</v>
      </c>
      <c r="N222" s="4">
        <v>2665.5</v>
      </c>
      <c r="O222" s="4">
        <v>2665.5</v>
      </c>
      <c r="P222">
        <v>110100</v>
      </c>
      <c r="Q222" s="3" t="s">
        <v>99</v>
      </c>
      <c r="R222" t="s">
        <v>101</v>
      </c>
    </row>
    <row r="223" spans="1:18">
      <c r="A223">
        <v>20</v>
      </c>
      <c r="B223">
        <v>12</v>
      </c>
      <c r="C223" s="3" t="s">
        <v>111</v>
      </c>
      <c r="D223" s="4">
        <v>211.2</v>
      </c>
      <c r="E223" s="4">
        <v>215.2</v>
      </c>
      <c r="F223" s="4">
        <v>217.2</v>
      </c>
      <c r="G223" s="4">
        <v>218.2</v>
      </c>
      <c r="P223">
        <v>257101</v>
      </c>
      <c r="Q223" s="3" t="s">
        <v>99</v>
      </c>
      <c r="R223" t="s">
        <v>100</v>
      </c>
    </row>
    <row r="224" spans="1:18">
      <c r="A224">
        <v>20</v>
      </c>
      <c r="B224">
        <v>12</v>
      </c>
      <c r="C224" s="3" t="s">
        <v>86</v>
      </c>
      <c r="D224" s="4">
        <v>176</v>
      </c>
      <c r="E224" s="4">
        <v>177</v>
      </c>
      <c r="F224" s="4">
        <v>177</v>
      </c>
      <c r="G224" s="4">
        <v>178</v>
      </c>
      <c r="H224" s="4">
        <v>178</v>
      </c>
      <c r="I224" s="4">
        <v>178</v>
      </c>
      <c r="J224" s="4">
        <v>180</v>
      </c>
      <c r="K224" s="4">
        <v>182</v>
      </c>
      <c r="L224" s="4">
        <v>182</v>
      </c>
      <c r="M224" s="4">
        <v>183</v>
      </c>
      <c r="N224" s="4">
        <v>183</v>
      </c>
      <c r="O224" s="4">
        <v>182</v>
      </c>
      <c r="P224">
        <v>123101</v>
      </c>
      <c r="Q224" s="3" t="s">
        <v>99</v>
      </c>
      <c r="R224" t="s">
        <v>100</v>
      </c>
    </row>
    <row r="225" spans="1:18">
      <c r="A225">
        <v>20</v>
      </c>
      <c r="B225">
        <v>12</v>
      </c>
      <c r="C225" s="3" t="s">
        <v>65</v>
      </c>
      <c r="D225" s="4">
        <v>215</v>
      </c>
      <c r="E225" s="4">
        <v>214</v>
      </c>
      <c r="F225" s="4">
        <v>214</v>
      </c>
      <c r="G225" s="4">
        <v>215</v>
      </c>
      <c r="H225" s="4">
        <v>215</v>
      </c>
      <c r="I225" s="4">
        <v>214</v>
      </c>
      <c r="J225" s="4">
        <v>214</v>
      </c>
      <c r="K225" s="4">
        <v>214</v>
      </c>
      <c r="L225" s="4">
        <v>214</v>
      </c>
      <c r="M225" s="4">
        <v>214</v>
      </c>
      <c r="N225" s="4">
        <v>213</v>
      </c>
      <c r="O225" s="4">
        <v>213</v>
      </c>
      <c r="P225">
        <v>111100</v>
      </c>
      <c r="Q225" s="3" t="s">
        <v>99</v>
      </c>
      <c r="R225" t="s">
        <v>101</v>
      </c>
    </row>
    <row r="226" spans="1:18">
      <c r="A226">
        <v>20</v>
      </c>
      <c r="B226">
        <v>12</v>
      </c>
      <c r="C226" s="3" t="s">
        <v>65</v>
      </c>
      <c r="D226" s="4">
        <v>215</v>
      </c>
      <c r="E226" s="4">
        <v>214</v>
      </c>
      <c r="F226" s="4">
        <v>214</v>
      </c>
      <c r="G226" s="4">
        <v>215</v>
      </c>
      <c r="H226" s="4">
        <v>215</v>
      </c>
      <c r="I226" s="4">
        <v>214</v>
      </c>
      <c r="J226" s="4">
        <v>214</v>
      </c>
      <c r="K226" s="4">
        <v>214</v>
      </c>
      <c r="L226" s="4">
        <v>214</v>
      </c>
      <c r="M226" s="4">
        <v>214</v>
      </c>
      <c r="N226" s="4">
        <v>213</v>
      </c>
      <c r="O226" s="4">
        <v>213</v>
      </c>
      <c r="P226">
        <v>111101</v>
      </c>
      <c r="Q226" s="3" t="s">
        <v>99</v>
      </c>
      <c r="R226" t="s">
        <v>100</v>
      </c>
    </row>
    <row r="227" spans="1:18">
      <c r="A227">
        <v>20</v>
      </c>
      <c r="B227">
        <v>12</v>
      </c>
      <c r="C227" s="3" t="s">
        <v>75</v>
      </c>
      <c r="D227" s="4">
        <v>378</v>
      </c>
      <c r="E227" s="4">
        <v>378</v>
      </c>
      <c r="F227" s="4">
        <v>378</v>
      </c>
      <c r="G227" s="4">
        <v>378</v>
      </c>
      <c r="H227" s="4">
        <v>377</v>
      </c>
      <c r="I227" s="4">
        <v>378</v>
      </c>
      <c r="J227" s="4">
        <v>378</v>
      </c>
      <c r="K227" s="4">
        <v>377</v>
      </c>
      <c r="L227" s="4">
        <v>376</v>
      </c>
      <c r="M227" s="4">
        <v>376</v>
      </c>
      <c r="N227" s="4">
        <v>374</v>
      </c>
      <c r="O227" s="4">
        <v>375</v>
      </c>
      <c r="P227">
        <v>118101</v>
      </c>
      <c r="Q227" s="3" t="s">
        <v>99</v>
      </c>
      <c r="R227" t="s">
        <v>100</v>
      </c>
    </row>
    <row r="228" spans="1:18">
      <c r="A228">
        <v>20</v>
      </c>
      <c r="B228">
        <v>12</v>
      </c>
      <c r="C228" s="3" t="s">
        <v>76</v>
      </c>
      <c r="D228" s="4">
        <v>811.2</v>
      </c>
      <c r="E228" s="4">
        <v>808.4</v>
      </c>
      <c r="F228" s="4">
        <v>807.4</v>
      </c>
      <c r="G228" s="4">
        <v>808.4</v>
      </c>
      <c r="H228" s="4">
        <v>808.2</v>
      </c>
      <c r="I228" s="4">
        <v>813.9</v>
      </c>
      <c r="J228" s="4">
        <v>814.7</v>
      </c>
      <c r="K228" s="4">
        <v>813.7</v>
      </c>
      <c r="L228" s="4">
        <v>814.7</v>
      </c>
      <c r="M228" s="4">
        <v>812.7</v>
      </c>
      <c r="N228" s="4">
        <v>812.7</v>
      </c>
      <c r="O228" s="4">
        <v>812.7</v>
      </c>
      <c r="P228">
        <v>119101</v>
      </c>
      <c r="Q228" s="3" t="s">
        <v>99</v>
      </c>
      <c r="R228" t="s">
        <v>100</v>
      </c>
    </row>
    <row r="229" spans="1:18">
      <c r="A229">
        <v>20</v>
      </c>
      <c r="B229">
        <v>12</v>
      </c>
      <c r="C229" s="3" t="s">
        <v>59</v>
      </c>
      <c r="D229" s="4">
        <v>716</v>
      </c>
      <c r="E229" s="4">
        <v>714</v>
      </c>
      <c r="F229" s="4">
        <v>715</v>
      </c>
      <c r="G229" s="4">
        <v>716</v>
      </c>
      <c r="H229" s="4">
        <v>716</v>
      </c>
      <c r="I229" s="4">
        <v>715</v>
      </c>
      <c r="J229" s="4">
        <v>715</v>
      </c>
      <c r="K229" s="4">
        <v>736</v>
      </c>
      <c r="L229" s="4">
        <v>735</v>
      </c>
      <c r="M229" s="4">
        <v>735</v>
      </c>
      <c r="N229" s="4">
        <v>736</v>
      </c>
      <c r="O229" s="4">
        <v>734</v>
      </c>
      <c r="P229">
        <v>182209</v>
      </c>
      <c r="Q229" s="3" t="s">
        <v>99</v>
      </c>
      <c r="R229" t="s">
        <v>100</v>
      </c>
    </row>
    <row r="230" spans="1:18">
      <c r="A230">
        <v>20</v>
      </c>
      <c r="B230">
        <v>12</v>
      </c>
      <c r="C230" s="3" t="s">
        <v>59</v>
      </c>
      <c r="D230" s="4">
        <v>365</v>
      </c>
      <c r="E230" s="4">
        <v>366</v>
      </c>
      <c r="F230" s="4">
        <v>367</v>
      </c>
      <c r="G230" s="4">
        <v>366</v>
      </c>
      <c r="H230" s="4">
        <v>367</v>
      </c>
      <c r="I230" s="4">
        <v>367</v>
      </c>
      <c r="J230" s="4">
        <v>366</v>
      </c>
      <c r="K230" s="4">
        <v>364</v>
      </c>
      <c r="L230" s="4">
        <v>362</v>
      </c>
      <c r="M230" s="4">
        <v>362</v>
      </c>
      <c r="N230" s="4">
        <v>360</v>
      </c>
      <c r="O230" s="4">
        <v>361</v>
      </c>
      <c r="P230">
        <v>182140</v>
      </c>
      <c r="Q230" s="3" t="s">
        <v>99</v>
      </c>
      <c r="R230" t="s">
        <v>100</v>
      </c>
    </row>
    <row r="231" spans="1:18">
      <c r="A231">
        <v>20</v>
      </c>
      <c r="B231">
        <v>12</v>
      </c>
      <c r="C231" s="3" t="s">
        <v>59</v>
      </c>
      <c r="D231" s="4">
        <v>70</v>
      </c>
      <c r="E231" s="4">
        <v>70</v>
      </c>
      <c r="F231" s="4">
        <v>70</v>
      </c>
      <c r="G231" s="4">
        <v>70</v>
      </c>
      <c r="H231" s="4">
        <v>70</v>
      </c>
      <c r="I231" s="4">
        <v>70</v>
      </c>
      <c r="J231" s="4">
        <v>70</v>
      </c>
      <c r="K231" s="4">
        <v>69</v>
      </c>
      <c r="L231" s="4">
        <v>69</v>
      </c>
      <c r="M231" s="4">
        <v>69</v>
      </c>
      <c r="N231" s="4">
        <v>69</v>
      </c>
      <c r="O231" s="4">
        <v>69</v>
      </c>
      <c r="P231">
        <v>182149</v>
      </c>
      <c r="Q231" s="3" t="s">
        <v>99</v>
      </c>
      <c r="R231" t="s">
        <v>100</v>
      </c>
    </row>
    <row r="232" spans="1:18">
      <c r="A232">
        <v>20</v>
      </c>
      <c r="B232">
        <v>12</v>
      </c>
      <c r="C232" s="3" t="s">
        <v>59</v>
      </c>
      <c r="D232" s="4">
        <v>167</v>
      </c>
      <c r="E232" s="4">
        <v>169</v>
      </c>
      <c r="F232" s="4">
        <v>170</v>
      </c>
      <c r="G232" s="4">
        <v>169</v>
      </c>
      <c r="H232" s="4">
        <v>170</v>
      </c>
      <c r="I232" s="4">
        <v>170</v>
      </c>
      <c r="J232" s="4">
        <v>172</v>
      </c>
      <c r="K232" s="4">
        <v>171</v>
      </c>
      <c r="L232" s="4">
        <v>170</v>
      </c>
      <c r="M232" s="4">
        <v>168</v>
      </c>
      <c r="N232" s="4">
        <v>168</v>
      </c>
      <c r="O232" s="4">
        <v>168</v>
      </c>
      <c r="P232">
        <v>182155</v>
      </c>
      <c r="Q232" s="3" t="s">
        <v>99</v>
      </c>
      <c r="R232" t="s">
        <v>100</v>
      </c>
    </row>
    <row r="233" spans="1:18">
      <c r="A233">
        <v>20</v>
      </c>
      <c r="B233">
        <v>12</v>
      </c>
      <c r="C233" s="3" t="s">
        <v>59</v>
      </c>
      <c r="D233" s="4">
        <v>48.8</v>
      </c>
      <c r="E233" s="4">
        <v>48.8</v>
      </c>
      <c r="F233" s="4">
        <v>47.8</v>
      </c>
      <c r="G233" s="4">
        <v>47.8</v>
      </c>
      <c r="H233" s="4">
        <v>47.8</v>
      </c>
      <c r="I233" s="4">
        <v>49.8</v>
      </c>
      <c r="J233" s="4">
        <v>49.8</v>
      </c>
      <c r="K233" s="4">
        <v>49.8</v>
      </c>
      <c r="L233" s="4">
        <v>47.8</v>
      </c>
      <c r="M233" s="4">
        <v>46.8</v>
      </c>
      <c r="N233" s="4">
        <v>47.8</v>
      </c>
      <c r="O233" s="4">
        <v>48.8</v>
      </c>
      <c r="P233">
        <v>182160</v>
      </c>
      <c r="Q233" s="3" t="s">
        <v>99</v>
      </c>
      <c r="R233" t="s">
        <v>100</v>
      </c>
    </row>
    <row r="234" spans="1:18">
      <c r="A234">
        <v>20</v>
      </c>
      <c r="B234">
        <v>12</v>
      </c>
      <c r="C234" s="3" t="s">
        <v>66</v>
      </c>
      <c r="D234" s="4">
        <v>53</v>
      </c>
      <c r="E234" s="4">
        <v>53</v>
      </c>
      <c r="F234" s="4">
        <v>53</v>
      </c>
      <c r="G234" s="4">
        <v>53</v>
      </c>
      <c r="H234" s="4">
        <v>53</v>
      </c>
      <c r="I234" s="4">
        <v>52</v>
      </c>
      <c r="J234" s="4">
        <v>52</v>
      </c>
      <c r="K234" s="4">
        <v>52</v>
      </c>
      <c r="L234" s="4">
        <v>52</v>
      </c>
      <c r="M234" s="4">
        <v>52</v>
      </c>
      <c r="N234" s="4">
        <v>51</v>
      </c>
      <c r="O234" s="4">
        <v>51</v>
      </c>
      <c r="P234">
        <v>112100</v>
      </c>
      <c r="Q234" s="3" t="s">
        <v>99</v>
      </c>
      <c r="R234" t="s">
        <v>101</v>
      </c>
    </row>
    <row r="235" spans="1:18">
      <c r="A235">
        <v>20</v>
      </c>
      <c r="B235">
        <v>12</v>
      </c>
      <c r="C235" s="3" t="s">
        <v>59</v>
      </c>
      <c r="D235" s="4">
        <v>518</v>
      </c>
      <c r="P235">
        <v>182169</v>
      </c>
      <c r="Q235" s="3" t="s">
        <v>99</v>
      </c>
      <c r="R235" t="s">
        <v>100</v>
      </c>
    </row>
    <row r="236" spans="1:18">
      <c r="A236">
        <v>20</v>
      </c>
      <c r="B236">
        <v>12</v>
      </c>
      <c r="C236" s="3" t="s">
        <v>59</v>
      </c>
      <c r="D236" s="4">
        <v>428.4</v>
      </c>
      <c r="E236" s="4">
        <v>425.8</v>
      </c>
      <c r="F236" s="4">
        <v>423.8</v>
      </c>
      <c r="G236" s="4">
        <v>420.8</v>
      </c>
      <c r="H236" s="4">
        <v>442.9</v>
      </c>
      <c r="I236" s="4">
        <v>445.9</v>
      </c>
      <c r="J236" s="4">
        <v>445.9</v>
      </c>
      <c r="K236" s="4">
        <v>448.9</v>
      </c>
      <c r="L236" s="4">
        <v>447.3</v>
      </c>
      <c r="M236" s="4">
        <v>450.5</v>
      </c>
      <c r="N236" s="4">
        <v>447.5</v>
      </c>
      <c r="O236" s="4">
        <v>452.5</v>
      </c>
      <c r="P236">
        <v>182173</v>
      </c>
      <c r="Q236" s="3" t="s">
        <v>99</v>
      </c>
      <c r="R236" t="s">
        <v>100</v>
      </c>
    </row>
    <row r="237" spans="1:18">
      <c r="A237">
        <v>20</v>
      </c>
      <c r="B237">
        <v>12</v>
      </c>
      <c r="C237" s="3" t="s">
        <v>59</v>
      </c>
      <c r="D237" s="4">
        <v>125</v>
      </c>
      <c r="E237" s="4">
        <v>127</v>
      </c>
      <c r="F237" s="4">
        <v>126</v>
      </c>
      <c r="G237" s="4">
        <v>126</v>
      </c>
      <c r="H237" s="4">
        <v>126</v>
      </c>
      <c r="I237" s="4">
        <v>126</v>
      </c>
      <c r="J237" s="4">
        <v>127</v>
      </c>
      <c r="K237" s="4">
        <v>127</v>
      </c>
      <c r="L237" s="4">
        <v>127</v>
      </c>
      <c r="M237" s="4">
        <v>127</v>
      </c>
      <c r="N237" s="4">
        <v>126</v>
      </c>
      <c r="O237" s="4">
        <v>126</v>
      </c>
      <c r="P237">
        <v>182176</v>
      </c>
      <c r="Q237" s="3" t="s">
        <v>99</v>
      </c>
      <c r="R237" t="s">
        <v>100</v>
      </c>
    </row>
    <row r="238" spans="1:18">
      <c r="A238">
        <v>20</v>
      </c>
      <c r="B238">
        <v>12</v>
      </c>
      <c r="C238" s="3" t="s">
        <v>59</v>
      </c>
      <c r="D238" s="4">
        <v>675</v>
      </c>
      <c r="E238" s="4">
        <v>672</v>
      </c>
      <c r="F238" s="4">
        <v>669</v>
      </c>
      <c r="G238" s="4">
        <v>668</v>
      </c>
      <c r="H238" s="4">
        <v>666</v>
      </c>
      <c r="I238" s="4">
        <v>667</v>
      </c>
      <c r="J238" s="4">
        <v>666</v>
      </c>
      <c r="K238" s="4">
        <v>681</v>
      </c>
      <c r="L238" s="4">
        <v>684</v>
      </c>
      <c r="M238" s="4">
        <v>685</v>
      </c>
      <c r="N238" s="4">
        <v>683</v>
      </c>
      <c r="O238" s="4">
        <v>684</v>
      </c>
      <c r="P238">
        <v>182178</v>
      </c>
      <c r="Q238" s="3" t="s">
        <v>99</v>
      </c>
      <c r="R238" t="s">
        <v>100</v>
      </c>
    </row>
    <row r="239" spans="1:18">
      <c r="A239">
        <v>20</v>
      </c>
      <c r="B239">
        <v>12</v>
      </c>
      <c r="C239" s="3" t="s">
        <v>67</v>
      </c>
      <c r="D239" s="4">
        <v>259.60000000000002</v>
      </c>
      <c r="E239" s="4">
        <v>258.60000000000002</v>
      </c>
      <c r="F239" s="4">
        <v>258.60000000000002</v>
      </c>
      <c r="G239" s="4">
        <v>257.60000000000002</v>
      </c>
      <c r="H239" s="4">
        <v>257.60000000000002</v>
      </c>
      <c r="I239" s="4">
        <v>258.60000000000002</v>
      </c>
      <c r="J239" s="4">
        <v>257.60000000000002</v>
      </c>
      <c r="K239" s="4">
        <v>257.60000000000002</v>
      </c>
      <c r="L239" s="4">
        <v>257.60000000000002</v>
      </c>
      <c r="M239" s="4">
        <v>257.60000000000002</v>
      </c>
      <c r="N239" s="4">
        <v>257.60000000000002</v>
      </c>
      <c r="O239" s="4">
        <v>257.60000000000002</v>
      </c>
      <c r="P239">
        <v>113100</v>
      </c>
      <c r="Q239" s="3" t="s">
        <v>99</v>
      </c>
      <c r="R239" t="s">
        <v>101</v>
      </c>
    </row>
    <row r="240" spans="1:18">
      <c r="A240">
        <v>20</v>
      </c>
      <c r="B240">
        <v>12</v>
      </c>
      <c r="C240" s="3" t="s">
        <v>59</v>
      </c>
      <c r="D240" s="4">
        <v>175</v>
      </c>
      <c r="P240">
        <v>182187</v>
      </c>
      <c r="Q240" s="3" t="s">
        <v>99</v>
      </c>
      <c r="R240" t="s">
        <v>100</v>
      </c>
    </row>
    <row r="241" spans="1:18">
      <c r="A241">
        <v>20</v>
      </c>
      <c r="B241">
        <v>12</v>
      </c>
      <c r="C241" s="3" t="s">
        <v>59</v>
      </c>
      <c r="D241" s="4">
        <v>1443</v>
      </c>
      <c r="E241" s="4">
        <v>1448</v>
      </c>
      <c r="F241" s="4">
        <v>1448</v>
      </c>
      <c r="G241" s="4">
        <v>1448</v>
      </c>
      <c r="H241" s="4">
        <v>1452</v>
      </c>
      <c r="I241" s="4">
        <v>1457</v>
      </c>
      <c r="J241" s="4">
        <v>1459</v>
      </c>
      <c r="K241" s="4">
        <v>1458</v>
      </c>
      <c r="L241" s="4">
        <v>1464</v>
      </c>
      <c r="M241" s="4">
        <v>1477</v>
      </c>
      <c r="N241" s="4">
        <v>1488</v>
      </c>
      <c r="O241" s="4">
        <v>1496</v>
      </c>
      <c r="P241">
        <v>182190</v>
      </c>
      <c r="Q241" s="3" t="s">
        <v>99</v>
      </c>
      <c r="R241" t="s">
        <v>100</v>
      </c>
    </row>
    <row r="242" spans="1:18">
      <c r="A242">
        <v>20</v>
      </c>
      <c r="B242">
        <v>12</v>
      </c>
      <c r="C242" s="3" t="s">
        <v>59</v>
      </c>
      <c r="D242" s="4">
        <v>110</v>
      </c>
      <c r="E242" s="4">
        <v>110</v>
      </c>
      <c r="F242" s="4">
        <v>110</v>
      </c>
      <c r="G242" s="4">
        <v>110</v>
      </c>
      <c r="H242" s="4">
        <v>110</v>
      </c>
      <c r="I242" s="4">
        <v>110</v>
      </c>
      <c r="J242" s="4">
        <v>110</v>
      </c>
      <c r="K242" s="4">
        <v>110</v>
      </c>
      <c r="L242" s="4">
        <v>110</v>
      </c>
      <c r="M242" s="4">
        <v>111</v>
      </c>
      <c r="N242" s="4">
        <v>111</v>
      </c>
      <c r="O242" s="4">
        <v>111</v>
      </c>
      <c r="P242">
        <v>182195</v>
      </c>
      <c r="Q242" s="3" t="s">
        <v>99</v>
      </c>
      <c r="R242" t="s">
        <v>100</v>
      </c>
    </row>
    <row r="243" spans="1:18">
      <c r="A243">
        <v>20</v>
      </c>
      <c r="B243">
        <v>12</v>
      </c>
      <c r="C243" s="3" t="s">
        <v>59</v>
      </c>
      <c r="D243" s="4">
        <v>135.6</v>
      </c>
      <c r="E243" s="4">
        <v>136.6</v>
      </c>
      <c r="F243" s="4">
        <v>136.6</v>
      </c>
      <c r="G243" s="4">
        <v>136.6</v>
      </c>
      <c r="H243" s="4">
        <v>134.80000000000001</v>
      </c>
      <c r="I243" s="4">
        <v>136.6</v>
      </c>
      <c r="J243" s="4">
        <v>134.6</v>
      </c>
      <c r="K243" s="4">
        <v>134.6</v>
      </c>
      <c r="L243" s="4">
        <v>134.6</v>
      </c>
      <c r="M243" s="4">
        <v>134.6</v>
      </c>
      <c r="N243" s="4">
        <v>135.6</v>
      </c>
      <c r="O243" s="4">
        <v>135.6</v>
      </c>
      <c r="P243">
        <v>182197</v>
      </c>
      <c r="Q243" s="3" t="s">
        <v>99</v>
      </c>
      <c r="R243" t="s">
        <v>100</v>
      </c>
    </row>
    <row r="244" spans="1:18">
      <c r="A244">
        <v>20</v>
      </c>
      <c r="B244">
        <v>12</v>
      </c>
      <c r="C244" s="3" t="s">
        <v>59</v>
      </c>
      <c r="D244" s="4">
        <v>62</v>
      </c>
      <c r="P244">
        <v>182201</v>
      </c>
      <c r="Q244" s="3" t="s">
        <v>99</v>
      </c>
      <c r="R244" t="s">
        <v>100</v>
      </c>
    </row>
    <row r="245" spans="1:18">
      <c r="A245">
        <v>20</v>
      </c>
      <c r="B245">
        <v>12</v>
      </c>
      <c r="C245" s="3" t="s">
        <v>70</v>
      </c>
      <c r="D245" s="4">
        <v>305.5</v>
      </c>
      <c r="E245" s="4">
        <v>305.5</v>
      </c>
      <c r="F245" s="4">
        <v>305.5</v>
      </c>
      <c r="G245" s="4">
        <v>304.5</v>
      </c>
      <c r="H245" s="4">
        <v>304.5</v>
      </c>
      <c r="I245" s="4">
        <v>304.5</v>
      </c>
      <c r="J245" s="4">
        <v>304.5</v>
      </c>
      <c r="K245" s="4">
        <v>304.5</v>
      </c>
      <c r="L245" s="4">
        <v>304.5</v>
      </c>
      <c r="M245" s="4">
        <v>305.5</v>
      </c>
      <c r="N245" s="4">
        <v>305.5</v>
      </c>
      <c r="O245" s="4">
        <v>305.5</v>
      </c>
      <c r="P245">
        <v>114100</v>
      </c>
      <c r="Q245" s="3" t="s">
        <v>99</v>
      </c>
      <c r="R245" t="s">
        <v>101</v>
      </c>
    </row>
    <row r="246" spans="1:18">
      <c r="A246">
        <v>20</v>
      </c>
      <c r="B246">
        <v>12</v>
      </c>
      <c r="C246" s="3" t="s">
        <v>83</v>
      </c>
      <c r="D246" s="4">
        <v>4709</v>
      </c>
      <c r="E246" s="4">
        <v>4711</v>
      </c>
      <c r="F246" s="4">
        <v>4708.3999999999996</v>
      </c>
      <c r="G246" s="4">
        <v>4700.3999999999996</v>
      </c>
      <c r="H246" s="4">
        <v>4699.8</v>
      </c>
      <c r="I246" s="4">
        <v>4694.8</v>
      </c>
      <c r="J246" s="4">
        <v>4692</v>
      </c>
      <c r="K246" s="4">
        <v>4703.6000000000004</v>
      </c>
      <c r="L246" s="4">
        <v>4707.2</v>
      </c>
      <c r="M246" s="4">
        <v>4709</v>
      </c>
      <c r="N246" s="4">
        <v>4715</v>
      </c>
      <c r="O246" s="4">
        <v>4719</v>
      </c>
      <c r="P246">
        <v>385101</v>
      </c>
      <c r="Q246" s="3" t="s">
        <v>99</v>
      </c>
      <c r="R246" t="s">
        <v>100</v>
      </c>
    </row>
    <row r="247" spans="1:18">
      <c r="A247">
        <v>20</v>
      </c>
      <c r="B247">
        <v>12</v>
      </c>
      <c r="C247" s="3" t="s">
        <v>71</v>
      </c>
      <c r="D247" s="4">
        <v>83.5</v>
      </c>
      <c r="E247" s="4">
        <v>83.5</v>
      </c>
      <c r="F247" s="4">
        <v>83.5</v>
      </c>
      <c r="G247" s="4">
        <v>83.5</v>
      </c>
      <c r="H247" s="4">
        <v>83.5</v>
      </c>
      <c r="I247" s="4">
        <v>83.5</v>
      </c>
      <c r="J247" s="4">
        <v>83.5</v>
      </c>
      <c r="K247" s="4">
        <v>83.5</v>
      </c>
      <c r="L247" s="4">
        <v>83.5</v>
      </c>
      <c r="M247" s="4">
        <v>83.5</v>
      </c>
      <c r="N247" s="4">
        <v>84.5</v>
      </c>
      <c r="O247" s="4">
        <v>84.5</v>
      </c>
      <c r="P247">
        <v>117100</v>
      </c>
      <c r="Q247" s="3" t="s">
        <v>99</v>
      </c>
      <c r="R247" t="s">
        <v>101</v>
      </c>
    </row>
    <row r="248" spans="1:18">
      <c r="A248">
        <v>20</v>
      </c>
      <c r="B248">
        <v>12</v>
      </c>
      <c r="C248" s="3" t="s">
        <v>83</v>
      </c>
      <c r="D248" s="4">
        <v>650</v>
      </c>
      <c r="E248" s="4">
        <v>648</v>
      </c>
      <c r="F248" s="4">
        <v>647</v>
      </c>
      <c r="G248" s="4">
        <v>647</v>
      </c>
      <c r="H248" s="4">
        <v>649</v>
      </c>
      <c r="I248" s="4">
        <v>649</v>
      </c>
      <c r="J248" s="4">
        <v>653</v>
      </c>
      <c r="K248" s="4">
        <v>650</v>
      </c>
      <c r="L248" s="4">
        <v>650</v>
      </c>
      <c r="M248" s="4">
        <v>648</v>
      </c>
      <c r="N248" s="4">
        <v>648</v>
      </c>
      <c r="O248" s="4">
        <v>647</v>
      </c>
      <c r="P248">
        <v>385103</v>
      </c>
      <c r="Q248" s="3" t="s">
        <v>99</v>
      </c>
      <c r="R248" t="s">
        <v>100</v>
      </c>
    </row>
    <row r="249" spans="1:18">
      <c r="A249">
        <v>20</v>
      </c>
      <c r="B249">
        <v>12</v>
      </c>
      <c r="C249" s="3" t="s">
        <v>85</v>
      </c>
      <c r="D249" s="4">
        <v>113</v>
      </c>
      <c r="E249" s="4">
        <v>113</v>
      </c>
      <c r="F249" s="4">
        <v>113</v>
      </c>
      <c r="G249" s="4">
        <v>113</v>
      </c>
      <c r="H249" s="4">
        <v>113</v>
      </c>
      <c r="I249" s="4">
        <v>113</v>
      </c>
      <c r="J249" s="4">
        <v>113</v>
      </c>
      <c r="K249" s="4">
        <v>113</v>
      </c>
      <c r="L249" s="4">
        <v>113</v>
      </c>
      <c r="M249" s="4">
        <v>111</v>
      </c>
      <c r="N249" s="4">
        <v>111</v>
      </c>
      <c r="O249" s="4">
        <v>110</v>
      </c>
      <c r="P249">
        <v>400116</v>
      </c>
      <c r="Q249" s="3" t="s">
        <v>99</v>
      </c>
      <c r="R249" t="s">
        <v>100</v>
      </c>
    </row>
    <row r="250" spans="1:18">
      <c r="A250">
        <v>20</v>
      </c>
      <c r="B250">
        <v>12</v>
      </c>
      <c r="C250" s="3" t="s">
        <v>75</v>
      </c>
      <c r="D250" s="4">
        <v>380</v>
      </c>
      <c r="E250" s="4">
        <v>380</v>
      </c>
      <c r="F250" s="4">
        <v>380</v>
      </c>
      <c r="G250" s="4">
        <v>380</v>
      </c>
      <c r="H250" s="4">
        <v>379</v>
      </c>
      <c r="I250" s="4">
        <v>380</v>
      </c>
      <c r="J250" s="4">
        <v>380</v>
      </c>
      <c r="K250" s="4">
        <v>379</v>
      </c>
      <c r="L250" s="4">
        <v>378</v>
      </c>
      <c r="M250" s="4">
        <v>378</v>
      </c>
      <c r="N250" s="4">
        <v>376</v>
      </c>
      <c r="O250" s="4">
        <v>377</v>
      </c>
      <c r="P250">
        <v>118100</v>
      </c>
      <c r="Q250" s="3" t="s">
        <v>99</v>
      </c>
      <c r="R250" t="s">
        <v>101</v>
      </c>
    </row>
    <row r="251" spans="1:18">
      <c r="A251">
        <v>20</v>
      </c>
      <c r="B251">
        <v>12</v>
      </c>
      <c r="C251" s="3" t="s">
        <v>76</v>
      </c>
      <c r="D251" s="4">
        <v>2246.9</v>
      </c>
      <c r="E251" s="4">
        <v>2247.1</v>
      </c>
      <c r="F251" s="4">
        <v>2248.1</v>
      </c>
      <c r="G251" s="4">
        <v>2249.1</v>
      </c>
      <c r="H251" s="4">
        <v>2250.9</v>
      </c>
      <c r="I251" s="4">
        <v>2252.6</v>
      </c>
      <c r="J251" s="4">
        <v>2257.4</v>
      </c>
      <c r="K251" s="4">
        <v>2256.4</v>
      </c>
      <c r="L251" s="4">
        <v>2256.4</v>
      </c>
      <c r="M251" s="4">
        <v>2255.4</v>
      </c>
      <c r="N251" s="4">
        <v>2254.4</v>
      </c>
      <c r="O251" s="4">
        <v>2254.4</v>
      </c>
      <c r="P251">
        <v>119100</v>
      </c>
      <c r="Q251" s="3" t="s">
        <v>99</v>
      </c>
      <c r="R251" t="s">
        <v>101</v>
      </c>
    </row>
    <row r="252" spans="1:18">
      <c r="A252">
        <v>20</v>
      </c>
      <c r="B252">
        <v>12</v>
      </c>
      <c r="C252" s="3" t="s">
        <v>85</v>
      </c>
      <c r="D252" s="4">
        <v>86.6</v>
      </c>
      <c r="E252" s="4">
        <v>85.6</v>
      </c>
      <c r="F252" s="4">
        <v>87.6</v>
      </c>
      <c r="G252" s="4">
        <v>86.6</v>
      </c>
      <c r="H252" s="4">
        <v>84.6</v>
      </c>
      <c r="I252" s="4">
        <v>85.6</v>
      </c>
      <c r="J252" s="4">
        <v>83.6</v>
      </c>
      <c r="K252" s="4">
        <v>86.6</v>
      </c>
      <c r="L252" s="4">
        <v>85.6</v>
      </c>
      <c r="M252" s="4">
        <v>86.6</v>
      </c>
      <c r="N252" s="4">
        <v>86.6</v>
      </c>
      <c r="O252" s="4">
        <v>85.4</v>
      </c>
      <c r="P252">
        <v>400118</v>
      </c>
      <c r="Q252" s="3" t="s">
        <v>99</v>
      </c>
      <c r="R252" t="s">
        <v>100</v>
      </c>
    </row>
    <row r="253" spans="1:18">
      <c r="A253">
        <v>20</v>
      </c>
      <c r="B253">
        <v>12</v>
      </c>
      <c r="C253" s="3" t="s">
        <v>84</v>
      </c>
      <c r="D253" s="4">
        <v>107</v>
      </c>
      <c r="E253" s="4">
        <v>110</v>
      </c>
      <c r="F253" s="4">
        <v>108</v>
      </c>
      <c r="G253" s="4">
        <v>107</v>
      </c>
      <c r="H253" s="4">
        <v>107</v>
      </c>
      <c r="I253" s="4">
        <v>106</v>
      </c>
      <c r="J253" s="4">
        <v>107</v>
      </c>
      <c r="K253" s="4">
        <v>107</v>
      </c>
      <c r="L253" s="4">
        <v>105</v>
      </c>
      <c r="M253" s="4">
        <v>103</v>
      </c>
      <c r="N253" s="4">
        <v>105</v>
      </c>
      <c r="O253" s="4">
        <v>109</v>
      </c>
      <c r="P253">
        <v>386103</v>
      </c>
      <c r="Q253" s="3" t="s">
        <v>99</v>
      </c>
      <c r="R253" t="s">
        <v>100</v>
      </c>
    </row>
    <row r="254" spans="1:18">
      <c r="A254">
        <v>20</v>
      </c>
      <c r="B254">
        <v>12</v>
      </c>
      <c r="C254" s="3" t="s">
        <v>85</v>
      </c>
      <c r="D254" s="4">
        <v>164</v>
      </c>
      <c r="E254" s="4">
        <v>164</v>
      </c>
      <c r="F254" s="4">
        <v>164</v>
      </c>
      <c r="G254" s="4">
        <v>164</v>
      </c>
      <c r="H254" s="4">
        <v>164</v>
      </c>
      <c r="I254" s="4">
        <v>164</v>
      </c>
      <c r="J254" s="4">
        <v>164</v>
      </c>
      <c r="K254" s="4">
        <v>164</v>
      </c>
      <c r="L254" s="4">
        <v>164</v>
      </c>
      <c r="M254" s="4">
        <v>164</v>
      </c>
      <c r="N254" s="4">
        <v>164</v>
      </c>
      <c r="O254" s="4">
        <v>164</v>
      </c>
      <c r="P254">
        <v>400119</v>
      </c>
      <c r="Q254" s="3" t="s">
        <v>99</v>
      </c>
      <c r="R254" t="s">
        <v>100</v>
      </c>
    </row>
    <row r="255" spans="1:18">
      <c r="A255">
        <v>20</v>
      </c>
      <c r="B255">
        <v>12</v>
      </c>
      <c r="C255" s="3" t="s">
        <v>59</v>
      </c>
      <c r="D255" s="4">
        <v>31</v>
      </c>
      <c r="E255" s="4">
        <v>31</v>
      </c>
      <c r="F255" s="4">
        <v>31</v>
      </c>
      <c r="G255" s="4">
        <v>31</v>
      </c>
      <c r="H255" s="4">
        <v>31</v>
      </c>
      <c r="I255" s="4">
        <v>31</v>
      </c>
      <c r="J255" s="4">
        <v>31</v>
      </c>
      <c r="K255" s="4">
        <v>31</v>
      </c>
      <c r="L255" s="4">
        <v>31</v>
      </c>
      <c r="M255" s="4">
        <v>31</v>
      </c>
      <c r="N255" s="4">
        <v>31</v>
      </c>
      <c r="O255" s="4">
        <v>31</v>
      </c>
      <c r="P255">
        <v>182211</v>
      </c>
      <c r="Q255" s="3" t="s">
        <v>99</v>
      </c>
      <c r="R255" t="s">
        <v>101</v>
      </c>
    </row>
    <row r="256" spans="1:18">
      <c r="A256">
        <v>20</v>
      </c>
      <c r="B256">
        <v>12</v>
      </c>
      <c r="C256" s="3" t="s">
        <v>59</v>
      </c>
      <c r="D256" s="4">
        <v>65.5</v>
      </c>
      <c r="E256" s="4">
        <v>65.5</v>
      </c>
      <c r="F256" s="4">
        <v>65.5</v>
      </c>
      <c r="G256" s="4">
        <v>65.5</v>
      </c>
      <c r="H256" s="4">
        <v>65.5</v>
      </c>
      <c r="I256" s="4">
        <v>65.5</v>
      </c>
      <c r="J256" s="4">
        <v>65.5</v>
      </c>
      <c r="K256" s="4">
        <v>65.5</v>
      </c>
      <c r="L256" s="4">
        <v>65.5</v>
      </c>
      <c r="M256" s="4">
        <v>65.5</v>
      </c>
      <c r="N256" s="4">
        <v>66.5</v>
      </c>
      <c r="O256" s="4">
        <v>66.5</v>
      </c>
      <c r="P256">
        <v>182212</v>
      </c>
      <c r="Q256" s="3" t="s">
        <v>99</v>
      </c>
      <c r="R256" t="s">
        <v>101</v>
      </c>
    </row>
    <row r="257" spans="1:18">
      <c r="A257">
        <v>20</v>
      </c>
      <c r="B257">
        <v>12</v>
      </c>
      <c r="C257" s="3" t="s">
        <v>85</v>
      </c>
      <c r="D257" s="4">
        <v>250</v>
      </c>
      <c r="E257" s="4">
        <v>252</v>
      </c>
      <c r="F257" s="4">
        <v>248</v>
      </c>
      <c r="G257" s="4">
        <v>247</v>
      </c>
      <c r="H257" s="4">
        <v>248</v>
      </c>
      <c r="I257" s="4">
        <v>247</v>
      </c>
      <c r="J257" s="4">
        <v>250</v>
      </c>
      <c r="K257" s="4">
        <v>251</v>
      </c>
      <c r="L257" s="4">
        <v>253</v>
      </c>
      <c r="M257" s="4">
        <v>253</v>
      </c>
      <c r="N257" s="4">
        <v>254</v>
      </c>
      <c r="O257" s="4">
        <v>252</v>
      </c>
      <c r="P257">
        <v>400123</v>
      </c>
      <c r="Q257" s="3" t="s">
        <v>99</v>
      </c>
      <c r="R257" t="s">
        <v>100</v>
      </c>
    </row>
    <row r="258" spans="1:18">
      <c r="A258">
        <v>20</v>
      </c>
      <c r="B258">
        <v>12</v>
      </c>
      <c r="C258" s="3" t="s">
        <v>59</v>
      </c>
      <c r="D258" s="4">
        <v>27</v>
      </c>
      <c r="E258" s="4">
        <v>27</v>
      </c>
      <c r="F258" s="4">
        <v>27</v>
      </c>
      <c r="G258" s="4">
        <v>27</v>
      </c>
      <c r="H258" s="4">
        <v>27</v>
      </c>
      <c r="I258" s="4">
        <v>27</v>
      </c>
      <c r="J258" s="4">
        <v>27</v>
      </c>
      <c r="K258" s="4">
        <v>27</v>
      </c>
      <c r="L258" s="4">
        <v>27</v>
      </c>
      <c r="M258" s="4">
        <v>27</v>
      </c>
      <c r="N258" s="4">
        <v>27</v>
      </c>
      <c r="O258" s="4">
        <v>27</v>
      </c>
      <c r="P258">
        <v>182213</v>
      </c>
      <c r="Q258" s="3" t="s">
        <v>99</v>
      </c>
      <c r="R258" t="s">
        <v>101</v>
      </c>
    </row>
    <row r="259" spans="1:18">
      <c r="A259">
        <v>20</v>
      </c>
      <c r="B259">
        <v>12</v>
      </c>
      <c r="C259" s="3" t="s">
        <v>73</v>
      </c>
      <c r="D259" s="4">
        <v>485</v>
      </c>
      <c r="E259" s="4">
        <v>486</v>
      </c>
      <c r="F259" s="4">
        <v>490</v>
      </c>
      <c r="G259" s="4">
        <v>486</v>
      </c>
      <c r="H259" s="4">
        <v>487</v>
      </c>
      <c r="I259" s="4">
        <v>490</v>
      </c>
      <c r="J259" s="4">
        <v>490</v>
      </c>
      <c r="K259" s="4">
        <v>488</v>
      </c>
      <c r="L259" s="4">
        <v>489</v>
      </c>
      <c r="M259" s="4">
        <v>489</v>
      </c>
      <c r="N259" s="4">
        <v>487</v>
      </c>
      <c r="O259" s="4">
        <v>490</v>
      </c>
      <c r="P259">
        <v>356103</v>
      </c>
      <c r="Q259" s="3" t="s">
        <v>99</v>
      </c>
      <c r="R259" t="s">
        <v>100</v>
      </c>
    </row>
    <row r="260" spans="1:18">
      <c r="A260">
        <v>20</v>
      </c>
      <c r="B260">
        <v>12</v>
      </c>
      <c r="C260" s="3" t="s">
        <v>59</v>
      </c>
      <c r="D260" s="4">
        <v>1521.8</v>
      </c>
      <c r="E260" s="4">
        <v>1521.8</v>
      </c>
      <c r="F260" s="4">
        <v>1516.8</v>
      </c>
      <c r="G260" s="4">
        <v>1517.8</v>
      </c>
      <c r="H260" s="4">
        <v>1521.3</v>
      </c>
      <c r="I260" s="4">
        <v>1524.3</v>
      </c>
      <c r="J260" s="4">
        <v>1520.3</v>
      </c>
      <c r="K260" s="4">
        <v>1525.3</v>
      </c>
      <c r="L260" s="4">
        <v>1525.3</v>
      </c>
      <c r="M260" s="4">
        <v>1531.3</v>
      </c>
      <c r="N260" s="4">
        <v>1537.3</v>
      </c>
      <c r="O260" s="4">
        <v>1535.3</v>
      </c>
      <c r="P260">
        <v>182141</v>
      </c>
      <c r="Q260" s="3" t="s">
        <v>99</v>
      </c>
      <c r="R260" t="s">
        <v>101</v>
      </c>
    </row>
    <row r="261" spans="1:18">
      <c r="A261">
        <v>20</v>
      </c>
      <c r="B261">
        <v>12</v>
      </c>
      <c r="C261" s="3" t="s">
        <v>85</v>
      </c>
      <c r="D261" s="4">
        <v>24</v>
      </c>
      <c r="E261" s="4">
        <v>24</v>
      </c>
      <c r="F261" s="4">
        <v>24</v>
      </c>
      <c r="G261" s="4">
        <v>24</v>
      </c>
      <c r="H261" s="4">
        <v>24</v>
      </c>
      <c r="I261" s="4">
        <v>24</v>
      </c>
      <c r="J261" s="4">
        <v>24</v>
      </c>
      <c r="K261" s="4">
        <v>23</v>
      </c>
      <c r="L261" s="4">
        <v>23</v>
      </c>
      <c r="M261" s="4">
        <v>23</v>
      </c>
      <c r="N261" s="4">
        <v>23</v>
      </c>
      <c r="O261" s="4">
        <v>23</v>
      </c>
      <c r="P261">
        <v>400125</v>
      </c>
      <c r="Q261" s="3" t="s">
        <v>99</v>
      </c>
      <c r="R261" t="s">
        <v>100</v>
      </c>
    </row>
    <row r="262" spans="1:18">
      <c r="A262">
        <v>20</v>
      </c>
      <c r="B262">
        <v>12</v>
      </c>
      <c r="C262" s="3" t="s">
        <v>59</v>
      </c>
      <c r="D262" s="4">
        <v>37</v>
      </c>
      <c r="E262" s="4">
        <v>37</v>
      </c>
      <c r="F262" s="4">
        <v>36</v>
      </c>
      <c r="G262" s="4">
        <v>36</v>
      </c>
      <c r="H262" s="4">
        <v>38</v>
      </c>
      <c r="I262" s="4">
        <v>38</v>
      </c>
      <c r="J262" s="4">
        <v>38</v>
      </c>
      <c r="K262" s="4">
        <v>38</v>
      </c>
      <c r="L262" s="4">
        <v>38</v>
      </c>
      <c r="M262" s="4">
        <v>38</v>
      </c>
      <c r="N262" s="4">
        <v>38</v>
      </c>
      <c r="O262" s="4">
        <v>37</v>
      </c>
      <c r="P262">
        <v>182142</v>
      </c>
      <c r="Q262" s="3" t="s">
        <v>99</v>
      </c>
      <c r="R262" t="s">
        <v>101</v>
      </c>
    </row>
    <row r="263" spans="1:18">
      <c r="A263">
        <v>20</v>
      </c>
      <c r="B263">
        <v>12</v>
      </c>
      <c r="C263" s="3" t="s">
        <v>85</v>
      </c>
      <c r="D263" s="4">
        <v>116</v>
      </c>
      <c r="E263" s="4">
        <v>116</v>
      </c>
      <c r="F263" s="4">
        <v>116</v>
      </c>
      <c r="G263" s="4">
        <v>116</v>
      </c>
      <c r="H263" s="4">
        <v>116</v>
      </c>
      <c r="I263" s="4">
        <v>115</v>
      </c>
      <c r="J263" s="4">
        <v>115</v>
      </c>
      <c r="K263" s="4">
        <v>114</v>
      </c>
      <c r="L263" s="4">
        <v>114</v>
      </c>
      <c r="M263" s="4">
        <v>114</v>
      </c>
      <c r="N263" s="4">
        <v>114</v>
      </c>
      <c r="O263" s="4">
        <v>114</v>
      </c>
      <c r="P263">
        <v>400126</v>
      </c>
      <c r="Q263" s="3" t="s">
        <v>99</v>
      </c>
      <c r="R263" t="s">
        <v>100</v>
      </c>
    </row>
    <row r="264" spans="1:18">
      <c r="A264">
        <v>20</v>
      </c>
      <c r="B264">
        <v>12</v>
      </c>
      <c r="C264" s="3" t="s">
        <v>59</v>
      </c>
      <c r="D264" s="4">
        <v>100</v>
      </c>
      <c r="E264" s="4">
        <v>101</v>
      </c>
      <c r="F264" s="4">
        <v>100</v>
      </c>
      <c r="G264" s="4">
        <v>100</v>
      </c>
      <c r="H264" s="4">
        <v>100</v>
      </c>
      <c r="I264" s="4">
        <v>102</v>
      </c>
      <c r="J264" s="4">
        <v>101</v>
      </c>
      <c r="K264" s="4">
        <v>101</v>
      </c>
      <c r="L264" s="4">
        <v>101</v>
      </c>
      <c r="M264" s="4">
        <v>101</v>
      </c>
      <c r="N264" s="4">
        <v>101</v>
      </c>
      <c r="O264" s="4">
        <v>102</v>
      </c>
      <c r="P264">
        <v>182143</v>
      </c>
      <c r="Q264" s="3" t="s">
        <v>99</v>
      </c>
      <c r="R264" t="s">
        <v>101</v>
      </c>
    </row>
    <row r="265" spans="1:18">
      <c r="A265">
        <v>20</v>
      </c>
      <c r="B265">
        <v>12</v>
      </c>
      <c r="C265" s="3" t="s">
        <v>85</v>
      </c>
      <c r="D265" s="4">
        <v>3472.6</v>
      </c>
      <c r="E265" s="4">
        <v>3473.6</v>
      </c>
      <c r="F265" s="4">
        <v>3479.6</v>
      </c>
      <c r="G265" s="4">
        <v>3477.6</v>
      </c>
      <c r="H265" s="4">
        <v>3490.6</v>
      </c>
      <c r="I265" s="4">
        <v>3504.6</v>
      </c>
      <c r="J265" s="4">
        <v>3509.6</v>
      </c>
      <c r="K265" s="4">
        <v>3522.6</v>
      </c>
      <c r="L265" s="4">
        <v>3561.6</v>
      </c>
      <c r="M265" s="4">
        <v>3576.6</v>
      </c>
      <c r="N265" s="4">
        <v>3571.6</v>
      </c>
      <c r="O265" s="4">
        <v>3585.6</v>
      </c>
      <c r="P265">
        <v>400128</v>
      </c>
      <c r="Q265" s="3" t="s">
        <v>99</v>
      </c>
      <c r="R265" t="s">
        <v>100</v>
      </c>
    </row>
    <row r="266" spans="1:18">
      <c r="A266">
        <v>20</v>
      </c>
      <c r="B266">
        <v>12</v>
      </c>
      <c r="C266" s="3" t="s">
        <v>59</v>
      </c>
      <c r="D266" s="4">
        <v>137</v>
      </c>
      <c r="E266" s="4">
        <v>137</v>
      </c>
      <c r="F266" s="4">
        <v>137</v>
      </c>
      <c r="G266" s="4">
        <v>137</v>
      </c>
      <c r="H266" s="4">
        <v>138</v>
      </c>
      <c r="I266" s="4">
        <v>138</v>
      </c>
      <c r="J266" s="4">
        <v>138</v>
      </c>
      <c r="K266" s="4">
        <v>138</v>
      </c>
      <c r="L266" s="4">
        <v>139</v>
      </c>
      <c r="M266" s="4">
        <v>137</v>
      </c>
      <c r="N266" s="4">
        <v>134</v>
      </c>
      <c r="O266" s="4">
        <v>134</v>
      </c>
      <c r="P266">
        <v>182144</v>
      </c>
      <c r="Q266" s="3" t="s">
        <v>99</v>
      </c>
      <c r="R266" t="s">
        <v>101</v>
      </c>
    </row>
    <row r="267" spans="1:18">
      <c r="A267">
        <v>20</v>
      </c>
      <c r="B267">
        <v>12</v>
      </c>
      <c r="C267" s="3" t="s">
        <v>73</v>
      </c>
      <c r="D267" s="4">
        <v>2037.1</v>
      </c>
      <c r="E267" s="4">
        <v>2036.3</v>
      </c>
      <c r="F267" s="4">
        <v>2043.1</v>
      </c>
      <c r="G267" s="4">
        <v>2046.3</v>
      </c>
      <c r="H267" s="4">
        <v>2045.3</v>
      </c>
      <c r="I267" s="4">
        <v>2049.3000000000002</v>
      </c>
      <c r="J267" s="4">
        <v>2046.3</v>
      </c>
      <c r="K267" s="4">
        <v>2053.3000000000002</v>
      </c>
      <c r="L267" s="4">
        <v>2050.3000000000002</v>
      </c>
      <c r="M267" s="4">
        <v>2048.3000000000002</v>
      </c>
      <c r="N267" s="4">
        <v>2044.3</v>
      </c>
      <c r="O267" s="4">
        <v>2048.3000000000002</v>
      </c>
      <c r="P267">
        <v>356106</v>
      </c>
      <c r="Q267" s="3" t="s">
        <v>99</v>
      </c>
      <c r="R267" t="s">
        <v>100</v>
      </c>
    </row>
    <row r="268" spans="1:18">
      <c r="A268">
        <v>20</v>
      </c>
      <c r="B268">
        <v>12</v>
      </c>
      <c r="C268" s="3" t="s">
        <v>59</v>
      </c>
      <c r="D268" s="4">
        <v>47</v>
      </c>
      <c r="E268" s="4">
        <v>47</v>
      </c>
      <c r="F268" s="4">
        <v>47</v>
      </c>
      <c r="G268" s="4">
        <v>47</v>
      </c>
      <c r="H268" s="4">
        <v>47</v>
      </c>
      <c r="I268" s="4">
        <v>47</v>
      </c>
      <c r="J268" s="4">
        <v>47</v>
      </c>
      <c r="K268" s="4">
        <v>47</v>
      </c>
      <c r="L268" s="4">
        <v>47</v>
      </c>
      <c r="M268" s="4">
        <v>47</v>
      </c>
      <c r="N268" s="4">
        <v>47</v>
      </c>
      <c r="O268" s="4">
        <v>47</v>
      </c>
      <c r="P268">
        <v>182145</v>
      </c>
      <c r="Q268" s="3" t="s">
        <v>99</v>
      </c>
      <c r="R268" t="s">
        <v>101</v>
      </c>
    </row>
    <row r="269" spans="1:18">
      <c r="A269">
        <v>20</v>
      </c>
      <c r="B269">
        <v>12</v>
      </c>
      <c r="C269" s="3" t="s">
        <v>73</v>
      </c>
      <c r="D269" s="4">
        <v>642.4</v>
      </c>
      <c r="E269" s="4">
        <v>642.4</v>
      </c>
      <c r="F269" s="4">
        <v>641.6</v>
      </c>
      <c r="G269" s="4">
        <v>642.6</v>
      </c>
      <c r="H269" s="4">
        <v>642.20000000000005</v>
      </c>
      <c r="I269" s="4">
        <v>642.20000000000005</v>
      </c>
      <c r="J269" s="4">
        <v>641.20000000000005</v>
      </c>
      <c r="K269" s="4">
        <v>640.79999999999995</v>
      </c>
      <c r="L269" s="4">
        <v>646.4</v>
      </c>
      <c r="M269" s="4">
        <v>650.4</v>
      </c>
      <c r="N269" s="4">
        <v>653.4</v>
      </c>
      <c r="O269" s="4">
        <v>655</v>
      </c>
      <c r="P269">
        <v>356109</v>
      </c>
      <c r="Q269" s="3" t="s">
        <v>99</v>
      </c>
      <c r="R269" t="s">
        <v>100</v>
      </c>
    </row>
    <row r="270" spans="1:18">
      <c r="A270">
        <v>20</v>
      </c>
      <c r="B270">
        <v>12</v>
      </c>
      <c r="C270" s="3" t="s">
        <v>59</v>
      </c>
      <c r="D270" s="4">
        <v>232</v>
      </c>
      <c r="E270" s="4">
        <v>232</v>
      </c>
      <c r="F270" s="4">
        <v>232</v>
      </c>
      <c r="G270" s="4">
        <v>232</v>
      </c>
      <c r="H270" s="4">
        <v>232</v>
      </c>
      <c r="I270" s="4">
        <v>231</v>
      </c>
      <c r="J270" s="4">
        <v>232</v>
      </c>
      <c r="K270" s="4">
        <v>234</v>
      </c>
      <c r="L270" s="4">
        <v>234</v>
      </c>
      <c r="M270" s="4">
        <v>235</v>
      </c>
      <c r="N270" s="4">
        <v>236</v>
      </c>
      <c r="O270" s="4">
        <v>235</v>
      </c>
      <c r="P270">
        <v>182146</v>
      </c>
      <c r="Q270" s="3" t="s">
        <v>99</v>
      </c>
      <c r="R270" t="s">
        <v>101</v>
      </c>
    </row>
    <row r="271" spans="1:18">
      <c r="A271">
        <v>20</v>
      </c>
      <c r="B271">
        <v>12</v>
      </c>
      <c r="C271" s="3" t="s">
        <v>73</v>
      </c>
      <c r="D271" s="4">
        <v>654.5</v>
      </c>
      <c r="E271" s="4">
        <v>653.5</v>
      </c>
      <c r="F271" s="4">
        <v>651.5</v>
      </c>
      <c r="G271" s="4">
        <v>652.5</v>
      </c>
      <c r="H271" s="4">
        <v>660.5</v>
      </c>
      <c r="I271" s="4">
        <v>660.5</v>
      </c>
      <c r="J271" s="4">
        <v>657.5</v>
      </c>
      <c r="K271" s="4">
        <v>658.5</v>
      </c>
      <c r="L271" s="4">
        <v>661.5</v>
      </c>
      <c r="M271" s="4">
        <v>663.5</v>
      </c>
      <c r="N271" s="4">
        <v>661.5</v>
      </c>
      <c r="O271" s="4">
        <v>660.5</v>
      </c>
      <c r="P271">
        <v>356112</v>
      </c>
      <c r="Q271" s="3" t="s">
        <v>99</v>
      </c>
      <c r="R271" t="s">
        <v>100</v>
      </c>
    </row>
    <row r="272" spans="1:18">
      <c r="A272">
        <v>20</v>
      </c>
      <c r="B272">
        <v>12</v>
      </c>
      <c r="C272" s="3" t="s">
        <v>59</v>
      </c>
      <c r="D272" s="4">
        <v>253</v>
      </c>
      <c r="E272" s="4">
        <v>253</v>
      </c>
      <c r="F272" s="4">
        <v>253</v>
      </c>
      <c r="G272" s="4">
        <v>255</v>
      </c>
      <c r="H272" s="4">
        <v>257</v>
      </c>
      <c r="I272" s="4">
        <v>257</v>
      </c>
      <c r="J272" s="4">
        <v>257</v>
      </c>
      <c r="K272" s="4">
        <v>257</v>
      </c>
      <c r="L272" s="4">
        <v>258</v>
      </c>
      <c r="M272" s="4">
        <v>258</v>
      </c>
      <c r="N272" s="4">
        <v>257</v>
      </c>
      <c r="O272" s="4">
        <v>257</v>
      </c>
      <c r="P272">
        <v>182147</v>
      </c>
      <c r="Q272" s="3" t="s">
        <v>99</v>
      </c>
      <c r="R272" t="s">
        <v>101</v>
      </c>
    </row>
    <row r="273" spans="1:18">
      <c r="A273">
        <v>20</v>
      </c>
      <c r="B273">
        <v>12</v>
      </c>
      <c r="C273" s="3" t="s">
        <v>36</v>
      </c>
      <c r="D273" s="4">
        <v>442.2</v>
      </c>
      <c r="E273" s="4">
        <v>442.2</v>
      </c>
      <c r="F273" s="4">
        <v>462.2</v>
      </c>
      <c r="G273" s="4">
        <v>462.2</v>
      </c>
      <c r="H273" s="4">
        <v>462.2</v>
      </c>
      <c r="I273" s="4">
        <v>460.2</v>
      </c>
      <c r="J273" s="4">
        <v>458.2</v>
      </c>
      <c r="K273" s="4">
        <v>457.2</v>
      </c>
      <c r="L273" s="4">
        <v>457.2</v>
      </c>
      <c r="M273" s="4">
        <v>456.2</v>
      </c>
      <c r="N273" s="4">
        <v>454.2</v>
      </c>
      <c r="O273" s="4">
        <v>454.2</v>
      </c>
      <c r="P273">
        <v>130100</v>
      </c>
      <c r="Q273" s="3" t="s">
        <v>99</v>
      </c>
      <c r="R273" t="s">
        <v>100</v>
      </c>
    </row>
    <row r="274" spans="1:18">
      <c r="A274">
        <v>20</v>
      </c>
      <c r="B274">
        <v>12</v>
      </c>
      <c r="C274" s="3" t="s">
        <v>59</v>
      </c>
      <c r="D274" s="4">
        <v>336.5</v>
      </c>
      <c r="E274" s="4">
        <v>335.5</v>
      </c>
      <c r="F274" s="4">
        <v>334.5</v>
      </c>
      <c r="G274" s="4">
        <v>334.5</v>
      </c>
      <c r="H274" s="4">
        <v>334.5</v>
      </c>
      <c r="I274" s="4">
        <v>336.5</v>
      </c>
      <c r="J274" s="4">
        <v>334.5</v>
      </c>
      <c r="K274" s="4">
        <v>333.5</v>
      </c>
      <c r="L274" s="4">
        <v>332.5</v>
      </c>
      <c r="M274" s="4">
        <v>333.5</v>
      </c>
      <c r="N274" s="4">
        <v>334.5</v>
      </c>
      <c r="O274" s="4">
        <v>334.5</v>
      </c>
      <c r="P274">
        <v>182148</v>
      </c>
      <c r="Q274" s="3" t="s">
        <v>99</v>
      </c>
      <c r="R274" t="s">
        <v>101</v>
      </c>
    </row>
    <row r="275" spans="1:18">
      <c r="A275">
        <v>20</v>
      </c>
      <c r="B275">
        <v>12</v>
      </c>
      <c r="C275" s="3" t="s">
        <v>37</v>
      </c>
      <c r="D275" s="4">
        <v>477.4</v>
      </c>
      <c r="E275" s="4">
        <v>478.4</v>
      </c>
      <c r="F275" s="4">
        <v>478.4</v>
      </c>
      <c r="G275" s="4">
        <v>480.4</v>
      </c>
      <c r="H275" s="4">
        <v>479.4</v>
      </c>
      <c r="I275" s="4">
        <v>493.4</v>
      </c>
      <c r="J275" s="4">
        <v>497.4</v>
      </c>
      <c r="K275" s="4">
        <v>497.4</v>
      </c>
      <c r="L275" s="4">
        <v>498.4</v>
      </c>
      <c r="M275" s="4">
        <v>496.4</v>
      </c>
      <c r="N275" s="4">
        <v>495.6</v>
      </c>
      <c r="O275" s="4">
        <v>494.4</v>
      </c>
      <c r="P275">
        <v>131101</v>
      </c>
      <c r="Q275" s="3" t="s">
        <v>99</v>
      </c>
      <c r="R275" t="s">
        <v>100</v>
      </c>
    </row>
    <row r="276" spans="1:18">
      <c r="A276">
        <v>20</v>
      </c>
      <c r="B276">
        <v>12</v>
      </c>
      <c r="C276" s="3" t="s">
        <v>59</v>
      </c>
      <c r="D276" s="4">
        <v>128.5</v>
      </c>
      <c r="E276" s="4">
        <v>128.5</v>
      </c>
      <c r="F276" s="4">
        <v>128.5</v>
      </c>
      <c r="G276" s="4">
        <v>129.5</v>
      </c>
      <c r="H276" s="4">
        <v>129.5</v>
      </c>
      <c r="I276" s="4">
        <v>129.5</v>
      </c>
      <c r="J276" s="4">
        <v>129.5</v>
      </c>
      <c r="K276" s="4">
        <v>130.5</v>
      </c>
      <c r="L276" s="4">
        <v>131.5</v>
      </c>
      <c r="M276" s="4">
        <v>131.5</v>
      </c>
      <c r="N276" s="4">
        <v>131.5</v>
      </c>
      <c r="O276" s="4">
        <v>130.5</v>
      </c>
      <c r="P276">
        <v>182151</v>
      </c>
      <c r="Q276" s="3" t="s">
        <v>99</v>
      </c>
      <c r="R276" t="s">
        <v>101</v>
      </c>
    </row>
    <row r="277" spans="1:18">
      <c r="A277">
        <v>20</v>
      </c>
      <c r="B277">
        <v>12</v>
      </c>
      <c r="C277" s="3" t="s">
        <v>73</v>
      </c>
      <c r="D277" s="4">
        <v>370</v>
      </c>
      <c r="E277" s="4">
        <v>370</v>
      </c>
      <c r="F277" s="4">
        <v>370</v>
      </c>
      <c r="G277" s="4">
        <v>370</v>
      </c>
      <c r="H277" s="4">
        <v>370</v>
      </c>
      <c r="I277" s="4">
        <v>371</v>
      </c>
      <c r="J277" s="4">
        <v>370</v>
      </c>
      <c r="K277" s="4">
        <v>370</v>
      </c>
      <c r="L277" s="4">
        <v>370</v>
      </c>
      <c r="M277" s="4">
        <v>370</v>
      </c>
      <c r="N277" s="4">
        <v>372</v>
      </c>
      <c r="O277" s="4">
        <v>372</v>
      </c>
      <c r="P277">
        <v>356115</v>
      </c>
      <c r="Q277" s="3" t="s">
        <v>99</v>
      </c>
      <c r="R277" t="s">
        <v>100</v>
      </c>
    </row>
    <row r="278" spans="1:18">
      <c r="A278">
        <v>20</v>
      </c>
      <c r="B278">
        <v>12</v>
      </c>
      <c r="C278" s="3" t="s">
        <v>59</v>
      </c>
      <c r="D278" s="4">
        <v>957.1</v>
      </c>
      <c r="E278" s="4">
        <v>955.1</v>
      </c>
      <c r="F278" s="4">
        <v>953.1</v>
      </c>
      <c r="G278" s="4">
        <v>953.1</v>
      </c>
      <c r="H278" s="4">
        <v>953.1</v>
      </c>
      <c r="I278" s="4">
        <v>952.1</v>
      </c>
      <c r="J278" s="4">
        <v>952.1</v>
      </c>
      <c r="K278" s="4">
        <v>952.1</v>
      </c>
      <c r="L278" s="4">
        <v>952.1</v>
      </c>
      <c r="M278" s="4">
        <v>957.1</v>
      </c>
      <c r="N278" s="4">
        <v>957.1</v>
      </c>
      <c r="O278" s="4">
        <v>953.1</v>
      </c>
      <c r="P278">
        <v>182152</v>
      </c>
      <c r="Q278" s="3" t="s">
        <v>99</v>
      </c>
      <c r="R278" t="s">
        <v>101</v>
      </c>
    </row>
    <row r="279" spans="1:18">
      <c r="A279">
        <v>20</v>
      </c>
      <c r="B279">
        <v>12</v>
      </c>
      <c r="C279" s="3" t="s">
        <v>73</v>
      </c>
      <c r="D279" s="4">
        <v>530.20000000000005</v>
      </c>
      <c r="E279" s="4">
        <v>530.20000000000005</v>
      </c>
      <c r="F279" s="4">
        <v>531.20000000000005</v>
      </c>
      <c r="G279" s="4">
        <v>531.20000000000005</v>
      </c>
      <c r="H279" s="4">
        <v>532.20000000000005</v>
      </c>
      <c r="I279" s="4">
        <v>530.6</v>
      </c>
      <c r="J279" s="4">
        <v>533.20000000000005</v>
      </c>
      <c r="K279" s="4">
        <v>534.79999999999995</v>
      </c>
      <c r="L279" s="4">
        <v>534.79999999999995</v>
      </c>
      <c r="M279" s="4">
        <v>535.79999999999995</v>
      </c>
      <c r="N279" s="4">
        <v>533.4</v>
      </c>
      <c r="O279" s="4">
        <v>536.79999999999995</v>
      </c>
      <c r="P279">
        <v>356118</v>
      </c>
      <c r="Q279" s="3" t="s">
        <v>99</v>
      </c>
      <c r="R279" t="s">
        <v>100</v>
      </c>
    </row>
    <row r="280" spans="1:18">
      <c r="A280">
        <v>20</v>
      </c>
      <c r="B280">
        <v>12</v>
      </c>
      <c r="C280" s="3" t="s">
        <v>59</v>
      </c>
      <c r="D280" s="4">
        <v>1175.5</v>
      </c>
      <c r="E280" s="4">
        <v>1175.5</v>
      </c>
      <c r="F280" s="4">
        <v>1172.5</v>
      </c>
      <c r="G280" s="4">
        <v>1170.5</v>
      </c>
      <c r="H280" s="4">
        <v>1170.5</v>
      </c>
      <c r="I280" s="4">
        <v>1170.5</v>
      </c>
      <c r="J280" s="4">
        <v>1168.5</v>
      </c>
      <c r="K280" s="4">
        <v>1169.5</v>
      </c>
      <c r="L280" s="4">
        <v>1171.5</v>
      </c>
      <c r="M280" s="4">
        <v>1177.5</v>
      </c>
      <c r="N280" s="4">
        <v>1175.5</v>
      </c>
      <c r="O280" s="4">
        <v>1164.5</v>
      </c>
      <c r="P280">
        <v>182153</v>
      </c>
      <c r="Q280" s="3" t="s">
        <v>99</v>
      </c>
      <c r="R280" t="s">
        <v>101</v>
      </c>
    </row>
    <row r="281" spans="1:18">
      <c r="A281">
        <v>20</v>
      </c>
      <c r="B281">
        <v>12</v>
      </c>
      <c r="C281" s="3" t="s">
        <v>84</v>
      </c>
      <c r="D281" s="4">
        <v>164</v>
      </c>
      <c r="E281" s="4">
        <v>167</v>
      </c>
      <c r="F281" s="4">
        <v>162</v>
      </c>
      <c r="G281" s="4">
        <v>161</v>
      </c>
      <c r="H281" s="4">
        <v>160</v>
      </c>
      <c r="I281" s="4">
        <v>160</v>
      </c>
      <c r="J281" s="4">
        <v>154</v>
      </c>
      <c r="K281" s="4">
        <v>156</v>
      </c>
      <c r="L281" s="4">
        <v>156</v>
      </c>
      <c r="M281" s="4">
        <v>158</v>
      </c>
      <c r="N281" s="4">
        <v>156</v>
      </c>
      <c r="O281" s="4">
        <v>154</v>
      </c>
      <c r="P281">
        <v>386119</v>
      </c>
      <c r="Q281" s="3" t="s">
        <v>99</v>
      </c>
      <c r="R281" t="s">
        <v>100</v>
      </c>
    </row>
    <row r="282" spans="1:18">
      <c r="A282">
        <v>20</v>
      </c>
      <c r="B282">
        <v>12</v>
      </c>
      <c r="C282" s="3" t="s">
        <v>59</v>
      </c>
      <c r="D282" s="4">
        <v>168</v>
      </c>
      <c r="E282" s="4">
        <v>170</v>
      </c>
      <c r="F282" s="4">
        <v>171</v>
      </c>
      <c r="G282" s="4">
        <v>170</v>
      </c>
      <c r="H282" s="4">
        <v>171</v>
      </c>
      <c r="I282" s="4">
        <v>171</v>
      </c>
      <c r="J282" s="4">
        <v>173</v>
      </c>
      <c r="K282" s="4">
        <v>172</v>
      </c>
      <c r="L282" s="4">
        <v>171</v>
      </c>
      <c r="M282" s="4">
        <v>169</v>
      </c>
      <c r="N282" s="4">
        <v>169</v>
      </c>
      <c r="O282" s="4">
        <v>169</v>
      </c>
      <c r="P282">
        <v>182154</v>
      </c>
      <c r="Q282" s="3" t="s">
        <v>99</v>
      </c>
      <c r="R282" t="s">
        <v>101</v>
      </c>
    </row>
    <row r="283" spans="1:18">
      <c r="A283">
        <v>20</v>
      </c>
      <c r="B283">
        <v>12</v>
      </c>
      <c r="C283" s="3" t="s">
        <v>85</v>
      </c>
      <c r="D283" s="4">
        <v>2285.6999999999998</v>
      </c>
      <c r="E283" s="4">
        <v>2282.6999999999998</v>
      </c>
      <c r="F283" s="4">
        <v>2284.6999999999998</v>
      </c>
      <c r="G283" s="4">
        <v>2281.6999999999998</v>
      </c>
      <c r="H283" s="4">
        <v>2284.6999999999998</v>
      </c>
      <c r="I283" s="4">
        <v>2273.6999999999998</v>
      </c>
      <c r="J283" s="4">
        <v>2279.6999999999998</v>
      </c>
      <c r="K283" s="4">
        <v>2276.6999999999998</v>
      </c>
      <c r="L283" s="4">
        <v>2277.6999999999998</v>
      </c>
      <c r="M283" s="4">
        <v>2268.6999999999998</v>
      </c>
      <c r="N283" s="4">
        <v>2267.6999999999998</v>
      </c>
      <c r="O283" s="4">
        <v>2261.6999999999998</v>
      </c>
      <c r="P283">
        <v>400131</v>
      </c>
      <c r="Q283" s="3" t="s">
        <v>99</v>
      </c>
      <c r="R283" t="s">
        <v>100</v>
      </c>
    </row>
    <row r="284" spans="1:18">
      <c r="A284">
        <v>20</v>
      </c>
      <c r="B284">
        <v>12</v>
      </c>
      <c r="C284" s="3" t="s">
        <v>59</v>
      </c>
      <c r="D284" s="4">
        <v>172</v>
      </c>
      <c r="E284" s="4">
        <v>170</v>
      </c>
      <c r="F284" s="4">
        <v>170</v>
      </c>
      <c r="G284" s="4">
        <v>171</v>
      </c>
      <c r="H284" s="4">
        <v>171</v>
      </c>
      <c r="I284" s="4">
        <v>171</v>
      </c>
      <c r="J284" s="4">
        <v>171</v>
      </c>
      <c r="K284" s="4">
        <v>169</v>
      </c>
      <c r="L284" s="4">
        <v>166</v>
      </c>
      <c r="M284" s="4">
        <v>167</v>
      </c>
      <c r="N284" s="4">
        <v>170</v>
      </c>
      <c r="O284" s="4">
        <v>171</v>
      </c>
      <c r="P284">
        <v>182157</v>
      </c>
      <c r="Q284" s="3" t="s">
        <v>99</v>
      </c>
      <c r="R284" t="s">
        <v>101</v>
      </c>
    </row>
    <row r="285" spans="1:18">
      <c r="A285">
        <v>20</v>
      </c>
      <c r="B285">
        <v>12</v>
      </c>
      <c r="C285" s="3" t="s">
        <v>59</v>
      </c>
      <c r="D285" s="4">
        <v>36</v>
      </c>
      <c r="E285" s="4">
        <v>36</v>
      </c>
      <c r="F285" s="4">
        <v>36</v>
      </c>
      <c r="G285" s="4">
        <v>36</v>
      </c>
      <c r="H285" s="4">
        <v>36</v>
      </c>
      <c r="I285" s="4">
        <v>36</v>
      </c>
      <c r="J285" s="4">
        <v>36</v>
      </c>
      <c r="K285" s="4">
        <v>36</v>
      </c>
      <c r="L285" s="4">
        <v>36</v>
      </c>
      <c r="M285" s="4">
        <v>36</v>
      </c>
      <c r="N285" s="4">
        <v>36</v>
      </c>
      <c r="O285" s="4">
        <v>36</v>
      </c>
      <c r="P285">
        <v>182158</v>
      </c>
      <c r="Q285" s="3" t="s">
        <v>99</v>
      </c>
      <c r="R285" t="s">
        <v>101</v>
      </c>
    </row>
    <row r="286" spans="1:18">
      <c r="A286">
        <v>20</v>
      </c>
      <c r="B286">
        <v>12</v>
      </c>
      <c r="C286" s="3" t="s">
        <v>59</v>
      </c>
      <c r="D286" s="4">
        <v>76</v>
      </c>
      <c r="E286" s="4">
        <v>77</v>
      </c>
      <c r="F286" s="4">
        <v>76</v>
      </c>
      <c r="G286" s="4">
        <v>77</v>
      </c>
      <c r="H286" s="4">
        <v>76</v>
      </c>
      <c r="I286" s="4">
        <v>78</v>
      </c>
      <c r="J286" s="4">
        <v>78</v>
      </c>
      <c r="K286" s="4">
        <v>78</v>
      </c>
      <c r="L286" s="4">
        <v>76</v>
      </c>
      <c r="M286" s="4">
        <v>74</v>
      </c>
      <c r="N286" s="4">
        <v>75</v>
      </c>
      <c r="O286" s="4">
        <v>76</v>
      </c>
      <c r="P286">
        <v>182159</v>
      </c>
      <c r="Q286" s="3" t="s">
        <v>99</v>
      </c>
      <c r="R286" t="s">
        <v>101</v>
      </c>
    </row>
    <row r="287" spans="1:18">
      <c r="A287">
        <v>20</v>
      </c>
      <c r="B287">
        <v>12</v>
      </c>
      <c r="C287" s="3" t="s">
        <v>59</v>
      </c>
      <c r="D287" s="4">
        <v>27</v>
      </c>
      <c r="E287" s="4">
        <v>27</v>
      </c>
      <c r="F287" s="4">
        <v>26</v>
      </c>
      <c r="G287" s="4">
        <v>27</v>
      </c>
      <c r="H287" s="4">
        <v>27</v>
      </c>
      <c r="I287" s="4">
        <v>27</v>
      </c>
      <c r="J287" s="4">
        <v>26</v>
      </c>
      <c r="K287" s="4">
        <v>26</v>
      </c>
      <c r="L287" s="4">
        <v>26</v>
      </c>
      <c r="M287" s="4">
        <v>26</v>
      </c>
      <c r="N287" s="4">
        <v>26</v>
      </c>
      <c r="O287" s="4">
        <v>26</v>
      </c>
      <c r="P287">
        <v>182162</v>
      </c>
      <c r="Q287" s="3" t="s">
        <v>99</v>
      </c>
      <c r="R287" t="s">
        <v>101</v>
      </c>
    </row>
    <row r="288" spans="1:18">
      <c r="A288">
        <v>20</v>
      </c>
      <c r="B288">
        <v>12</v>
      </c>
      <c r="C288" s="3" t="s">
        <v>59</v>
      </c>
      <c r="D288" s="4">
        <v>66</v>
      </c>
      <c r="E288" s="4">
        <v>66</v>
      </c>
      <c r="F288" s="4">
        <v>65</v>
      </c>
      <c r="G288" s="4">
        <v>65</v>
      </c>
      <c r="H288" s="4">
        <v>66</v>
      </c>
      <c r="I288" s="4">
        <v>66</v>
      </c>
      <c r="J288" s="4">
        <v>66</v>
      </c>
      <c r="K288" s="4">
        <v>66</v>
      </c>
      <c r="L288" s="4">
        <v>66</v>
      </c>
      <c r="M288" s="4">
        <v>65</v>
      </c>
      <c r="N288" s="4">
        <v>65</v>
      </c>
      <c r="O288" s="4">
        <v>65</v>
      </c>
      <c r="P288">
        <v>182163</v>
      </c>
      <c r="Q288" s="3" t="s">
        <v>99</v>
      </c>
      <c r="R288" t="s">
        <v>101</v>
      </c>
    </row>
    <row r="289" spans="1:18">
      <c r="A289">
        <v>20</v>
      </c>
      <c r="B289">
        <v>12</v>
      </c>
      <c r="C289" s="3" t="s">
        <v>59</v>
      </c>
      <c r="D289" s="4">
        <v>59</v>
      </c>
      <c r="E289" s="4">
        <v>60</v>
      </c>
      <c r="F289" s="4">
        <v>60</v>
      </c>
      <c r="G289" s="4">
        <v>60</v>
      </c>
      <c r="H289" s="4">
        <v>59</v>
      </c>
      <c r="I289" s="4">
        <v>59</v>
      </c>
      <c r="J289" s="4">
        <v>58</v>
      </c>
      <c r="K289" s="4">
        <v>60</v>
      </c>
      <c r="L289" s="4">
        <v>61</v>
      </c>
      <c r="M289" s="4">
        <v>61</v>
      </c>
      <c r="N289" s="4">
        <v>61</v>
      </c>
      <c r="O289" s="4">
        <v>61</v>
      </c>
      <c r="P289">
        <v>182164</v>
      </c>
      <c r="Q289" s="3" t="s">
        <v>99</v>
      </c>
      <c r="R289" t="s">
        <v>101</v>
      </c>
    </row>
    <row r="290" spans="1:18">
      <c r="A290">
        <v>20</v>
      </c>
      <c r="B290">
        <v>12</v>
      </c>
      <c r="C290" s="3" t="s">
        <v>59</v>
      </c>
      <c r="D290" s="4">
        <v>59.4</v>
      </c>
      <c r="E290" s="4">
        <v>59.4</v>
      </c>
      <c r="F290" s="4">
        <v>59.4</v>
      </c>
      <c r="G290" s="4">
        <v>59.4</v>
      </c>
      <c r="H290" s="4">
        <v>59.4</v>
      </c>
      <c r="I290" s="4">
        <v>59.4</v>
      </c>
      <c r="J290" s="4">
        <v>59.4</v>
      </c>
      <c r="K290" s="4">
        <v>58.4</v>
      </c>
      <c r="L290" s="4">
        <v>57.4</v>
      </c>
      <c r="M290" s="4">
        <v>57.4</v>
      </c>
      <c r="N290" s="4">
        <v>58.4</v>
      </c>
      <c r="O290" s="4">
        <v>58.4</v>
      </c>
      <c r="P290">
        <v>182165</v>
      </c>
      <c r="Q290" s="3" t="s">
        <v>99</v>
      </c>
      <c r="R290" t="s">
        <v>101</v>
      </c>
    </row>
    <row r="291" spans="1:18">
      <c r="A291">
        <v>20</v>
      </c>
      <c r="B291">
        <v>12</v>
      </c>
      <c r="C291" s="3" t="s">
        <v>59</v>
      </c>
      <c r="D291" s="4">
        <v>46</v>
      </c>
      <c r="E291" s="4">
        <v>46</v>
      </c>
      <c r="F291" s="4">
        <v>46</v>
      </c>
      <c r="G291" s="4">
        <v>46</v>
      </c>
      <c r="H291" s="4">
        <v>46</v>
      </c>
      <c r="I291" s="4">
        <v>46</v>
      </c>
      <c r="J291" s="4">
        <v>45</v>
      </c>
      <c r="K291" s="4">
        <v>45</v>
      </c>
      <c r="L291" s="4">
        <v>45</v>
      </c>
      <c r="M291" s="4">
        <v>45</v>
      </c>
      <c r="N291" s="4">
        <v>45</v>
      </c>
      <c r="O291" s="4">
        <v>44</v>
      </c>
      <c r="P291">
        <v>182166</v>
      </c>
      <c r="Q291" s="3" t="s">
        <v>99</v>
      </c>
      <c r="R291" t="s">
        <v>101</v>
      </c>
    </row>
    <row r="292" spans="1:18">
      <c r="A292">
        <v>20</v>
      </c>
      <c r="B292">
        <v>12</v>
      </c>
      <c r="C292" s="3" t="s">
        <v>59</v>
      </c>
      <c r="D292" s="4">
        <v>25</v>
      </c>
      <c r="E292" s="4">
        <v>25</v>
      </c>
      <c r="F292" s="4">
        <v>24</v>
      </c>
      <c r="G292" s="4">
        <v>24</v>
      </c>
      <c r="H292" s="4">
        <v>24</v>
      </c>
      <c r="I292" s="4">
        <v>24</v>
      </c>
      <c r="J292" s="4">
        <v>23</v>
      </c>
      <c r="K292" s="4">
        <v>23</v>
      </c>
      <c r="L292" s="4">
        <v>23</v>
      </c>
      <c r="M292" s="4">
        <v>24</v>
      </c>
      <c r="N292" s="4">
        <v>24</v>
      </c>
      <c r="O292" s="4">
        <v>24</v>
      </c>
      <c r="P292">
        <v>182167</v>
      </c>
      <c r="Q292" s="3" t="s">
        <v>99</v>
      </c>
      <c r="R292" t="s">
        <v>101</v>
      </c>
    </row>
    <row r="293" spans="1:18">
      <c r="A293">
        <v>20</v>
      </c>
      <c r="B293">
        <v>12</v>
      </c>
      <c r="C293" s="3" t="s">
        <v>59</v>
      </c>
      <c r="D293" s="4">
        <v>135</v>
      </c>
      <c r="P293">
        <v>182168</v>
      </c>
      <c r="Q293" s="3" t="s">
        <v>99</v>
      </c>
      <c r="R293" t="s">
        <v>101</v>
      </c>
    </row>
    <row r="294" spans="1:18">
      <c r="A294">
        <v>20</v>
      </c>
      <c r="B294">
        <v>12</v>
      </c>
      <c r="C294" s="3" t="s">
        <v>59</v>
      </c>
      <c r="D294" s="4">
        <v>106</v>
      </c>
      <c r="E294" s="4">
        <v>106</v>
      </c>
      <c r="F294" s="4">
        <v>106</v>
      </c>
      <c r="G294" s="4">
        <v>105</v>
      </c>
      <c r="H294" s="4">
        <v>105</v>
      </c>
      <c r="I294" s="4">
        <v>106</v>
      </c>
      <c r="J294" s="4">
        <v>106</v>
      </c>
      <c r="K294" s="4">
        <v>106</v>
      </c>
      <c r="L294" s="4">
        <v>105</v>
      </c>
      <c r="M294" s="4">
        <v>105</v>
      </c>
      <c r="N294" s="4">
        <v>106</v>
      </c>
      <c r="O294" s="4">
        <v>106</v>
      </c>
      <c r="P294">
        <v>182170</v>
      </c>
      <c r="Q294" s="3" t="s">
        <v>99</v>
      </c>
      <c r="R294" t="s">
        <v>101</v>
      </c>
    </row>
    <row r="295" spans="1:18">
      <c r="A295">
        <v>20</v>
      </c>
      <c r="B295">
        <v>12</v>
      </c>
      <c r="C295" s="3" t="s">
        <v>59</v>
      </c>
      <c r="D295" s="4">
        <v>227.5</v>
      </c>
      <c r="E295" s="4">
        <v>227.5</v>
      </c>
      <c r="F295" s="4">
        <v>227.5</v>
      </c>
      <c r="G295" s="4">
        <v>227.5</v>
      </c>
      <c r="H295" s="4">
        <v>226.5</v>
      </c>
      <c r="I295" s="4">
        <v>226.5</v>
      </c>
      <c r="J295" s="4">
        <v>227.5</v>
      </c>
      <c r="K295" s="4">
        <v>226.5</v>
      </c>
      <c r="L295" s="4">
        <v>227.5</v>
      </c>
      <c r="M295" s="4">
        <v>227.5</v>
      </c>
      <c r="N295" s="4">
        <v>226.5</v>
      </c>
      <c r="O295" s="4">
        <v>225.5</v>
      </c>
      <c r="P295">
        <v>182171</v>
      </c>
      <c r="Q295" s="3" t="s">
        <v>99</v>
      </c>
      <c r="R295" t="s">
        <v>101</v>
      </c>
    </row>
    <row r="296" spans="1:18">
      <c r="A296">
        <v>20</v>
      </c>
      <c r="B296">
        <v>12</v>
      </c>
      <c r="C296" s="3" t="s">
        <v>59</v>
      </c>
      <c r="D296" s="4">
        <v>200</v>
      </c>
      <c r="E296" s="4">
        <v>202</v>
      </c>
      <c r="F296" s="4">
        <v>200</v>
      </c>
      <c r="G296" s="4">
        <v>200</v>
      </c>
      <c r="H296" s="4">
        <v>198</v>
      </c>
      <c r="I296" s="4">
        <v>199</v>
      </c>
      <c r="J296" s="4">
        <v>200</v>
      </c>
      <c r="K296" s="4">
        <v>199</v>
      </c>
      <c r="L296" s="4">
        <v>200</v>
      </c>
      <c r="M296" s="4">
        <v>200</v>
      </c>
      <c r="N296" s="4">
        <v>199</v>
      </c>
      <c r="O296" s="4">
        <v>199</v>
      </c>
      <c r="P296">
        <v>182175</v>
      </c>
      <c r="Q296" s="3" t="s">
        <v>99</v>
      </c>
      <c r="R296" t="s">
        <v>101</v>
      </c>
    </row>
    <row r="297" spans="1:18">
      <c r="A297">
        <v>20</v>
      </c>
      <c r="B297">
        <v>12</v>
      </c>
      <c r="C297" s="3" t="s">
        <v>59</v>
      </c>
      <c r="D297" s="4">
        <v>272.5</v>
      </c>
      <c r="E297" s="4">
        <v>272.5</v>
      </c>
      <c r="F297" s="4">
        <v>275.5</v>
      </c>
      <c r="G297" s="4">
        <v>275.5</v>
      </c>
      <c r="H297" s="4">
        <v>275.5</v>
      </c>
      <c r="I297" s="4">
        <v>276.5</v>
      </c>
      <c r="J297" s="4">
        <v>276.5</v>
      </c>
      <c r="K297" s="4">
        <v>276.5</v>
      </c>
      <c r="L297" s="4">
        <v>276.5</v>
      </c>
      <c r="M297" s="4">
        <v>275.5</v>
      </c>
      <c r="N297" s="4">
        <v>276.5</v>
      </c>
      <c r="O297" s="4">
        <v>276.5</v>
      </c>
      <c r="P297">
        <v>182179</v>
      </c>
      <c r="Q297" s="3" t="s">
        <v>99</v>
      </c>
      <c r="R297" t="s">
        <v>101</v>
      </c>
    </row>
    <row r="298" spans="1:18">
      <c r="A298">
        <v>20</v>
      </c>
      <c r="B298">
        <v>12</v>
      </c>
      <c r="C298" s="3" t="s">
        <v>38</v>
      </c>
      <c r="D298" s="4">
        <v>115</v>
      </c>
      <c r="E298" s="4">
        <v>113</v>
      </c>
      <c r="F298" s="4">
        <v>112</v>
      </c>
      <c r="G298" s="4">
        <v>112</v>
      </c>
      <c r="H298" s="4">
        <v>112</v>
      </c>
      <c r="I298" s="4">
        <v>112</v>
      </c>
      <c r="J298" s="4">
        <v>113</v>
      </c>
      <c r="K298" s="4">
        <v>112</v>
      </c>
      <c r="L298" s="4">
        <v>111</v>
      </c>
      <c r="M298" s="4">
        <v>111</v>
      </c>
      <c r="N298" s="4">
        <v>109</v>
      </c>
      <c r="O298" s="4">
        <v>109</v>
      </c>
      <c r="P298">
        <v>132100</v>
      </c>
      <c r="Q298" s="3" t="s">
        <v>99</v>
      </c>
      <c r="R298" t="s">
        <v>100</v>
      </c>
    </row>
    <row r="299" spans="1:18">
      <c r="A299">
        <v>20</v>
      </c>
      <c r="B299">
        <v>12</v>
      </c>
      <c r="C299" s="3" t="s">
        <v>59</v>
      </c>
      <c r="D299" s="4">
        <v>92</v>
      </c>
      <c r="E299" s="4">
        <v>92</v>
      </c>
      <c r="F299" s="4">
        <v>92</v>
      </c>
      <c r="G299" s="4">
        <v>92</v>
      </c>
      <c r="H299" s="4">
        <v>92</v>
      </c>
      <c r="I299" s="4">
        <v>92</v>
      </c>
      <c r="J299" s="4">
        <v>90</v>
      </c>
      <c r="K299" s="4">
        <v>89</v>
      </c>
      <c r="L299" s="4">
        <v>90</v>
      </c>
      <c r="M299" s="4">
        <v>90</v>
      </c>
      <c r="N299" s="4">
        <v>90</v>
      </c>
      <c r="O299" s="4">
        <v>90</v>
      </c>
      <c r="P299">
        <v>182180</v>
      </c>
      <c r="Q299" s="3" t="s">
        <v>99</v>
      </c>
      <c r="R299" t="s">
        <v>101</v>
      </c>
    </row>
    <row r="300" spans="1:18">
      <c r="A300">
        <v>20</v>
      </c>
      <c r="B300">
        <v>12</v>
      </c>
      <c r="C300" s="3" t="s">
        <v>47</v>
      </c>
      <c r="D300" s="4">
        <v>316</v>
      </c>
      <c r="E300" s="4">
        <v>316</v>
      </c>
      <c r="F300" s="4">
        <v>316</v>
      </c>
      <c r="G300" s="4">
        <v>317</v>
      </c>
      <c r="H300" s="4">
        <v>317</v>
      </c>
      <c r="I300" s="4">
        <v>316</v>
      </c>
      <c r="J300" s="4">
        <v>314</v>
      </c>
      <c r="K300" s="4">
        <v>312</v>
      </c>
      <c r="L300" s="4">
        <v>314</v>
      </c>
      <c r="M300" s="4">
        <v>313</v>
      </c>
      <c r="N300" s="4">
        <v>313</v>
      </c>
      <c r="O300" s="4">
        <v>312</v>
      </c>
      <c r="P300">
        <v>133101</v>
      </c>
      <c r="Q300" s="3" t="s">
        <v>99</v>
      </c>
      <c r="R300" t="s">
        <v>100</v>
      </c>
    </row>
    <row r="301" spans="1:18">
      <c r="A301">
        <v>20</v>
      </c>
      <c r="B301">
        <v>12</v>
      </c>
      <c r="C301" s="3" t="s">
        <v>59</v>
      </c>
      <c r="D301" s="4">
        <v>58</v>
      </c>
      <c r="E301" s="4">
        <v>58</v>
      </c>
      <c r="F301" s="4">
        <v>56</v>
      </c>
      <c r="G301" s="4">
        <v>56</v>
      </c>
      <c r="H301" s="4">
        <v>56</v>
      </c>
      <c r="I301" s="4">
        <v>56</v>
      </c>
      <c r="J301" s="4">
        <v>56</v>
      </c>
      <c r="K301" s="4">
        <v>56</v>
      </c>
      <c r="L301" s="4">
        <v>53</v>
      </c>
      <c r="M301" s="4">
        <v>52</v>
      </c>
      <c r="N301" s="4">
        <v>53</v>
      </c>
      <c r="O301" s="4">
        <v>53</v>
      </c>
      <c r="P301">
        <v>182181</v>
      </c>
      <c r="Q301" s="3" t="s">
        <v>99</v>
      </c>
      <c r="R301" t="s">
        <v>101</v>
      </c>
    </row>
    <row r="302" spans="1:18">
      <c r="A302">
        <v>20</v>
      </c>
      <c r="B302">
        <v>12</v>
      </c>
      <c r="C302" s="3" t="s">
        <v>73</v>
      </c>
      <c r="D302" s="4">
        <v>40.200000000000003</v>
      </c>
      <c r="E302" s="4">
        <v>41.8</v>
      </c>
      <c r="F302" s="4">
        <v>41.8</v>
      </c>
      <c r="G302" s="4">
        <v>43.4</v>
      </c>
      <c r="H302" s="4">
        <v>42.6</v>
      </c>
      <c r="I302" s="4">
        <v>43.4</v>
      </c>
      <c r="J302" s="4">
        <v>42.6</v>
      </c>
      <c r="K302" s="4">
        <v>43.4</v>
      </c>
      <c r="L302" s="4">
        <v>44.2</v>
      </c>
      <c r="M302" s="4">
        <v>44.2</v>
      </c>
      <c r="N302" s="4">
        <v>43.4</v>
      </c>
      <c r="O302" s="4">
        <v>42.6</v>
      </c>
      <c r="P302">
        <v>356122</v>
      </c>
      <c r="Q302" s="3" t="s">
        <v>99</v>
      </c>
      <c r="R302" t="s">
        <v>100</v>
      </c>
    </row>
    <row r="303" spans="1:18">
      <c r="A303">
        <v>20</v>
      </c>
      <c r="B303">
        <v>12</v>
      </c>
      <c r="C303" s="3" t="s">
        <v>59</v>
      </c>
      <c r="D303" s="4">
        <v>133.80000000000001</v>
      </c>
      <c r="E303" s="4">
        <v>133.80000000000001</v>
      </c>
      <c r="F303" s="4">
        <v>132.80000000000001</v>
      </c>
      <c r="G303" s="4">
        <v>133.80000000000001</v>
      </c>
      <c r="H303" s="4">
        <v>133.80000000000001</v>
      </c>
      <c r="I303" s="4">
        <v>133.80000000000001</v>
      </c>
      <c r="J303" s="4">
        <v>134.80000000000001</v>
      </c>
      <c r="K303" s="4">
        <v>133.80000000000001</v>
      </c>
      <c r="L303" s="4">
        <v>135.80000000000001</v>
      </c>
      <c r="M303" s="4">
        <v>134.80000000000001</v>
      </c>
      <c r="N303" s="4">
        <v>136.80000000000001</v>
      </c>
      <c r="O303" s="4">
        <v>136.80000000000001</v>
      </c>
      <c r="P303">
        <v>182182</v>
      </c>
      <c r="Q303" s="3" t="s">
        <v>99</v>
      </c>
      <c r="R303" t="s">
        <v>101</v>
      </c>
    </row>
    <row r="304" spans="1:18">
      <c r="A304">
        <v>20</v>
      </c>
      <c r="B304">
        <v>12</v>
      </c>
      <c r="C304" s="3" t="s">
        <v>85</v>
      </c>
      <c r="D304" s="4">
        <v>134</v>
      </c>
      <c r="E304" s="4">
        <v>135</v>
      </c>
      <c r="F304" s="4">
        <v>132</v>
      </c>
      <c r="G304" s="4">
        <v>132</v>
      </c>
      <c r="H304" s="4">
        <v>130</v>
      </c>
      <c r="I304" s="4">
        <v>130</v>
      </c>
      <c r="J304" s="4">
        <v>132</v>
      </c>
      <c r="K304" s="4">
        <v>131</v>
      </c>
      <c r="L304" s="4">
        <v>133</v>
      </c>
      <c r="M304" s="4">
        <v>134</v>
      </c>
      <c r="N304" s="4">
        <v>134</v>
      </c>
      <c r="O304" s="4">
        <v>134</v>
      </c>
      <c r="P304">
        <v>400134</v>
      </c>
      <c r="Q304" s="3" t="s">
        <v>99</v>
      </c>
      <c r="R304" t="s">
        <v>100</v>
      </c>
    </row>
    <row r="305" spans="1:18">
      <c r="A305">
        <v>20</v>
      </c>
      <c r="B305">
        <v>12</v>
      </c>
      <c r="C305" s="3" t="s">
        <v>59</v>
      </c>
      <c r="D305" s="4">
        <v>117</v>
      </c>
      <c r="E305" s="4">
        <v>118</v>
      </c>
      <c r="F305" s="4">
        <v>116</v>
      </c>
      <c r="G305" s="4">
        <v>114</v>
      </c>
      <c r="H305" s="4">
        <v>114</v>
      </c>
      <c r="I305" s="4">
        <v>114</v>
      </c>
      <c r="J305" s="4">
        <v>116</v>
      </c>
      <c r="K305" s="4">
        <v>116</v>
      </c>
      <c r="L305" s="4">
        <v>117</v>
      </c>
      <c r="M305" s="4">
        <v>117</v>
      </c>
      <c r="N305" s="4">
        <v>115</v>
      </c>
      <c r="O305" s="4">
        <v>115</v>
      </c>
      <c r="P305">
        <v>182183</v>
      </c>
      <c r="Q305" s="3" t="s">
        <v>99</v>
      </c>
      <c r="R305" t="s">
        <v>101</v>
      </c>
    </row>
    <row r="306" spans="1:18">
      <c r="A306">
        <v>20</v>
      </c>
      <c r="B306">
        <v>12</v>
      </c>
      <c r="C306" s="3" t="s">
        <v>73</v>
      </c>
      <c r="D306" s="4">
        <v>160</v>
      </c>
      <c r="E306" s="4">
        <v>160</v>
      </c>
      <c r="F306" s="4">
        <v>160</v>
      </c>
      <c r="G306" s="4">
        <v>159</v>
      </c>
      <c r="H306" s="4">
        <v>159</v>
      </c>
      <c r="I306" s="4">
        <v>158</v>
      </c>
      <c r="J306" s="4">
        <v>158</v>
      </c>
      <c r="K306" s="4">
        <v>157</v>
      </c>
      <c r="L306" s="4">
        <v>158</v>
      </c>
      <c r="M306" s="4">
        <v>159</v>
      </c>
      <c r="N306" s="4">
        <v>159</v>
      </c>
      <c r="O306" s="4">
        <v>159</v>
      </c>
      <c r="P306">
        <v>356125</v>
      </c>
      <c r="Q306" s="3" t="s">
        <v>99</v>
      </c>
      <c r="R306" t="s">
        <v>100</v>
      </c>
    </row>
    <row r="307" spans="1:18">
      <c r="A307">
        <v>20</v>
      </c>
      <c r="B307">
        <v>12</v>
      </c>
      <c r="C307" s="3" t="s">
        <v>82</v>
      </c>
      <c r="D307" s="4">
        <v>5649.5</v>
      </c>
      <c r="E307" s="4">
        <v>5654.2</v>
      </c>
      <c r="F307" s="4">
        <v>5658.6</v>
      </c>
      <c r="G307" s="4">
        <v>5659.9</v>
      </c>
      <c r="H307" s="4">
        <v>5663.1</v>
      </c>
      <c r="I307" s="4">
        <v>5665.1</v>
      </c>
      <c r="J307" s="4">
        <v>5666.5</v>
      </c>
      <c r="K307" s="4">
        <v>5670.9</v>
      </c>
      <c r="L307" s="4">
        <v>5669.7</v>
      </c>
      <c r="M307" s="4">
        <v>5669.1</v>
      </c>
      <c r="N307" s="4">
        <v>5682</v>
      </c>
      <c r="O307" s="4">
        <v>5683.3</v>
      </c>
      <c r="P307">
        <v>357102</v>
      </c>
      <c r="Q307" s="3" t="s">
        <v>99</v>
      </c>
      <c r="R307" t="s">
        <v>100</v>
      </c>
    </row>
    <row r="308" spans="1:18">
      <c r="A308">
        <v>20</v>
      </c>
      <c r="B308">
        <v>12</v>
      </c>
      <c r="C308" s="3" t="s">
        <v>59</v>
      </c>
      <c r="D308" s="4">
        <v>216</v>
      </c>
      <c r="E308" s="4">
        <v>216</v>
      </c>
      <c r="F308" s="4">
        <v>208</v>
      </c>
      <c r="G308" s="4">
        <v>208</v>
      </c>
      <c r="H308" s="4">
        <v>205</v>
      </c>
      <c r="I308" s="4">
        <v>206</v>
      </c>
      <c r="J308" s="4">
        <v>211</v>
      </c>
      <c r="K308" s="4">
        <v>211</v>
      </c>
      <c r="L308" s="4">
        <v>210</v>
      </c>
      <c r="M308" s="4">
        <v>211</v>
      </c>
      <c r="N308" s="4">
        <v>210</v>
      </c>
      <c r="O308" s="4">
        <v>211</v>
      </c>
      <c r="P308">
        <v>182184</v>
      </c>
      <c r="Q308" s="3" t="s">
        <v>99</v>
      </c>
      <c r="R308" t="s">
        <v>101</v>
      </c>
    </row>
    <row r="309" spans="1:18">
      <c r="A309">
        <v>20</v>
      </c>
      <c r="B309">
        <v>12</v>
      </c>
      <c r="C309" s="3" t="s">
        <v>59</v>
      </c>
      <c r="D309" s="4">
        <v>117</v>
      </c>
      <c r="E309" s="4">
        <v>117</v>
      </c>
      <c r="F309" s="4">
        <v>116</v>
      </c>
      <c r="G309" s="4">
        <v>116</v>
      </c>
      <c r="H309" s="4">
        <v>116</v>
      </c>
      <c r="I309" s="4">
        <v>116</v>
      </c>
      <c r="J309" s="4">
        <v>116</v>
      </c>
      <c r="K309" s="4">
        <v>116</v>
      </c>
      <c r="L309" s="4">
        <v>116</v>
      </c>
      <c r="M309" s="4">
        <v>116</v>
      </c>
      <c r="N309" s="4">
        <v>115</v>
      </c>
      <c r="O309" s="4">
        <v>115</v>
      </c>
      <c r="P309">
        <v>182185</v>
      </c>
      <c r="Q309" s="3" t="s">
        <v>99</v>
      </c>
      <c r="R309" t="s">
        <v>101</v>
      </c>
    </row>
    <row r="310" spans="1:18">
      <c r="A310">
        <v>20</v>
      </c>
      <c r="B310">
        <v>12</v>
      </c>
      <c r="C310" s="3" t="s">
        <v>85</v>
      </c>
      <c r="D310" s="4">
        <v>1093.8</v>
      </c>
      <c r="E310" s="4">
        <v>1093.8</v>
      </c>
      <c r="F310" s="4">
        <v>1095.8</v>
      </c>
      <c r="G310" s="4">
        <v>1096.8</v>
      </c>
      <c r="H310" s="4">
        <v>1100.8</v>
      </c>
      <c r="I310" s="4">
        <v>1100.8</v>
      </c>
      <c r="J310" s="4">
        <v>1097.8</v>
      </c>
      <c r="K310" s="4">
        <v>1096.8</v>
      </c>
      <c r="L310" s="4">
        <v>1095.8</v>
      </c>
      <c r="M310" s="4">
        <v>1099.8</v>
      </c>
      <c r="N310" s="4">
        <v>1097.8</v>
      </c>
      <c r="O310" s="4">
        <v>1096.8</v>
      </c>
      <c r="P310">
        <v>400141</v>
      </c>
      <c r="Q310" s="3" t="s">
        <v>99</v>
      </c>
      <c r="R310" t="s">
        <v>100</v>
      </c>
    </row>
    <row r="311" spans="1:18">
      <c r="A311">
        <v>20</v>
      </c>
      <c r="B311">
        <v>12</v>
      </c>
      <c r="C311" s="3" t="s">
        <v>59</v>
      </c>
      <c r="D311" s="4">
        <v>174</v>
      </c>
      <c r="P311">
        <v>182186</v>
      </c>
      <c r="Q311" s="3" t="s">
        <v>99</v>
      </c>
      <c r="R311" t="s">
        <v>101</v>
      </c>
    </row>
    <row r="312" spans="1:18">
      <c r="A312">
        <v>20</v>
      </c>
      <c r="B312">
        <v>12</v>
      </c>
      <c r="C312" s="3" t="s">
        <v>59</v>
      </c>
      <c r="D312" s="4">
        <v>1272</v>
      </c>
      <c r="E312" s="4">
        <v>1276</v>
      </c>
      <c r="F312" s="4">
        <v>1276</v>
      </c>
      <c r="G312" s="4">
        <v>1276</v>
      </c>
      <c r="H312" s="4">
        <v>1276</v>
      </c>
      <c r="I312" s="4">
        <v>1273</v>
      </c>
      <c r="J312" s="4">
        <v>1274</v>
      </c>
      <c r="K312" s="4">
        <v>1273</v>
      </c>
      <c r="L312" s="4">
        <v>1271</v>
      </c>
      <c r="M312" s="4">
        <v>1271</v>
      </c>
      <c r="N312" s="4">
        <v>1272</v>
      </c>
      <c r="O312" s="4">
        <v>1272</v>
      </c>
      <c r="P312">
        <v>182189</v>
      </c>
      <c r="Q312" s="3" t="s">
        <v>99</v>
      </c>
      <c r="R312" t="s">
        <v>101</v>
      </c>
    </row>
    <row r="313" spans="1:18">
      <c r="A313">
        <v>20</v>
      </c>
      <c r="B313">
        <v>12</v>
      </c>
      <c r="C313" s="3" t="s">
        <v>49</v>
      </c>
      <c r="D313" s="4">
        <v>3062.5</v>
      </c>
      <c r="E313" s="4">
        <v>3058.5</v>
      </c>
      <c r="F313" s="4">
        <v>3064.5</v>
      </c>
      <c r="G313" s="4">
        <v>3070.5</v>
      </c>
      <c r="H313" s="4">
        <v>3069.5</v>
      </c>
      <c r="I313" s="4">
        <v>3074.7</v>
      </c>
      <c r="J313" s="4">
        <v>3075.7</v>
      </c>
      <c r="K313" s="4">
        <v>3073.9</v>
      </c>
      <c r="L313" s="4">
        <v>3073.7</v>
      </c>
      <c r="M313" s="4">
        <v>3075.7</v>
      </c>
      <c r="N313" s="4">
        <v>3065.7</v>
      </c>
      <c r="O313" s="4">
        <v>3063.7</v>
      </c>
      <c r="P313">
        <v>150101</v>
      </c>
      <c r="Q313" s="3" t="s">
        <v>99</v>
      </c>
      <c r="R313" t="s">
        <v>100</v>
      </c>
    </row>
    <row r="314" spans="1:18">
      <c r="A314">
        <v>20</v>
      </c>
      <c r="B314">
        <v>12</v>
      </c>
      <c r="C314" s="3" t="s">
        <v>50</v>
      </c>
      <c r="D314" s="4">
        <v>198.9</v>
      </c>
      <c r="E314" s="4">
        <v>200.7</v>
      </c>
      <c r="F314" s="4">
        <v>203.3</v>
      </c>
      <c r="G314" s="4">
        <v>206.1</v>
      </c>
      <c r="H314" s="4">
        <v>204.9</v>
      </c>
      <c r="I314" s="4">
        <v>205.7</v>
      </c>
      <c r="J314" s="4">
        <v>210.7</v>
      </c>
      <c r="K314" s="4">
        <v>208.1</v>
      </c>
      <c r="L314" s="4">
        <v>207.1</v>
      </c>
      <c r="M314" s="4">
        <v>205.3</v>
      </c>
      <c r="N314" s="4">
        <v>203.3</v>
      </c>
      <c r="O314" s="4">
        <v>202.3</v>
      </c>
      <c r="P314">
        <v>151101</v>
      </c>
      <c r="Q314" s="3" t="s">
        <v>99</v>
      </c>
      <c r="R314" t="s">
        <v>100</v>
      </c>
    </row>
    <row r="315" spans="1:18">
      <c r="A315">
        <v>20</v>
      </c>
      <c r="B315">
        <v>12</v>
      </c>
      <c r="C315" s="3" t="s">
        <v>82</v>
      </c>
      <c r="D315" s="4">
        <v>1151.8</v>
      </c>
      <c r="E315" s="4">
        <v>1152.8</v>
      </c>
      <c r="F315" s="4">
        <v>1141.8</v>
      </c>
      <c r="G315" s="4">
        <v>1149.3</v>
      </c>
      <c r="H315" s="4">
        <v>1162.3</v>
      </c>
      <c r="I315" s="4">
        <v>1175.8</v>
      </c>
      <c r="J315" s="4">
        <v>1181.8</v>
      </c>
      <c r="K315" s="4">
        <v>1193.3</v>
      </c>
      <c r="L315" s="4">
        <v>1196.3</v>
      </c>
      <c r="M315" s="4">
        <v>1196.3</v>
      </c>
      <c r="N315" s="4">
        <v>1195.3</v>
      </c>
      <c r="O315" s="4">
        <v>1191.3</v>
      </c>
      <c r="P315">
        <v>357105</v>
      </c>
      <c r="Q315" s="3" t="s">
        <v>99</v>
      </c>
      <c r="R315" t="s">
        <v>100</v>
      </c>
    </row>
    <row r="316" spans="1:18">
      <c r="A316">
        <v>20</v>
      </c>
      <c r="B316">
        <v>12</v>
      </c>
      <c r="C316" s="3" t="s">
        <v>59</v>
      </c>
      <c r="D316" s="4">
        <v>136.6</v>
      </c>
      <c r="E316" s="4">
        <v>137.6</v>
      </c>
      <c r="F316" s="4">
        <v>137.6</v>
      </c>
      <c r="G316" s="4">
        <v>137.6</v>
      </c>
      <c r="H316" s="4">
        <v>135.80000000000001</v>
      </c>
      <c r="I316" s="4">
        <v>137.6</v>
      </c>
      <c r="J316" s="4">
        <v>135.6</v>
      </c>
      <c r="K316" s="4">
        <v>135.6</v>
      </c>
      <c r="L316" s="4">
        <v>135.6</v>
      </c>
      <c r="M316" s="4">
        <v>135.6</v>
      </c>
      <c r="N316" s="4">
        <v>136.6</v>
      </c>
      <c r="O316" s="4">
        <v>136.6</v>
      </c>
      <c r="P316">
        <v>182196</v>
      </c>
      <c r="Q316" s="3" t="s">
        <v>99</v>
      </c>
      <c r="R316" t="s">
        <v>101</v>
      </c>
    </row>
    <row r="317" spans="1:18">
      <c r="A317">
        <v>20</v>
      </c>
      <c r="B317">
        <v>12</v>
      </c>
      <c r="C317" s="3" t="s">
        <v>60</v>
      </c>
      <c r="D317" s="4">
        <v>228.8</v>
      </c>
      <c r="E317" s="4">
        <v>223.8</v>
      </c>
      <c r="F317" s="4">
        <v>240.8</v>
      </c>
      <c r="G317" s="4">
        <v>244.8</v>
      </c>
      <c r="H317" s="4">
        <v>242.8</v>
      </c>
      <c r="I317" s="4">
        <v>246.8</v>
      </c>
      <c r="J317" s="4">
        <v>246.8</v>
      </c>
      <c r="K317" s="4">
        <v>251.8</v>
      </c>
      <c r="L317" s="4">
        <v>255.8</v>
      </c>
      <c r="M317" s="4">
        <v>240.8</v>
      </c>
      <c r="N317" s="4">
        <v>238.8</v>
      </c>
      <c r="O317" s="4">
        <v>240.8</v>
      </c>
      <c r="P317">
        <v>300101</v>
      </c>
      <c r="Q317" s="3" t="s">
        <v>99</v>
      </c>
      <c r="R317" t="s">
        <v>100</v>
      </c>
    </row>
    <row r="318" spans="1:18">
      <c r="A318">
        <v>20</v>
      </c>
      <c r="B318">
        <v>12</v>
      </c>
      <c r="C318" s="3" t="s">
        <v>59</v>
      </c>
      <c r="D318" s="4">
        <v>157</v>
      </c>
      <c r="E318" s="4">
        <v>157</v>
      </c>
      <c r="F318" s="4">
        <v>158</v>
      </c>
      <c r="G318" s="4">
        <v>157</v>
      </c>
      <c r="H318" s="4">
        <v>157</v>
      </c>
      <c r="I318" s="4">
        <v>156</v>
      </c>
      <c r="J318" s="4">
        <v>156</v>
      </c>
      <c r="K318" s="4">
        <v>156</v>
      </c>
      <c r="L318" s="4">
        <v>156</v>
      </c>
      <c r="M318" s="4">
        <v>156</v>
      </c>
      <c r="N318" s="4">
        <v>156</v>
      </c>
      <c r="O318" s="4">
        <v>157</v>
      </c>
      <c r="P318">
        <v>182199</v>
      </c>
      <c r="Q318" s="3" t="s">
        <v>99</v>
      </c>
      <c r="R318" t="s">
        <v>101</v>
      </c>
    </row>
    <row r="319" spans="1:18">
      <c r="A319">
        <v>20</v>
      </c>
      <c r="B319">
        <v>12</v>
      </c>
      <c r="C319" s="3" t="s">
        <v>85</v>
      </c>
      <c r="D319" s="4">
        <v>3413.4</v>
      </c>
      <c r="E319" s="4">
        <v>3403.4</v>
      </c>
      <c r="F319" s="4">
        <v>3399.4</v>
      </c>
      <c r="G319" s="4">
        <v>3395.4</v>
      </c>
      <c r="H319" s="4">
        <v>3394.4</v>
      </c>
      <c r="I319" s="4">
        <v>3397.6</v>
      </c>
      <c r="J319" s="4">
        <v>3380.8</v>
      </c>
      <c r="K319" s="4">
        <v>3378.8</v>
      </c>
      <c r="L319" s="4">
        <v>3388.8</v>
      </c>
      <c r="M319" s="4">
        <v>3387.8</v>
      </c>
      <c r="N319" s="4">
        <v>3395.8</v>
      </c>
      <c r="O319" s="4">
        <v>3391.8</v>
      </c>
      <c r="P319">
        <v>400143</v>
      </c>
      <c r="Q319" s="3" t="s">
        <v>99</v>
      </c>
      <c r="R319" t="s">
        <v>100</v>
      </c>
    </row>
    <row r="320" spans="1:18">
      <c r="A320">
        <v>20</v>
      </c>
      <c r="B320">
        <v>12</v>
      </c>
      <c r="C320" s="3" t="s">
        <v>59</v>
      </c>
      <c r="D320" s="4">
        <v>61</v>
      </c>
      <c r="P320">
        <v>182200</v>
      </c>
      <c r="Q320" s="3" t="s">
        <v>99</v>
      </c>
      <c r="R320" t="s">
        <v>101</v>
      </c>
    </row>
    <row r="321" spans="1:18">
      <c r="A321">
        <v>20</v>
      </c>
      <c r="B321">
        <v>12</v>
      </c>
      <c r="C321" s="3" t="s">
        <v>59</v>
      </c>
      <c r="D321" s="4">
        <v>40</v>
      </c>
      <c r="E321" s="4">
        <v>40</v>
      </c>
      <c r="F321" s="4">
        <v>40</v>
      </c>
      <c r="G321" s="4">
        <v>40</v>
      </c>
      <c r="H321" s="4">
        <v>40</v>
      </c>
      <c r="I321" s="4">
        <v>40</v>
      </c>
      <c r="J321" s="4">
        <v>40</v>
      </c>
      <c r="K321" s="4">
        <v>40</v>
      </c>
      <c r="L321" s="4">
        <v>40</v>
      </c>
      <c r="M321" s="4">
        <v>40</v>
      </c>
      <c r="N321" s="4">
        <v>39</v>
      </c>
      <c r="O321" s="4">
        <v>39</v>
      </c>
      <c r="P321">
        <v>182203</v>
      </c>
      <c r="Q321" s="3" t="s">
        <v>99</v>
      </c>
      <c r="R321" t="s">
        <v>101</v>
      </c>
    </row>
    <row r="322" spans="1:18">
      <c r="A322">
        <v>20</v>
      </c>
      <c r="B322">
        <v>12</v>
      </c>
      <c r="C322" s="3" t="s">
        <v>59</v>
      </c>
      <c r="D322" s="4">
        <v>270</v>
      </c>
      <c r="E322" s="4">
        <v>269</v>
      </c>
      <c r="F322" s="4">
        <v>271</v>
      </c>
      <c r="G322" s="4">
        <v>273</v>
      </c>
      <c r="H322" s="4">
        <v>273</v>
      </c>
      <c r="I322" s="4">
        <v>271</v>
      </c>
      <c r="J322" s="4">
        <v>270</v>
      </c>
      <c r="K322" s="4">
        <v>271</v>
      </c>
      <c r="L322" s="4">
        <v>269</v>
      </c>
      <c r="M322" s="4">
        <v>268</v>
      </c>
      <c r="N322" s="4">
        <v>270</v>
      </c>
      <c r="O322" s="4">
        <v>272</v>
      </c>
      <c r="P322">
        <v>182204</v>
      </c>
      <c r="Q322" s="3" t="s">
        <v>99</v>
      </c>
      <c r="R322" t="s">
        <v>101</v>
      </c>
    </row>
    <row r="323" spans="1:18">
      <c r="A323">
        <v>20</v>
      </c>
      <c r="B323">
        <v>12</v>
      </c>
      <c r="C323" s="3" t="s">
        <v>85</v>
      </c>
      <c r="D323" s="4">
        <v>231</v>
      </c>
      <c r="E323" s="4">
        <v>228</v>
      </c>
      <c r="F323" s="4">
        <v>228</v>
      </c>
      <c r="G323" s="4">
        <v>228</v>
      </c>
      <c r="H323" s="4">
        <v>228</v>
      </c>
      <c r="I323" s="4">
        <v>229</v>
      </c>
      <c r="J323" s="4">
        <v>229</v>
      </c>
      <c r="K323" s="4">
        <v>228</v>
      </c>
      <c r="L323" s="4">
        <v>226</v>
      </c>
      <c r="M323" s="4">
        <v>225</v>
      </c>
      <c r="N323" s="4">
        <v>226</v>
      </c>
      <c r="O323" s="4">
        <v>223</v>
      </c>
      <c r="P323">
        <v>400145</v>
      </c>
      <c r="Q323" s="3" t="s">
        <v>99</v>
      </c>
      <c r="R323" t="s">
        <v>100</v>
      </c>
    </row>
    <row r="324" spans="1:18">
      <c r="A324">
        <v>20</v>
      </c>
      <c r="B324">
        <v>12</v>
      </c>
      <c r="C324" s="3" t="s">
        <v>59</v>
      </c>
      <c r="D324" s="4">
        <v>228</v>
      </c>
      <c r="E324" s="4">
        <v>228</v>
      </c>
      <c r="F324" s="4">
        <v>226</v>
      </c>
      <c r="G324" s="4">
        <v>227</v>
      </c>
      <c r="H324" s="4">
        <v>226</v>
      </c>
      <c r="I324" s="4">
        <v>225</v>
      </c>
      <c r="J324" s="4">
        <v>227</v>
      </c>
      <c r="K324" s="4">
        <v>227</v>
      </c>
      <c r="L324" s="4">
        <v>226</v>
      </c>
      <c r="M324" s="4">
        <v>227</v>
      </c>
      <c r="N324" s="4">
        <v>226</v>
      </c>
      <c r="O324" s="4">
        <v>225</v>
      </c>
      <c r="P324">
        <v>182205</v>
      </c>
      <c r="Q324" s="3" t="s">
        <v>99</v>
      </c>
      <c r="R324" t="s">
        <v>101</v>
      </c>
    </row>
    <row r="325" spans="1:18">
      <c r="A325">
        <v>20</v>
      </c>
      <c r="B325">
        <v>12</v>
      </c>
      <c r="C325" s="3" t="s">
        <v>59</v>
      </c>
      <c r="D325" s="4">
        <v>45</v>
      </c>
      <c r="E325" s="4">
        <v>44</v>
      </c>
      <c r="F325" s="4">
        <v>44</v>
      </c>
      <c r="G325" s="4">
        <v>44</v>
      </c>
      <c r="H325" s="4">
        <v>45</v>
      </c>
      <c r="I325" s="4">
        <v>45</v>
      </c>
      <c r="J325" s="4">
        <v>45</v>
      </c>
      <c r="K325" s="4">
        <v>45</v>
      </c>
      <c r="L325" s="4">
        <v>45</v>
      </c>
      <c r="M325" s="4">
        <v>45</v>
      </c>
      <c r="N325" s="4">
        <v>45</v>
      </c>
      <c r="O325" s="4">
        <v>45</v>
      </c>
      <c r="P325">
        <v>182206</v>
      </c>
      <c r="Q325" s="3" t="s">
        <v>99</v>
      </c>
      <c r="R325" t="s">
        <v>101</v>
      </c>
    </row>
    <row r="326" spans="1:18">
      <c r="A326">
        <v>20</v>
      </c>
      <c r="B326">
        <v>12</v>
      </c>
      <c r="C326" s="3" t="s">
        <v>59</v>
      </c>
      <c r="D326" s="4">
        <v>34</v>
      </c>
      <c r="E326" s="4">
        <v>34</v>
      </c>
      <c r="F326" s="4">
        <v>34</v>
      </c>
      <c r="G326" s="4">
        <v>34</v>
      </c>
      <c r="H326" s="4">
        <v>34</v>
      </c>
      <c r="I326" s="4">
        <v>34</v>
      </c>
      <c r="J326" s="4">
        <v>34</v>
      </c>
      <c r="K326" s="4">
        <v>34</v>
      </c>
      <c r="L326" s="4">
        <v>34</v>
      </c>
      <c r="M326" s="4">
        <v>33</v>
      </c>
      <c r="N326" s="4">
        <v>34</v>
      </c>
      <c r="O326" s="4">
        <v>34</v>
      </c>
      <c r="P326">
        <v>182207</v>
      </c>
      <c r="Q326" s="3" t="s">
        <v>99</v>
      </c>
      <c r="R326" t="s">
        <v>101</v>
      </c>
    </row>
    <row r="327" spans="1:18">
      <c r="A327">
        <v>20</v>
      </c>
      <c r="B327">
        <v>12</v>
      </c>
      <c r="C327" s="3" t="s">
        <v>59</v>
      </c>
      <c r="D327" s="4">
        <v>79</v>
      </c>
      <c r="E327" s="4">
        <v>79</v>
      </c>
      <c r="F327" s="4">
        <v>79</v>
      </c>
      <c r="G327" s="4">
        <v>80</v>
      </c>
      <c r="H327" s="4">
        <v>80</v>
      </c>
      <c r="I327" s="4">
        <v>80</v>
      </c>
      <c r="J327" s="4">
        <v>80</v>
      </c>
      <c r="K327" s="4">
        <v>80</v>
      </c>
      <c r="L327" s="4">
        <v>80</v>
      </c>
      <c r="M327" s="4">
        <v>80</v>
      </c>
      <c r="N327" s="4">
        <v>80</v>
      </c>
      <c r="O327" s="4">
        <v>80</v>
      </c>
      <c r="P327">
        <v>182208</v>
      </c>
      <c r="Q327" s="3" t="s">
        <v>99</v>
      </c>
      <c r="R327" t="s">
        <v>101</v>
      </c>
    </row>
    <row r="328" spans="1:18">
      <c r="A328">
        <v>20</v>
      </c>
      <c r="B328">
        <v>12</v>
      </c>
      <c r="C328" s="3" t="s">
        <v>27</v>
      </c>
      <c r="D328" s="4">
        <v>351</v>
      </c>
      <c r="E328" s="4">
        <v>352</v>
      </c>
      <c r="F328" s="4">
        <v>353</v>
      </c>
      <c r="G328" s="4">
        <v>352</v>
      </c>
      <c r="H328" s="4">
        <v>352</v>
      </c>
      <c r="I328" s="4">
        <v>352</v>
      </c>
      <c r="J328" s="4">
        <v>350</v>
      </c>
      <c r="K328" s="4">
        <v>351</v>
      </c>
      <c r="L328" s="4">
        <v>352</v>
      </c>
      <c r="M328" s="4">
        <v>350</v>
      </c>
      <c r="N328" s="4">
        <v>351</v>
      </c>
      <c r="O328" s="4">
        <v>350</v>
      </c>
      <c r="P328">
        <v>401108</v>
      </c>
      <c r="Q328" s="3" t="s">
        <v>99</v>
      </c>
      <c r="R328" t="s">
        <v>101</v>
      </c>
    </row>
    <row r="329" spans="1:18">
      <c r="A329">
        <v>20</v>
      </c>
      <c r="B329">
        <v>12</v>
      </c>
      <c r="C329" s="3" t="s">
        <v>55</v>
      </c>
      <c r="D329" s="4">
        <v>1074.8</v>
      </c>
      <c r="E329" s="4">
        <v>1072</v>
      </c>
      <c r="F329" s="4">
        <v>1074</v>
      </c>
      <c r="G329" s="4">
        <v>1078.8</v>
      </c>
      <c r="H329" s="4">
        <v>1077.8</v>
      </c>
      <c r="I329" s="4">
        <v>1076.8</v>
      </c>
      <c r="J329" s="4">
        <v>1079.8</v>
      </c>
      <c r="K329" s="4">
        <v>1079.5999999999999</v>
      </c>
      <c r="L329" s="4">
        <v>1081.5999999999999</v>
      </c>
      <c r="M329" s="4">
        <v>1080.5999999999999</v>
      </c>
      <c r="N329" s="4">
        <v>1077.5999999999999</v>
      </c>
      <c r="O329" s="4">
        <v>1078.5999999999999</v>
      </c>
      <c r="P329">
        <v>288101</v>
      </c>
      <c r="Q329" s="3" t="s">
        <v>99</v>
      </c>
      <c r="R329" t="s">
        <v>100</v>
      </c>
    </row>
    <row r="330" spans="1:18">
      <c r="A330">
        <v>20</v>
      </c>
      <c r="B330">
        <v>12</v>
      </c>
      <c r="C330" s="3" t="s">
        <v>27</v>
      </c>
      <c r="D330" s="4">
        <v>191</v>
      </c>
      <c r="E330" s="4">
        <v>191</v>
      </c>
      <c r="F330" s="4">
        <v>190</v>
      </c>
      <c r="G330" s="4">
        <v>191</v>
      </c>
      <c r="H330" s="4">
        <v>191</v>
      </c>
      <c r="I330" s="4">
        <v>191</v>
      </c>
      <c r="J330" s="4">
        <v>191</v>
      </c>
      <c r="K330" s="4">
        <v>191</v>
      </c>
      <c r="L330" s="4">
        <v>191</v>
      </c>
      <c r="M330" s="4">
        <v>190</v>
      </c>
      <c r="N330" s="4">
        <v>191</v>
      </c>
      <c r="O330" s="4">
        <v>191</v>
      </c>
      <c r="P330">
        <v>401109</v>
      </c>
      <c r="Q330" s="3" t="s">
        <v>99</v>
      </c>
      <c r="R330" t="s">
        <v>101</v>
      </c>
    </row>
    <row r="331" spans="1:18">
      <c r="A331">
        <v>20</v>
      </c>
      <c r="B331">
        <v>12</v>
      </c>
      <c r="C331" s="3" t="s">
        <v>72</v>
      </c>
      <c r="D331" s="4">
        <v>762.1</v>
      </c>
      <c r="E331" s="4">
        <v>756.1</v>
      </c>
      <c r="F331" s="4">
        <v>755.3</v>
      </c>
      <c r="G331" s="4">
        <v>755.1</v>
      </c>
      <c r="H331" s="4">
        <v>755.1</v>
      </c>
      <c r="I331" s="4">
        <v>755.9</v>
      </c>
      <c r="J331" s="4">
        <v>763.4</v>
      </c>
      <c r="K331" s="4">
        <v>762.5</v>
      </c>
      <c r="L331" s="4">
        <v>749.5</v>
      </c>
      <c r="M331" s="4">
        <v>754.4</v>
      </c>
      <c r="N331" s="4">
        <v>749.2</v>
      </c>
      <c r="O331" s="4">
        <v>745.2</v>
      </c>
      <c r="P331">
        <v>345101</v>
      </c>
      <c r="Q331" s="3" t="s">
        <v>99</v>
      </c>
      <c r="R331" t="s">
        <v>101</v>
      </c>
    </row>
    <row r="332" spans="1:18">
      <c r="A332">
        <v>20</v>
      </c>
      <c r="B332">
        <v>12</v>
      </c>
      <c r="C332" s="3" t="s">
        <v>72</v>
      </c>
      <c r="D332" s="4">
        <v>6643.4</v>
      </c>
      <c r="E332" s="4">
        <v>6643</v>
      </c>
      <c r="F332" s="4">
        <v>6659.4</v>
      </c>
      <c r="G332" s="4">
        <v>6670</v>
      </c>
      <c r="H332" s="4">
        <v>6659.7</v>
      </c>
      <c r="I332" s="4">
        <v>6669.1</v>
      </c>
      <c r="J332" s="4">
        <v>6647.3</v>
      </c>
      <c r="K332" s="4">
        <v>6648.7</v>
      </c>
      <c r="L332" s="4">
        <v>6643</v>
      </c>
      <c r="M332" s="4">
        <v>6636</v>
      </c>
      <c r="N332" s="4">
        <v>6610.8</v>
      </c>
      <c r="O332" s="4">
        <v>6617.2</v>
      </c>
      <c r="P332">
        <v>345102</v>
      </c>
      <c r="Q332" s="3" t="s">
        <v>99</v>
      </c>
      <c r="R332" t="s">
        <v>101</v>
      </c>
    </row>
    <row r="333" spans="1:18">
      <c r="A333">
        <v>20</v>
      </c>
      <c r="B333">
        <v>12</v>
      </c>
      <c r="C333" s="3" t="s">
        <v>83</v>
      </c>
      <c r="D333" s="4">
        <v>4849.5</v>
      </c>
      <c r="E333" s="4">
        <v>4851.5</v>
      </c>
      <c r="F333" s="4">
        <v>4840.8999999999996</v>
      </c>
      <c r="G333" s="4">
        <v>4832.8999999999996</v>
      </c>
      <c r="H333" s="4">
        <v>4832.3</v>
      </c>
      <c r="I333" s="4">
        <v>4827.3</v>
      </c>
      <c r="J333" s="4">
        <v>4823.5</v>
      </c>
      <c r="K333" s="4">
        <v>4835.1000000000004</v>
      </c>
      <c r="L333" s="4">
        <v>4838.7</v>
      </c>
      <c r="M333" s="4">
        <v>4848.5</v>
      </c>
      <c r="N333" s="4">
        <v>4853.5</v>
      </c>
      <c r="O333" s="4">
        <v>4857.5</v>
      </c>
      <c r="P333">
        <v>385100</v>
      </c>
      <c r="Q333" s="3" t="s">
        <v>99</v>
      </c>
      <c r="R333" t="s">
        <v>101</v>
      </c>
    </row>
    <row r="334" spans="1:18">
      <c r="A334">
        <v>20</v>
      </c>
      <c r="B334">
        <v>12</v>
      </c>
      <c r="C334" s="3" t="s">
        <v>45</v>
      </c>
      <c r="D334" s="4">
        <v>164.5</v>
      </c>
      <c r="E334" s="4">
        <v>173.5</v>
      </c>
      <c r="F334" s="4">
        <v>172.5</v>
      </c>
      <c r="G334" s="4">
        <v>176.7</v>
      </c>
      <c r="H334" s="4">
        <v>178.7</v>
      </c>
      <c r="I334" s="4">
        <v>178.7</v>
      </c>
      <c r="J334" s="4">
        <v>174.2</v>
      </c>
      <c r="K334" s="4">
        <v>175.2</v>
      </c>
      <c r="L334" s="4">
        <v>181.7</v>
      </c>
      <c r="M334" s="4">
        <v>184.7</v>
      </c>
      <c r="N334" s="4">
        <v>185.7</v>
      </c>
      <c r="O334" s="4">
        <v>181.2</v>
      </c>
      <c r="P334">
        <v>451101</v>
      </c>
      <c r="Q334" s="3" t="s">
        <v>99</v>
      </c>
      <c r="R334" t="s">
        <v>100</v>
      </c>
    </row>
    <row r="335" spans="1:18">
      <c r="A335">
        <v>20</v>
      </c>
      <c r="B335">
        <v>12</v>
      </c>
      <c r="C335" s="3" t="s">
        <v>85</v>
      </c>
      <c r="D335" s="4">
        <v>17</v>
      </c>
      <c r="E335" s="4">
        <v>17</v>
      </c>
      <c r="F335" s="4">
        <v>17</v>
      </c>
      <c r="G335" s="4">
        <v>17</v>
      </c>
      <c r="H335" s="4">
        <v>17</v>
      </c>
      <c r="I335" s="4">
        <v>17</v>
      </c>
      <c r="J335" s="4">
        <v>17</v>
      </c>
      <c r="K335" s="4">
        <v>17</v>
      </c>
      <c r="L335" s="4">
        <v>17</v>
      </c>
      <c r="M335" s="4">
        <v>17</v>
      </c>
      <c r="N335" s="4">
        <v>17</v>
      </c>
      <c r="O335" s="4">
        <v>17</v>
      </c>
      <c r="P335">
        <v>400114</v>
      </c>
      <c r="Q335" s="3" t="s">
        <v>99</v>
      </c>
      <c r="R335" t="s">
        <v>101</v>
      </c>
    </row>
    <row r="336" spans="1:18">
      <c r="A336">
        <v>20</v>
      </c>
      <c r="B336">
        <v>12</v>
      </c>
      <c r="C336" s="3" t="s">
        <v>68</v>
      </c>
      <c r="D336" s="4">
        <v>169</v>
      </c>
      <c r="E336" s="4">
        <v>169</v>
      </c>
      <c r="F336" s="4">
        <v>169</v>
      </c>
      <c r="G336" s="4">
        <v>169</v>
      </c>
      <c r="H336" s="4">
        <v>169</v>
      </c>
      <c r="I336" s="4">
        <v>169</v>
      </c>
      <c r="J336" s="4">
        <v>169</v>
      </c>
      <c r="K336" s="4">
        <v>169</v>
      </c>
      <c r="L336" s="4">
        <v>169</v>
      </c>
      <c r="M336" s="4">
        <v>169</v>
      </c>
      <c r="N336" s="4">
        <v>169</v>
      </c>
      <c r="O336" s="4">
        <v>169</v>
      </c>
      <c r="P336">
        <v>332100</v>
      </c>
      <c r="Q336" s="3" t="s">
        <v>99</v>
      </c>
      <c r="R336" t="s">
        <v>100</v>
      </c>
    </row>
    <row r="337" spans="1:18">
      <c r="A337">
        <v>20</v>
      </c>
      <c r="B337">
        <v>12</v>
      </c>
      <c r="C337" s="3" t="s">
        <v>85</v>
      </c>
      <c r="D337" s="4">
        <v>116</v>
      </c>
      <c r="E337" s="4">
        <v>116</v>
      </c>
      <c r="F337" s="4">
        <v>117</v>
      </c>
      <c r="G337" s="4">
        <v>117</v>
      </c>
      <c r="H337" s="4">
        <v>117</v>
      </c>
      <c r="I337" s="4">
        <v>117</v>
      </c>
      <c r="J337" s="4">
        <v>117</v>
      </c>
      <c r="K337" s="4">
        <v>117</v>
      </c>
      <c r="L337" s="4">
        <v>116</v>
      </c>
      <c r="M337" s="4">
        <v>115</v>
      </c>
      <c r="N337" s="4">
        <v>115</v>
      </c>
      <c r="O337" s="4">
        <v>114</v>
      </c>
      <c r="P337">
        <v>400115</v>
      </c>
      <c r="Q337" s="3" t="s">
        <v>99</v>
      </c>
      <c r="R337" t="s">
        <v>101</v>
      </c>
    </row>
    <row r="338" spans="1:18">
      <c r="A338">
        <v>20</v>
      </c>
      <c r="B338">
        <v>12</v>
      </c>
      <c r="C338" s="3" t="s">
        <v>69</v>
      </c>
      <c r="D338" s="4">
        <v>2814.5</v>
      </c>
      <c r="E338" s="4">
        <v>2830</v>
      </c>
      <c r="F338" s="4">
        <v>2853</v>
      </c>
      <c r="G338" s="4">
        <v>2857</v>
      </c>
      <c r="H338" s="4">
        <v>2865.5</v>
      </c>
      <c r="I338" s="4">
        <v>2867.5</v>
      </c>
      <c r="J338" s="4">
        <v>2871.5</v>
      </c>
      <c r="K338" s="4">
        <v>2891</v>
      </c>
      <c r="L338" s="4">
        <v>2891</v>
      </c>
      <c r="M338" s="4">
        <v>2899.5</v>
      </c>
      <c r="N338" s="4">
        <v>2898.5</v>
      </c>
      <c r="O338" s="4">
        <v>2901</v>
      </c>
      <c r="P338">
        <v>333101</v>
      </c>
      <c r="Q338" s="3" t="s">
        <v>99</v>
      </c>
      <c r="R338" t="s">
        <v>100</v>
      </c>
    </row>
    <row r="339" spans="1:18">
      <c r="A339">
        <v>20</v>
      </c>
      <c r="B339">
        <v>12</v>
      </c>
      <c r="C339" s="3" t="s">
        <v>85</v>
      </c>
      <c r="D339" s="4">
        <v>158</v>
      </c>
      <c r="E339" s="4">
        <v>156</v>
      </c>
      <c r="F339" s="4">
        <v>151</v>
      </c>
      <c r="G339" s="4">
        <v>152</v>
      </c>
      <c r="H339" s="4">
        <v>150</v>
      </c>
      <c r="I339" s="4">
        <v>147</v>
      </c>
      <c r="J339" s="4">
        <v>147</v>
      </c>
      <c r="K339" s="4">
        <v>149</v>
      </c>
      <c r="L339" s="4">
        <v>148</v>
      </c>
      <c r="M339" s="4">
        <v>150</v>
      </c>
      <c r="N339" s="4">
        <v>151</v>
      </c>
      <c r="O339" s="4">
        <v>149</v>
      </c>
      <c r="P339">
        <v>400106</v>
      </c>
      <c r="Q339" s="3" t="s">
        <v>99</v>
      </c>
      <c r="R339" t="s">
        <v>100</v>
      </c>
    </row>
    <row r="340" spans="1:18">
      <c r="A340">
        <v>20</v>
      </c>
      <c r="B340">
        <v>12</v>
      </c>
      <c r="C340" s="3" t="s">
        <v>51</v>
      </c>
      <c r="D340" s="4">
        <v>3827</v>
      </c>
      <c r="E340" s="4">
        <v>3841.7</v>
      </c>
      <c r="F340" s="4">
        <v>3843.8</v>
      </c>
      <c r="G340" s="4">
        <v>3847.3</v>
      </c>
      <c r="H340" s="4">
        <v>3872.2</v>
      </c>
      <c r="I340" s="4">
        <v>3866.4</v>
      </c>
      <c r="J340" s="4">
        <v>3861</v>
      </c>
      <c r="K340" s="4">
        <v>3876</v>
      </c>
      <c r="L340" s="4">
        <v>3889.7</v>
      </c>
      <c r="M340" s="4">
        <v>3865.5</v>
      </c>
      <c r="N340" s="4">
        <v>3880.7</v>
      </c>
      <c r="O340" s="4">
        <v>3868.5</v>
      </c>
      <c r="P340">
        <v>453101</v>
      </c>
      <c r="Q340" s="3" t="s">
        <v>99</v>
      </c>
      <c r="R340" t="s">
        <v>100</v>
      </c>
    </row>
    <row r="341" spans="1:18">
      <c r="A341">
        <v>20</v>
      </c>
      <c r="B341">
        <v>12</v>
      </c>
      <c r="C341" s="3" t="s">
        <v>62</v>
      </c>
      <c r="D341" s="4">
        <v>2345</v>
      </c>
      <c r="E341" s="4">
        <v>2352</v>
      </c>
      <c r="F341" s="4">
        <v>2350</v>
      </c>
      <c r="G341" s="4">
        <v>2348</v>
      </c>
      <c r="H341" s="4">
        <v>2350</v>
      </c>
      <c r="I341" s="4">
        <v>2345</v>
      </c>
      <c r="J341" s="4">
        <v>2343</v>
      </c>
      <c r="K341" s="4">
        <v>2350</v>
      </c>
      <c r="L341" s="4">
        <v>2349</v>
      </c>
      <c r="M341" s="4">
        <v>2352</v>
      </c>
      <c r="N341" s="4">
        <v>2358</v>
      </c>
      <c r="O341" s="4">
        <v>2358</v>
      </c>
      <c r="P341">
        <v>316100</v>
      </c>
      <c r="Q341" s="3" t="s">
        <v>99</v>
      </c>
      <c r="R341" t="s">
        <v>100</v>
      </c>
    </row>
    <row r="342" spans="1:18">
      <c r="A342">
        <v>20</v>
      </c>
      <c r="B342">
        <v>12</v>
      </c>
      <c r="C342" s="3" t="s">
        <v>85</v>
      </c>
      <c r="D342" s="4">
        <v>303.60000000000002</v>
      </c>
      <c r="E342" s="4">
        <v>302.60000000000002</v>
      </c>
      <c r="F342" s="4">
        <v>300.60000000000002</v>
      </c>
      <c r="G342" s="4">
        <v>304.60000000000002</v>
      </c>
      <c r="H342" s="4">
        <v>303.60000000000002</v>
      </c>
      <c r="I342" s="4">
        <v>302.60000000000002</v>
      </c>
      <c r="J342" s="4">
        <v>305.60000000000002</v>
      </c>
      <c r="K342" s="4">
        <v>303.60000000000002</v>
      </c>
      <c r="L342" s="4">
        <v>300.60000000000002</v>
      </c>
      <c r="M342" s="4">
        <v>295.60000000000002</v>
      </c>
      <c r="N342" s="4">
        <v>297.60000000000002</v>
      </c>
      <c r="O342" s="4">
        <v>297.60000000000002</v>
      </c>
      <c r="P342">
        <v>400109</v>
      </c>
      <c r="Q342" s="3" t="s">
        <v>99</v>
      </c>
      <c r="R342" t="s">
        <v>100</v>
      </c>
    </row>
    <row r="343" spans="1:18">
      <c r="A343">
        <v>20</v>
      </c>
      <c r="B343">
        <v>12</v>
      </c>
      <c r="C343" s="3" t="s">
        <v>85</v>
      </c>
      <c r="D343" s="4">
        <v>89</v>
      </c>
      <c r="E343" s="4">
        <v>89</v>
      </c>
      <c r="F343" s="4">
        <v>89</v>
      </c>
      <c r="G343" s="4">
        <v>89</v>
      </c>
      <c r="H343" s="4">
        <v>89</v>
      </c>
      <c r="I343" s="4">
        <v>88</v>
      </c>
      <c r="J343" s="4">
        <v>87</v>
      </c>
      <c r="K343" s="4">
        <v>89</v>
      </c>
      <c r="L343" s="4">
        <v>88</v>
      </c>
      <c r="M343" s="4">
        <v>90</v>
      </c>
      <c r="N343" s="4">
        <v>90</v>
      </c>
      <c r="O343" s="4">
        <v>90</v>
      </c>
      <c r="P343">
        <v>400111</v>
      </c>
      <c r="Q343" s="3" t="s">
        <v>99</v>
      </c>
      <c r="R343" t="s">
        <v>100</v>
      </c>
    </row>
    <row r="344" spans="1:18">
      <c r="A344">
        <v>20</v>
      </c>
      <c r="B344">
        <v>12</v>
      </c>
      <c r="C344" s="3" t="s">
        <v>85</v>
      </c>
      <c r="D344" s="4">
        <v>127</v>
      </c>
      <c r="E344" s="4">
        <v>127</v>
      </c>
      <c r="F344" s="4">
        <v>127</v>
      </c>
      <c r="G344" s="4">
        <v>127</v>
      </c>
      <c r="H344" s="4">
        <v>128</v>
      </c>
      <c r="I344" s="4">
        <v>128</v>
      </c>
      <c r="J344" s="4">
        <v>129</v>
      </c>
      <c r="K344" s="4">
        <v>129</v>
      </c>
      <c r="L344" s="4">
        <v>129</v>
      </c>
      <c r="M344" s="4">
        <v>129</v>
      </c>
      <c r="N344" s="4">
        <v>129</v>
      </c>
      <c r="O344" s="4">
        <v>129</v>
      </c>
      <c r="P344">
        <v>400113</v>
      </c>
      <c r="Q344" s="3" t="s">
        <v>99</v>
      </c>
      <c r="R344" t="s">
        <v>100</v>
      </c>
    </row>
    <row r="345" spans="1:18">
      <c r="A345">
        <v>20</v>
      </c>
      <c r="B345">
        <v>12</v>
      </c>
      <c r="C345" s="3" t="s">
        <v>51</v>
      </c>
      <c r="D345" s="4">
        <v>618</v>
      </c>
      <c r="E345" s="4">
        <v>616</v>
      </c>
      <c r="F345" s="4">
        <v>618</v>
      </c>
      <c r="G345" s="4">
        <v>624</v>
      </c>
      <c r="H345" s="4">
        <v>632</v>
      </c>
      <c r="I345" s="4">
        <v>633</v>
      </c>
      <c r="J345" s="4">
        <v>639</v>
      </c>
      <c r="K345" s="4">
        <v>640</v>
      </c>
      <c r="L345" s="4">
        <v>649</v>
      </c>
      <c r="M345" s="4">
        <v>652</v>
      </c>
      <c r="N345" s="4">
        <v>655</v>
      </c>
      <c r="O345" s="4">
        <v>655</v>
      </c>
      <c r="P345">
        <v>453104</v>
      </c>
      <c r="Q345" s="3" t="s">
        <v>99</v>
      </c>
      <c r="R345" t="s">
        <v>100</v>
      </c>
    </row>
    <row r="346" spans="1:18">
      <c r="A346">
        <v>20</v>
      </c>
      <c r="B346">
        <v>12</v>
      </c>
      <c r="C346" s="3" t="s">
        <v>63</v>
      </c>
      <c r="D346" s="4">
        <v>1647</v>
      </c>
      <c r="E346" s="4">
        <v>1642</v>
      </c>
      <c r="F346" s="4">
        <v>1638</v>
      </c>
      <c r="G346" s="4">
        <v>1631</v>
      </c>
      <c r="H346" s="4">
        <v>1635</v>
      </c>
      <c r="I346" s="4">
        <v>1639</v>
      </c>
      <c r="J346" s="4">
        <v>1638</v>
      </c>
      <c r="K346" s="4">
        <v>1635</v>
      </c>
      <c r="L346" s="4">
        <v>1629</v>
      </c>
      <c r="M346" s="4">
        <v>1622</v>
      </c>
      <c r="N346" s="4">
        <v>1608</v>
      </c>
      <c r="O346" s="4">
        <v>1601</v>
      </c>
      <c r="P346">
        <v>317101</v>
      </c>
      <c r="Q346" s="3" t="s">
        <v>99</v>
      </c>
      <c r="R346" t="s">
        <v>100</v>
      </c>
    </row>
    <row r="347" spans="1:18">
      <c r="A347">
        <v>20</v>
      </c>
      <c r="B347">
        <v>12</v>
      </c>
      <c r="C347" s="3" t="s">
        <v>27</v>
      </c>
      <c r="D347" s="4">
        <v>65</v>
      </c>
      <c r="E347" s="4">
        <v>65</v>
      </c>
      <c r="F347" s="4">
        <v>66</v>
      </c>
      <c r="G347" s="4">
        <v>66</v>
      </c>
      <c r="H347" s="4">
        <v>66</v>
      </c>
      <c r="I347" s="4">
        <v>66</v>
      </c>
      <c r="J347" s="4">
        <v>66</v>
      </c>
      <c r="K347" s="4">
        <v>65</v>
      </c>
      <c r="L347" s="4">
        <v>65</v>
      </c>
      <c r="M347" s="4">
        <v>66</v>
      </c>
      <c r="N347" s="4">
        <v>66</v>
      </c>
      <c r="O347" s="4">
        <v>66</v>
      </c>
      <c r="P347">
        <v>401110</v>
      </c>
      <c r="Q347" s="3" t="s">
        <v>99</v>
      </c>
      <c r="R347" t="s">
        <v>101</v>
      </c>
    </row>
    <row r="348" spans="1:18">
      <c r="A348">
        <v>20</v>
      </c>
      <c r="B348">
        <v>12</v>
      </c>
      <c r="C348" s="3" t="s">
        <v>27</v>
      </c>
      <c r="D348" s="4">
        <v>73</v>
      </c>
      <c r="E348" s="4">
        <v>73</v>
      </c>
      <c r="F348" s="4">
        <v>73</v>
      </c>
      <c r="G348" s="4">
        <v>73</v>
      </c>
      <c r="H348" s="4">
        <v>73</v>
      </c>
      <c r="I348" s="4">
        <v>73</v>
      </c>
      <c r="J348" s="4">
        <v>73</v>
      </c>
      <c r="K348" s="4">
        <v>73</v>
      </c>
      <c r="L348" s="4">
        <v>72</v>
      </c>
      <c r="M348" s="4">
        <v>72</v>
      </c>
      <c r="N348" s="4">
        <v>71</v>
      </c>
      <c r="O348" s="4">
        <v>71</v>
      </c>
      <c r="P348">
        <v>401111</v>
      </c>
      <c r="Q348" s="3" t="s">
        <v>99</v>
      </c>
      <c r="R348" t="s">
        <v>101</v>
      </c>
    </row>
    <row r="349" spans="1:18">
      <c r="A349">
        <v>20</v>
      </c>
      <c r="B349">
        <v>12</v>
      </c>
      <c r="C349" s="3" t="s">
        <v>27</v>
      </c>
      <c r="D349" s="4">
        <v>114.5</v>
      </c>
      <c r="E349" s="4">
        <v>113.5</v>
      </c>
      <c r="F349" s="4">
        <v>113.5</v>
      </c>
      <c r="G349" s="4">
        <v>113.5</v>
      </c>
      <c r="H349" s="4">
        <v>114.5</v>
      </c>
      <c r="I349" s="4">
        <v>116.5</v>
      </c>
      <c r="J349" s="4">
        <v>116.5</v>
      </c>
      <c r="K349" s="4">
        <v>113.5</v>
      </c>
      <c r="L349" s="4">
        <v>114.5</v>
      </c>
      <c r="M349" s="4">
        <v>114.5</v>
      </c>
      <c r="N349" s="4">
        <v>114.5</v>
      </c>
      <c r="O349" s="4">
        <v>113.5</v>
      </c>
      <c r="P349">
        <v>401112</v>
      </c>
      <c r="Q349" s="3" t="s">
        <v>99</v>
      </c>
      <c r="R349" t="s">
        <v>101</v>
      </c>
    </row>
    <row r="350" spans="1:18">
      <c r="A350">
        <v>20</v>
      </c>
      <c r="B350">
        <v>12</v>
      </c>
      <c r="C350" s="3" t="s">
        <v>30</v>
      </c>
      <c r="D350" s="4">
        <v>729.5</v>
      </c>
      <c r="E350" s="4">
        <v>732.5</v>
      </c>
      <c r="F350" s="4">
        <v>732.5</v>
      </c>
      <c r="G350" s="4">
        <v>736.5</v>
      </c>
      <c r="H350" s="4">
        <v>735.5</v>
      </c>
      <c r="I350" s="4">
        <v>735.5</v>
      </c>
      <c r="J350" s="4">
        <v>735.5</v>
      </c>
      <c r="K350" s="4">
        <v>732.5</v>
      </c>
      <c r="L350" s="4">
        <v>754.5</v>
      </c>
      <c r="M350" s="4">
        <v>760.5</v>
      </c>
      <c r="N350" s="4">
        <v>758.5</v>
      </c>
      <c r="O350" s="4">
        <v>760.5</v>
      </c>
      <c r="P350">
        <v>254101</v>
      </c>
      <c r="Q350" s="3" t="s">
        <v>99</v>
      </c>
      <c r="R350" t="s">
        <v>101</v>
      </c>
    </row>
    <row r="351" spans="1:18">
      <c r="A351">
        <v>20</v>
      </c>
      <c r="B351">
        <v>12</v>
      </c>
      <c r="C351" s="3" t="s">
        <v>84</v>
      </c>
      <c r="D351" s="4">
        <v>52</v>
      </c>
      <c r="E351" s="4">
        <v>53</v>
      </c>
      <c r="F351" s="4">
        <v>53</v>
      </c>
      <c r="G351" s="4">
        <v>53</v>
      </c>
      <c r="H351" s="4">
        <v>53</v>
      </c>
      <c r="I351" s="4">
        <v>53</v>
      </c>
      <c r="J351" s="4">
        <v>53</v>
      </c>
      <c r="K351" s="4">
        <v>53</v>
      </c>
      <c r="L351" s="4">
        <v>53</v>
      </c>
      <c r="M351" s="4">
        <v>54</v>
      </c>
      <c r="N351" s="4">
        <v>54</v>
      </c>
      <c r="O351" s="4">
        <v>54</v>
      </c>
      <c r="P351">
        <v>386101</v>
      </c>
      <c r="Q351" s="3" t="s">
        <v>99</v>
      </c>
      <c r="R351" t="s">
        <v>101</v>
      </c>
    </row>
    <row r="352" spans="1:18">
      <c r="A352">
        <v>20</v>
      </c>
      <c r="B352">
        <v>12</v>
      </c>
      <c r="C352" s="3" t="s">
        <v>84</v>
      </c>
      <c r="D352" s="4">
        <v>24</v>
      </c>
      <c r="E352" s="4">
        <v>24</v>
      </c>
      <c r="F352" s="4">
        <v>24</v>
      </c>
      <c r="G352" s="4">
        <v>24</v>
      </c>
      <c r="H352" s="4">
        <v>24</v>
      </c>
      <c r="I352" s="4">
        <v>24</v>
      </c>
      <c r="J352" s="4">
        <v>23</v>
      </c>
      <c r="K352" s="4">
        <v>24</v>
      </c>
      <c r="L352" s="4">
        <v>24</v>
      </c>
      <c r="M352" s="4">
        <v>24</v>
      </c>
      <c r="N352" s="4">
        <v>24</v>
      </c>
      <c r="O352" s="4">
        <v>24</v>
      </c>
      <c r="P352">
        <v>386102</v>
      </c>
      <c r="Q352" s="3" t="s">
        <v>99</v>
      </c>
      <c r="R352" t="s">
        <v>101</v>
      </c>
    </row>
    <row r="353" spans="1:18">
      <c r="A353">
        <v>20</v>
      </c>
      <c r="B353">
        <v>12</v>
      </c>
      <c r="C353" s="3" t="s">
        <v>85</v>
      </c>
      <c r="D353" s="4">
        <v>182.8</v>
      </c>
      <c r="E353" s="4">
        <v>183.8</v>
      </c>
      <c r="F353" s="4">
        <v>184.8</v>
      </c>
      <c r="G353" s="4">
        <v>184.8</v>
      </c>
      <c r="H353" s="4">
        <v>183.8</v>
      </c>
      <c r="I353" s="4">
        <v>184.8</v>
      </c>
      <c r="J353" s="4">
        <v>184.8</v>
      </c>
      <c r="K353" s="4">
        <v>185.8</v>
      </c>
      <c r="L353" s="4">
        <v>183.8</v>
      </c>
      <c r="M353" s="4">
        <v>184.8</v>
      </c>
      <c r="N353" s="4">
        <v>184.8</v>
      </c>
      <c r="O353" s="4">
        <v>183.8</v>
      </c>
      <c r="P353">
        <v>400120</v>
      </c>
      <c r="Q353" s="3" t="s">
        <v>99</v>
      </c>
      <c r="R353" t="s">
        <v>101</v>
      </c>
    </row>
    <row r="354" spans="1:18">
      <c r="A354">
        <v>20</v>
      </c>
      <c r="B354">
        <v>12</v>
      </c>
      <c r="C354" s="3" t="s">
        <v>85</v>
      </c>
      <c r="D354" s="4">
        <v>48</v>
      </c>
      <c r="E354" s="4">
        <v>48</v>
      </c>
      <c r="F354" s="4">
        <v>48</v>
      </c>
      <c r="G354" s="4">
        <v>48</v>
      </c>
      <c r="H354" s="4">
        <v>48</v>
      </c>
      <c r="I354" s="4">
        <v>48</v>
      </c>
      <c r="J354" s="4">
        <v>48</v>
      </c>
      <c r="K354" s="4">
        <v>47</v>
      </c>
      <c r="L354" s="4">
        <v>47</v>
      </c>
      <c r="M354" s="4">
        <v>47</v>
      </c>
      <c r="N354" s="4">
        <v>47</v>
      </c>
      <c r="O354" s="4">
        <v>47</v>
      </c>
      <c r="P354">
        <v>400121</v>
      </c>
      <c r="Q354" s="3" t="s">
        <v>99</v>
      </c>
      <c r="R354" t="s">
        <v>101</v>
      </c>
    </row>
    <row r="355" spans="1:18">
      <c r="A355">
        <v>20</v>
      </c>
      <c r="B355">
        <v>12</v>
      </c>
      <c r="C355" s="3" t="s">
        <v>85</v>
      </c>
      <c r="D355" s="4">
        <v>94.5</v>
      </c>
      <c r="E355" s="4">
        <v>94.5</v>
      </c>
      <c r="F355" s="4">
        <v>94.5</v>
      </c>
      <c r="G355" s="4">
        <v>94.5</v>
      </c>
      <c r="H355" s="4">
        <v>95.5</v>
      </c>
      <c r="I355" s="4">
        <v>95.5</v>
      </c>
      <c r="J355" s="4">
        <v>95.5</v>
      </c>
      <c r="K355" s="4">
        <v>95.5</v>
      </c>
      <c r="L355" s="4">
        <v>95.5</v>
      </c>
      <c r="M355" s="4">
        <v>94.5</v>
      </c>
      <c r="N355" s="4">
        <v>94.5</v>
      </c>
      <c r="O355" s="4">
        <v>94.5</v>
      </c>
      <c r="P355">
        <v>400122</v>
      </c>
      <c r="Q355" s="3" t="s">
        <v>99</v>
      </c>
      <c r="R355" t="s">
        <v>101</v>
      </c>
    </row>
    <row r="356" spans="1:18">
      <c r="A356">
        <v>20</v>
      </c>
      <c r="B356">
        <v>12</v>
      </c>
      <c r="C356" s="3" t="s">
        <v>27</v>
      </c>
      <c r="D356" s="4">
        <v>21</v>
      </c>
      <c r="E356" s="4">
        <v>21</v>
      </c>
      <c r="F356" s="4">
        <v>21</v>
      </c>
      <c r="G356" s="4">
        <v>21</v>
      </c>
      <c r="H356" s="4">
        <v>21</v>
      </c>
      <c r="I356" s="4">
        <v>21</v>
      </c>
      <c r="J356" s="4">
        <v>21</v>
      </c>
      <c r="K356" s="4">
        <v>21</v>
      </c>
      <c r="L356" s="4">
        <v>21</v>
      </c>
      <c r="M356" s="4">
        <v>21</v>
      </c>
      <c r="N356" s="4">
        <v>21</v>
      </c>
      <c r="O356" s="4">
        <v>21</v>
      </c>
      <c r="P356">
        <v>401113</v>
      </c>
      <c r="Q356" s="3" t="s">
        <v>99</v>
      </c>
      <c r="R356" t="s">
        <v>101</v>
      </c>
    </row>
    <row r="357" spans="1:18">
      <c r="A357">
        <v>20</v>
      </c>
      <c r="B357">
        <v>12</v>
      </c>
      <c r="C357" s="3" t="s">
        <v>27</v>
      </c>
      <c r="D357" s="4">
        <v>22</v>
      </c>
      <c r="E357" s="4">
        <v>22</v>
      </c>
      <c r="F357" s="4">
        <v>22</v>
      </c>
      <c r="G357" s="4">
        <v>21</v>
      </c>
      <c r="H357" s="4">
        <v>22</v>
      </c>
      <c r="I357" s="4">
        <v>22</v>
      </c>
      <c r="J357" s="4">
        <v>22</v>
      </c>
      <c r="K357" s="4">
        <v>22</v>
      </c>
      <c r="L357" s="4">
        <v>22</v>
      </c>
      <c r="M357" s="4">
        <v>22</v>
      </c>
      <c r="N357" s="4">
        <v>22</v>
      </c>
      <c r="O357" s="4">
        <v>22</v>
      </c>
      <c r="P357">
        <v>401114</v>
      </c>
      <c r="Q357" s="3" t="s">
        <v>99</v>
      </c>
      <c r="R357" t="s">
        <v>101</v>
      </c>
    </row>
    <row r="358" spans="1:18">
      <c r="A358">
        <v>20</v>
      </c>
      <c r="B358">
        <v>12</v>
      </c>
      <c r="C358" s="3" t="s">
        <v>27</v>
      </c>
      <c r="D358" s="4">
        <v>133</v>
      </c>
      <c r="E358" s="4">
        <v>134</v>
      </c>
      <c r="F358" s="4">
        <v>133</v>
      </c>
      <c r="G358" s="4">
        <v>134</v>
      </c>
      <c r="H358" s="4">
        <v>135</v>
      </c>
      <c r="I358" s="4">
        <v>134</v>
      </c>
      <c r="J358" s="4">
        <v>134</v>
      </c>
      <c r="K358" s="4">
        <v>133</v>
      </c>
      <c r="L358" s="4">
        <v>133</v>
      </c>
      <c r="M358" s="4">
        <v>135</v>
      </c>
      <c r="N358" s="4">
        <v>134</v>
      </c>
      <c r="O358" s="4">
        <v>132</v>
      </c>
      <c r="P358">
        <v>401115</v>
      </c>
      <c r="Q358" s="3" t="s">
        <v>99</v>
      </c>
      <c r="R358" t="s">
        <v>101</v>
      </c>
    </row>
    <row r="359" spans="1:18">
      <c r="A359">
        <v>20</v>
      </c>
      <c r="B359">
        <v>12</v>
      </c>
      <c r="C359" s="3" t="s">
        <v>27</v>
      </c>
      <c r="D359" s="4">
        <v>193.6</v>
      </c>
      <c r="E359" s="4">
        <v>190.6</v>
      </c>
      <c r="F359" s="4">
        <v>193.6</v>
      </c>
      <c r="G359" s="4">
        <v>192.6</v>
      </c>
      <c r="H359" s="4">
        <v>195.6</v>
      </c>
      <c r="I359" s="4">
        <v>195.6</v>
      </c>
      <c r="J359" s="4">
        <v>193.6</v>
      </c>
      <c r="K359" s="4">
        <v>194.6</v>
      </c>
      <c r="L359" s="4">
        <v>195.6</v>
      </c>
      <c r="M359" s="4">
        <v>194.6</v>
      </c>
      <c r="N359" s="4">
        <v>193.6</v>
      </c>
      <c r="O359" s="4">
        <v>194.6</v>
      </c>
      <c r="P359">
        <v>401116</v>
      </c>
      <c r="Q359" s="3" t="s">
        <v>99</v>
      </c>
      <c r="R359" t="s">
        <v>101</v>
      </c>
    </row>
    <row r="360" spans="1:18">
      <c r="A360">
        <v>20</v>
      </c>
      <c r="B360">
        <v>12</v>
      </c>
      <c r="C360" s="3" t="s">
        <v>27</v>
      </c>
      <c r="D360" s="4">
        <v>45</v>
      </c>
      <c r="E360" s="4">
        <v>44</v>
      </c>
      <c r="F360" s="4">
        <v>45</v>
      </c>
      <c r="G360" s="4">
        <v>46</v>
      </c>
      <c r="H360" s="4">
        <v>46</v>
      </c>
      <c r="I360" s="4">
        <v>46</v>
      </c>
      <c r="J360" s="4">
        <v>45</v>
      </c>
      <c r="K360" s="4">
        <v>45</v>
      </c>
      <c r="L360" s="4">
        <v>45</v>
      </c>
      <c r="M360" s="4">
        <v>45</v>
      </c>
      <c r="N360" s="4">
        <v>45</v>
      </c>
      <c r="O360" s="4">
        <v>45</v>
      </c>
      <c r="P360">
        <v>401117</v>
      </c>
      <c r="Q360" s="3" t="s">
        <v>99</v>
      </c>
      <c r="R360" t="s">
        <v>101</v>
      </c>
    </row>
    <row r="361" spans="1:18">
      <c r="A361">
        <v>20</v>
      </c>
      <c r="B361">
        <v>12</v>
      </c>
      <c r="C361" s="3" t="s">
        <v>73</v>
      </c>
      <c r="D361" s="4">
        <v>500</v>
      </c>
      <c r="E361" s="4">
        <v>501</v>
      </c>
      <c r="F361" s="4">
        <v>506</v>
      </c>
      <c r="G361" s="4">
        <v>502</v>
      </c>
      <c r="H361" s="4">
        <v>503</v>
      </c>
      <c r="I361" s="4">
        <v>505</v>
      </c>
      <c r="J361" s="4">
        <v>505</v>
      </c>
      <c r="K361" s="4">
        <v>503</v>
      </c>
      <c r="L361" s="4">
        <v>503</v>
      </c>
      <c r="M361" s="4">
        <v>504</v>
      </c>
      <c r="N361" s="4">
        <v>502</v>
      </c>
      <c r="O361" s="4">
        <v>504</v>
      </c>
      <c r="P361">
        <v>356102</v>
      </c>
      <c r="Q361" s="3" t="s">
        <v>99</v>
      </c>
      <c r="R361" t="s">
        <v>101</v>
      </c>
    </row>
    <row r="362" spans="1:18">
      <c r="A362">
        <v>20</v>
      </c>
      <c r="B362">
        <v>12</v>
      </c>
      <c r="C362" s="3" t="s">
        <v>84</v>
      </c>
      <c r="D362" s="4">
        <v>180</v>
      </c>
      <c r="E362" s="4">
        <v>180</v>
      </c>
      <c r="F362" s="4">
        <v>185</v>
      </c>
      <c r="G362" s="4">
        <v>185</v>
      </c>
      <c r="H362" s="4">
        <v>185</v>
      </c>
      <c r="I362" s="4">
        <v>184</v>
      </c>
      <c r="J362" s="4">
        <v>187</v>
      </c>
      <c r="K362" s="4">
        <v>189</v>
      </c>
      <c r="L362" s="4">
        <v>188</v>
      </c>
      <c r="M362" s="4">
        <v>187</v>
      </c>
      <c r="N362" s="4">
        <v>188</v>
      </c>
      <c r="O362" s="4">
        <v>189</v>
      </c>
      <c r="P362">
        <v>386105</v>
      </c>
      <c r="Q362" s="3" t="s">
        <v>99</v>
      </c>
      <c r="R362" t="s">
        <v>101</v>
      </c>
    </row>
    <row r="363" spans="1:18">
      <c r="A363">
        <v>20</v>
      </c>
      <c r="B363">
        <v>12</v>
      </c>
      <c r="C363" s="3" t="s">
        <v>85</v>
      </c>
      <c r="D363" s="4">
        <v>63</v>
      </c>
      <c r="E363" s="4">
        <v>63</v>
      </c>
      <c r="F363" s="4">
        <v>64</v>
      </c>
      <c r="G363" s="4">
        <v>64</v>
      </c>
      <c r="H363" s="4">
        <v>64</v>
      </c>
      <c r="I363" s="4">
        <v>64</v>
      </c>
      <c r="J363" s="4">
        <v>64</v>
      </c>
      <c r="K363" s="4">
        <v>64</v>
      </c>
      <c r="L363" s="4">
        <v>64</v>
      </c>
      <c r="M363" s="4">
        <v>64</v>
      </c>
      <c r="N363" s="4">
        <v>64</v>
      </c>
      <c r="O363" s="4">
        <v>64</v>
      </c>
      <c r="P363">
        <v>400124</v>
      </c>
      <c r="Q363" s="3" t="s">
        <v>99</v>
      </c>
      <c r="R363" t="s">
        <v>101</v>
      </c>
    </row>
    <row r="364" spans="1:18">
      <c r="A364">
        <v>20</v>
      </c>
      <c r="B364">
        <v>12</v>
      </c>
      <c r="C364" s="3" t="s">
        <v>85</v>
      </c>
      <c r="D364" s="4">
        <v>4001.1</v>
      </c>
      <c r="E364" s="4">
        <v>4001.1</v>
      </c>
      <c r="F364" s="4">
        <v>4008.1</v>
      </c>
      <c r="G364" s="4">
        <v>4010.1</v>
      </c>
      <c r="H364" s="4">
        <v>4030.6</v>
      </c>
      <c r="I364" s="4">
        <v>4048.6</v>
      </c>
      <c r="J364" s="4">
        <v>4052.6</v>
      </c>
      <c r="K364" s="4">
        <v>4070.1</v>
      </c>
      <c r="L364" s="4">
        <v>4110.6000000000004</v>
      </c>
      <c r="M364" s="4">
        <v>4126.6000000000004</v>
      </c>
      <c r="N364" s="4">
        <v>4124.6000000000004</v>
      </c>
      <c r="O364" s="4">
        <v>4135.6000000000004</v>
      </c>
      <c r="P364">
        <v>400127</v>
      </c>
      <c r="Q364" s="3" t="s">
        <v>99</v>
      </c>
      <c r="R364" t="s">
        <v>101</v>
      </c>
    </row>
    <row r="365" spans="1:18">
      <c r="A365">
        <v>20</v>
      </c>
      <c r="B365">
        <v>12</v>
      </c>
      <c r="C365" s="3" t="s">
        <v>27</v>
      </c>
      <c r="D365" s="4">
        <v>80</v>
      </c>
      <c r="E365" s="4">
        <v>80</v>
      </c>
      <c r="F365" s="4">
        <v>80</v>
      </c>
      <c r="G365" s="4">
        <v>80</v>
      </c>
      <c r="H365" s="4">
        <v>80</v>
      </c>
      <c r="I365" s="4">
        <v>80</v>
      </c>
      <c r="J365" s="4">
        <v>80</v>
      </c>
      <c r="K365" s="4">
        <v>80</v>
      </c>
      <c r="L365" s="4">
        <v>80</v>
      </c>
      <c r="M365" s="4">
        <v>80</v>
      </c>
      <c r="N365" s="4">
        <v>80</v>
      </c>
      <c r="O365" s="4">
        <v>80</v>
      </c>
      <c r="P365">
        <v>401118</v>
      </c>
      <c r="Q365" s="3" t="s">
        <v>99</v>
      </c>
      <c r="R365" t="s">
        <v>101</v>
      </c>
    </row>
    <row r="366" spans="1:18">
      <c r="A366">
        <v>20</v>
      </c>
      <c r="B366">
        <v>12</v>
      </c>
      <c r="C366" s="3" t="s">
        <v>27</v>
      </c>
      <c r="D366" s="4">
        <v>10</v>
      </c>
      <c r="E366" s="4">
        <v>10</v>
      </c>
      <c r="F366" s="4">
        <v>10</v>
      </c>
      <c r="G366" s="4">
        <v>10</v>
      </c>
      <c r="H366" s="4">
        <v>10</v>
      </c>
      <c r="I366" s="4">
        <v>10</v>
      </c>
      <c r="J366" s="4">
        <v>10</v>
      </c>
      <c r="K366" s="4">
        <v>10</v>
      </c>
      <c r="L366" s="4">
        <v>10</v>
      </c>
      <c r="M366" s="4">
        <v>10</v>
      </c>
      <c r="N366" s="4">
        <v>10</v>
      </c>
      <c r="O366" s="4">
        <v>10</v>
      </c>
      <c r="P366">
        <v>401119</v>
      </c>
      <c r="Q366" s="3" t="s">
        <v>99</v>
      </c>
      <c r="R366" t="s">
        <v>101</v>
      </c>
    </row>
    <row r="367" spans="1:18">
      <c r="A367">
        <v>20</v>
      </c>
      <c r="B367">
        <v>12</v>
      </c>
      <c r="C367" s="3" t="s">
        <v>27</v>
      </c>
      <c r="D367" s="4">
        <v>37</v>
      </c>
      <c r="E367" s="4">
        <v>37</v>
      </c>
      <c r="F367" s="4">
        <v>37</v>
      </c>
      <c r="G367" s="4">
        <v>37</v>
      </c>
      <c r="H367" s="4">
        <v>37</v>
      </c>
      <c r="I367" s="4">
        <v>37</v>
      </c>
      <c r="J367" s="4">
        <v>36</v>
      </c>
      <c r="K367" s="4">
        <v>36</v>
      </c>
      <c r="L367" s="4">
        <v>36</v>
      </c>
      <c r="M367" s="4">
        <v>37</v>
      </c>
      <c r="N367" s="4">
        <v>37</v>
      </c>
      <c r="O367" s="4">
        <v>37</v>
      </c>
      <c r="P367">
        <v>401120</v>
      </c>
      <c r="Q367" s="3" t="s">
        <v>99</v>
      </c>
      <c r="R367" t="s">
        <v>101</v>
      </c>
    </row>
    <row r="368" spans="1:18">
      <c r="A368">
        <v>20</v>
      </c>
      <c r="B368">
        <v>12</v>
      </c>
      <c r="C368" s="3" t="s">
        <v>27</v>
      </c>
      <c r="D368" s="4">
        <v>58</v>
      </c>
      <c r="E368" s="4">
        <v>58</v>
      </c>
      <c r="F368" s="4">
        <v>58</v>
      </c>
      <c r="G368" s="4">
        <v>58</v>
      </c>
      <c r="H368" s="4">
        <v>58</v>
      </c>
      <c r="I368" s="4">
        <v>57</v>
      </c>
      <c r="J368" s="4">
        <v>57</v>
      </c>
      <c r="K368" s="4">
        <v>57</v>
      </c>
      <c r="L368" s="4">
        <v>57</v>
      </c>
      <c r="M368" s="4">
        <v>57</v>
      </c>
      <c r="N368" s="4">
        <v>57</v>
      </c>
      <c r="O368" s="4">
        <v>57</v>
      </c>
      <c r="P368">
        <v>401121</v>
      </c>
      <c r="Q368" s="3" t="s">
        <v>99</v>
      </c>
      <c r="R368" t="s">
        <v>101</v>
      </c>
    </row>
    <row r="369" spans="1:18">
      <c r="A369">
        <v>20</v>
      </c>
      <c r="B369">
        <v>12</v>
      </c>
      <c r="C369" s="3" t="s">
        <v>27</v>
      </c>
      <c r="D369" s="4">
        <v>154</v>
      </c>
      <c r="E369" s="4">
        <v>154</v>
      </c>
      <c r="F369" s="4">
        <v>153</v>
      </c>
      <c r="G369" s="4">
        <v>153</v>
      </c>
      <c r="H369" s="4">
        <v>153</v>
      </c>
      <c r="I369" s="4">
        <v>153</v>
      </c>
      <c r="J369" s="4">
        <v>152</v>
      </c>
      <c r="K369" s="4">
        <v>150</v>
      </c>
      <c r="L369" s="4">
        <v>149</v>
      </c>
      <c r="M369" s="4">
        <v>152</v>
      </c>
      <c r="N369" s="4">
        <v>152</v>
      </c>
      <c r="O369" s="4">
        <v>152</v>
      </c>
      <c r="P369">
        <v>401122</v>
      </c>
      <c r="Q369" s="3" t="s">
        <v>99</v>
      </c>
      <c r="R369" t="s">
        <v>101</v>
      </c>
    </row>
    <row r="370" spans="1:18">
      <c r="A370">
        <v>20</v>
      </c>
      <c r="B370">
        <v>12</v>
      </c>
      <c r="C370" s="3" t="s">
        <v>73</v>
      </c>
      <c r="D370" s="4">
        <v>2051.1</v>
      </c>
      <c r="E370" s="4">
        <v>2050.3000000000002</v>
      </c>
      <c r="F370" s="4">
        <v>2055.1</v>
      </c>
      <c r="G370" s="4">
        <v>2059.3000000000002</v>
      </c>
      <c r="H370" s="4">
        <v>2057.3000000000002</v>
      </c>
      <c r="I370" s="4">
        <v>2057.3000000000002</v>
      </c>
      <c r="J370" s="4">
        <v>2059.3000000000002</v>
      </c>
      <c r="K370" s="4">
        <v>2062.3000000000002</v>
      </c>
      <c r="L370" s="4">
        <v>2061.3000000000002</v>
      </c>
      <c r="M370" s="4">
        <v>2060.3000000000002</v>
      </c>
      <c r="N370" s="4">
        <v>2057.3000000000002</v>
      </c>
      <c r="O370" s="4">
        <v>2059.3000000000002</v>
      </c>
      <c r="P370">
        <v>356105</v>
      </c>
      <c r="Q370" s="3" t="s">
        <v>99</v>
      </c>
      <c r="R370" t="s">
        <v>101</v>
      </c>
    </row>
    <row r="371" spans="1:18">
      <c r="A371">
        <v>20</v>
      </c>
      <c r="B371">
        <v>12</v>
      </c>
      <c r="C371" s="3" t="s">
        <v>73</v>
      </c>
      <c r="D371" s="4">
        <v>648.9</v>
      </c>
      <c r="E371" s="4">
        <v>649.9</v>
      </c>
      <c r="F371" s="4">
        <v>648.1</v>
      </c>
      <c r="G371" s="4">
        <v>649.1</v>
      </c>
      <c r="H371" s="4">
        <v>649.70000000000005</v>
      </c>
      <c r="I371" s="4">
        <v>649.70000000000005</v>
      </c>
      <c r="J371" s="4">
        <v>648.70000000000005</v>
      </c>
      <c r="K371" s="4">
        <v>645.29999999999995</v>
      </c>
      <c r="L371" s="4">
        <v>653.9</v>
      </c>
      <c r="M371" s="4">
        <v>657.9</v>
      </c>
      <c r="N371" s="4">
        <v>661.7</v>
      </c>
      <c r="O371" s="4">
        <v>662.3</v>
      </c>
      <c r="P371">
        <v>356108</v>
      </c>
      <c r="Q371" s="3" t="s">
        <v>99</v>
      </c>
      <c r="R371" t="s">
        <v>101</v>
      </c>
    </row>
    <row r="372" spans="1:18">
      <c r="A372">
        <v>20</v>
      </c>
      <c r="B372">
        <v>12</v>
      </c>
      <c r="C372" s="3" t="s">
        <v>84</v>
      </c>
      <c r="D372" s="4">
        <v>19</v>
      </c>
      <c r="E372" s="4">
        <v>19</v>
      </c>
      <c r="F372" s="4">
        <v>19</v>
      </c>
      <c r="G372" s="4">
        <v>19</v>
      </c>
      <c r="H372" s="4">
        <v>19</v>
      </c>
      <c r="I372" s="4">
        <v>19</v>
      </c>
      <c r="J372" s="4">
        <v>19</v>
      </c>
      <c r="K372" s="4">
        <v>19</v>
      </c>
      <c r="L372" s="4">
        <v>21</v>
      </c>
      <c r="M372" s="4">
        <v>20</v>
      </c>
      <c r="N372" s="4">
        <v>20</v>
      </c>
      <c r="O372" s="4">
        <v>20</v>
      </c>
      <c r="P372">
        <v>386106</v>
      </c>
      <c r="Q372" s="3" t="s">
        <v>99</v>
      </c>
      <c r="R372" t="s">
        <v>101</v>
      </c>
    </row>
    <row r="373" spans="1:18">
      <c r="A373">
        <v>20</v>
      </c>
      <c r="B373">
        <v>12</v>
      </c>
      <c r="C373" s="3" t="s">
        <v>84</v>
      </c>
      <c r="D373" s="4">
        <v>95</v>
      </c>
      <c r="E373" s="4">
        <v>96</v>
      </c>
      <c r="F373" s="4">
        <v>95</v>
      </c>
      <c r="G373" s="4">
        <v>93</v>
      </c>
      <c r="H373" s="4">
        <v>92</v>
      </c>
      <c r="I373" s="4">
        <v>94</v>
      </c>
      <c r="J373" s="4">
        <v>95</v>
      </c>
      <c r="K373" s="4">
        <v>96</v>
      </c>
      <c r="L373" s="4">
        <v>93</v>
      </c>
      <c r="M373" s="4">
        <v>94</v>
      </c>
      <c r="N373" s="4">
        <v>92</v>
      </c>
      <c r="O373" s="4">
        <v>92</v>
      </c>
      <c r="P373">
        <v>386107</v>
      </c>
      <c r="Q373" s="3" t="s">
        <v>99</v>
      </c>
      <c r="R373" t="s">
        <v>101</v>
      </c>
    </row>
    <row r="374" spans="1:18">
      <c r="A374">
        <v>20</v>
      </c>
      <c r="B374">
        <v>12</v>
      </c>
      <c r="C374" s="3" t="s">
        <v>84</v>
      </c>
      <c r="D374" s="4">
        <v>13</v>
      </c>
      <c r="E374" s="4">
        <v>13</v>
      </c>
      <c r="F374" s="4">
        <v>13</v>
      </c>
      <c r="G374" s="4">
        <v>13</v>
      </c>
      <c r="H374" s="4">
        <v>13</v>
      </c>
      <c r="I374" s="4">
        <v>13</v>
      </c>
      <c r="J374" s="4">
        <v>12</v>
      </c>
      <c r="K374" s="4">
        <v>12</v>
      </c>
      <c r="L374" s="4">
        <v>11</v>
      </c>
      <c r="M374" s="4">
        <v>12</v>
      </c>
      <c r="N374" s="4">
        <v>12</v>
      </c>
      <c r="O374" s="4">
        <v>12</v>
      </c>
      <c r="P374">
        <v>386108</v>
      </c>
      <c r="Q374" s="3" t="s">
        <v>99</v>
      </c>
      <c r="R374" t="s">
        <v>101</v>
      </c>
    </row>
    <row r="375" spans="1:18">
      <c r="A375">
        <v>20</v>
      </c>
      <c r="B375">
        <v>12</v>
      </c>
      <c r="C375" s="3" t="s">
        <v>84</v>
      </c>
      <c r="D375" s="4">
        <v>135</v>
      </c>
      <c r="E375" s="4">
        <v>135</v>
      </c>
      <c r="F375" s="4">
        <v>135</v>
      </c>
      <c r="G375" s="4">
        <v>135</v>
      </c>
      <c r="H375" s="4">
        <v>133</v>
      </c>
      <c r="I375" s="4">
        <v>133</v>
      </c>
      <c r="J375" s="4">
        <v>133</v>
      </c>
      <c r="K375" s="4">
        <v>135</v>
      </c>
      <c r="L375" s="4">
        <v>136</v>
      </c>
      <c r="M375" s="4">
        <v>136</v>
      </c>
      <c r="N375" s="4">
        <v>136</v>
      </c>
      <c r="O375" s="4">
        <v>136</v>
      </c>
      <c r="P375">
        <v>386109</v>
      </c>
      <c r="Q375" s="3" t="s">
        <v>99</v>
      </c>
      <c r="R375" t="s">
        <v>101</v>
      </c>
    </row>
    <row r="376" spans="1:18">
      <c r="A376">
        <v>20</v>
      </c>
      <c r="B376">
        <v>12</v>
      </c>
      <c r="C376" s="3" t="s">
        <v>85</v>
      </c>
      <c r="D376" s="4">
        <v>2298.3000000000002</v>
      </c>
      <c r="E376" s="4">
        <v>2294.3000000000002</v>
      </c>
      <c r="F376" s="4">
        <v>2298.3000000000002</v>
      </c>
      <c r="G376" s="4">
        <v>2293.3000000000002</v>
      </c>
      <c r="H376" s="4">
        <v>2296.3000000000002</v>
      </c>
      <c r="I376" s="4">
        <v>2288.3000000000002</v>
      </c>
      <c r="J376" s="4">
        <v>2291.3000000000002</v>
      </c>
      <c r="K376" s="4">
        <v>2294.3000000000002</v>
      </c>
      <c r="L376" s="4">
        <v>2292.3000000000002</v>
      </c>
      <c r="M376" s="4">
        <v>2289.3000000000002</v>
      </c>
      <c r="N376" s="4">
        <v>2288.3000000000002</v>
      </c>
      <c r="O376" s="4">
        <v>2282.3000000000002</v>
      </c>
      <c r="P376">
        <v>400130</v>
      </c>
      <c r="Q376" s="3" t="s">
        <v>99</v>
      </c>
      <c r="R376" t="s">
        <v>101</v>
      </c>
    </row>
    <row r="377" spans="1:18">
      <c r="A377">
        <v>20</v>
      </c>
      <c r="B377">
        <v>12</v>
      </c>
      <c r="C377" s="3" t="s">
        <v>87</v>
      </c>
      <c r="D377" s="4">
        <v>290</v>
      </c>
      <c r="E377" s="4">
        <v>290</v>
      </c>
      <c r="F377" s="4">
        <v>288</v>
      </c>
      <c r="G377" s="4">
        <v>287</v>
      </c>
      <c r="H377" s="4">
        <v>288</v>
      </c>
      <c r="I377" s="4">
        <v>285</v>
      </c>
      <c r="J377" s="4">
        <v>287</v>
      </c>
      <c r="K377" s="4">
        <v>288</v>
      </c>
      <c r="L377" s="4">
        <v>288</v>
      </c>
      <c r="M377" s="4">
        <v>286</v>
      </c>
      <c r="N377" s="4">
        <v>287</v>
      </c>
      <c r="O377" s="4">
        <v>288</v>
      </c>
      <c r="P377">
        <v>124100</v>
      </c>
      <c r="Q377" s="3" t="s">
        <v>99</v>
      </c>
      <c r="R377" t="s">
        <v>101</v>
      </c>
    </row>
    <row r="378" spans="1:18">
      <c r="A378">
        <v>20</v>
      </c>
      <c r="B378">
        <v>12</v>
      </c>
      <c r="C378" s="3" t="s">
        <v>88</v>
      </c>
      <c r="D378" s="4">
        <v>193</v>
      </c>
      <c r="E378" s="4">
        <v>191</v>
      </c>
      <c r="F378" s="4">
        <v>190</v>
      </c>
      <c r="G378" s="4">
        <v>191</v>
      </c>
      <c r="H378" s="4">
        <v>189</v>
      </c>
      <c r="I378" s="4">
        <v>190</v>
      </c>
      <c r="J378" s="4">
        <v>190</v>
      </c>
      <c r="K378" s="4">
        <v>193</v>
      </c>
      <c r="L378" s="4">
        <v>193</v>
      </c>
      <c r="M378" s="4">
        <v>194</v>
      </c>
      <c r="N378" s="4">
        <v>194</v>
      </c>
      <c r="O378" s="4">
        <v>194</v>
      </c>
      <c r="P378">
        <v>125100</v>
      </c>
      <c r="Q378" s="3" t="s">
        <v>99</v>
      </c>
      <c r="R378" t="s">
        <v>101</v>
      </c>
    </row>
    <row r="379" spans="1:18">
      <c r="A379">
        <v>20</v>
      </c>
      <c r="B379">
        <v>12</v>
      </c>
      <c r="C379" s="3" t="s">
        <v>89</v>
      </c>
      <c r="D379" s="4">
        <v>69</v>
      </c>
      <c r="E379" s="4">
        <v>70</v>
      </c>
      <c r="F379" s="4">
        <v>70</v>
      </c>
      <c r="G379" s="4">
        <v>70</v>
      </c>
      <c r="H379" s="4">
        <v>70</v>
      </c>
      <c r="I379" s="4">
        <v>70</v>
      </c>
      <c r="J379" s="4">
        <v>70</v>
      </c>
      <c r="K379" s="4">
        <v>70</v>
      </c>
      <c r="L379" s="4">
        <v>70</v>
      </c>
      <c r="M379" s="4">
        <v>70</v>
      </c>
      <c r="N379" s="4">
        <v>69</v>
      </c>
      <c r="O379" s="4">
        <v>69</v>
      </c>
      <c r="P379">
        <v>126100</v>
      </c>
      <c r="Q379" s="3" t="s">
        <v>99</v>
      </c>
      <c r="R379" t="s">
        <v>101</v>
      </c>
    </row>
    <row r="380" spans="1:18">
      <c r="A380">
        <v>20</v>
      </c>
      <c r="B380">
        <v>12</v>
      </c>
      <c r="C380" s="3" t="s">
        <v>25</v>
      </c>
      <c r="D380" s="4">
        <v>215</v>
      </c>
      <c r="E380" s="4">
        <v>215</v>
      </c>
      <c r="F380" s="4">
        <v>215</v>
      </c>
      <c r="G380" s="4">
        <v>216</v>
      </c>
      <c r="H380" s="4">
        <v>216</v>
      </c>
      <c r="I380" s="4">
        <v>216</v>
      </c>
      <c r="J380" s="4">
        <v>215</v>
      </c>
      <c r="K380" s="4">
        <v>216</v>
      </c>
      <c r="L380" s="4">
        <v>216</v>
      </c>
      <c r="M380" s="4">
        <v>216</v>
      </c>
      <c r="N380" s="4">
        <v>218</v>
      </c>
      <c r="O380" s="4">
        <v>218</v>
      </c>
      <c r="P380">
        <v>127100</v>
      </c>
      <c r="Q380" s="3" t="s">
        <v>99</v>
      </c>
      <c r="R380" t="s">
        <v>101</v>
      </c>
    </row>
    <row r="381" spans="1:18">
      <c r="A381">
        <v>20</v>
      </c>
      <c r="B381">
        <v>12</v>
      </c>
      <c r="C381" s="3" t="s">
        <v>73</v>
      </c>
      <c r="D381" s="4">
        <v>652.5</v>
      </c>
      <c r="E381" s="4">
        <v>652.5</v>
      </c>
      <c r="F381" s="4">
        <v>649.5</v>
      </c>
      <c r="G381" s="4">
        <v>651.5</v>
      </c>
      <c r="H381" s="4">
        <v>659.5</v>
      </c>
      <c r="I381" s="4">
        <v>658.5</v>
      </c>
      <c r="J381" s="4">
        <v>656.5</v>
      </c>
      <c r="K381" s="4">
        <v>656.5</v>
      </c>
      <c r="L381" s="4">
        <v>660.5</v>
      </c>
      <c r="M381" s="4">
        <v>662.5</v>
      </c>
      <c r="N381" s="4">
        <v>660.5</v>
      </c>
      <c r="O381" s="4">
        <v>659.5</v>
      </c>
      <c r="P381">
        <v>356111</v>
      </c>
      <c r="Q381" s="3" t="s">
        <v>99</v>
      </c>
      <c r="R381" t="s">
        <v>101</v>
      </c>
    </row>
    <row r="382" spans="1:18">
      <c r="A382">
        <v>20</v>
      </c>
      <c r="B382">
        <v>12</v>
      </c>
      <c r="C382" s="3" t="s">
        <v>73</v>
      </c>
      <c r="D382" s="4">
        <v>392.5</v>
      </c>
      <c r="E382" s="4">
        <v>392.5</v>
      </c>
      <c r="F382" s="4">
        <v>392.5</v>
      </c>
      <c r="G382" s="4">
        <v>391.5</v>
      </c>
      <c r="H382" s="4">
        <v>393.5</v>
      </c>
      <c r="I382" s="4">
        <v>393.5</v>
      </c>
      <c r="J382" s="4">
        <v>393.5</v>
      </c>
      <c r="K382" s="4">
        <v>393.5</v>
      </c>
      <c r="L382" s="4">
        <v>393.5</v>
      </c>
      <c r="M382" s="4">
        <v>393.5</v>
      </c>
      <c r="N382" s="4">
        <v>397</v>
      </c>
      <c r="O382" s="4">
        <v>397</v>
      </c>
      <c r="P382">
        <v>356114</v>
      </c>
      <c r="Q382" s="3" t="s">
        <v>99</v>
      </c>
      <c r="R382" t="s">
        <v>101</v>
      </c>
    </row>
    <row r="383" spans="1:18">
      <c r="A383">
        <v>20</v>
      </c>
      <c r="B383">
        <v>12</v>
      </c>
      <c r="C383" s="3" t="s">
        <v>84</v>
      </c>
      <c r="D383" s="4">
        <v>49</v>
      </c>
      <c r="E383" s="4">
        <v>49</v>
      </c>
      <c r="F383" s="4">
        <v>48</v>
      </c>
      <c r="G383" s="4">
        <v>49</v>
      </c>
      <c r="H383" s="4">
        <v>49</v>
      </c>
      <c r="I383" s="4">
        <v>49</v>
      </c>
      <c r="J383" s="4">
        <v>49</v>
      </c>
      <c r="K383" s="4">
        <v>50</v>
      </c>
      <c r="L383" s="4">
        <v>50</v>
      </c>
      <c r="M383" s="4">
        <v>49</v>
      </c>
      <c r="N383" s="4">
        <v>49</v>
      </c>
      <c r="O383" s="4">
        <v>49</v>
      </c>
      <c r="P383">
        <v>386110</v>
      </c>
      <c r="Q383" s="3" t="s">
        <v>99</v>
      </c>
      <c r="R383" t="s">
        <v>101</v>
      </c>
    </row>
    <row r="384" spans="1:18">
      <c r="A384">
        <v>20</v>
      </c>
      <c r="B384">
        <v>12</v>
      </c>
      <c r="C384" s="3" t="s">
        <v>84</v>
      </c>
      <c r="D384" s="4">
        <v>148</v>
      </c>
      <c r="E384" s="4">
        <v>149</v>
      </c>
      <c r="F384" s="4">
        <v>148</v>
      </c>
      <c r="G384" s="4">
        <v>148</v>
      </c>
      <c r="H384" s="4">
        <v>149</v>
      </c>
      <c r="I384" s="4">
        <v>151</v>
      </c>
      <c r="J384" s="4">
        <v>150</v>
      </c>
      <c r="K384" s="4">
        <v>152</v>
      </c>
      <c r="L384" s="4">
        <v>152</v>
      </c>
      <c r="M384" s="4">
        <v>153</v>
      </c>
      <c r="N384" s="4">
        <v>152</v>
      </c>
      <c r="O384" s="4">
        <v>152</v>
      </c>
      <c r="P384">
        <v>386111</v>
      </c>
      <c r="Q384" s="3" t="s">
        <v>99</v>
      </c>
      <c r="R384" t="s">
        <v>101</v>
      </c>
    </row>
    <row r="385" spans="1:18">
      <c r="A385">
        <v>20</v>
      </c>
      <c r="B385">
        <v>12</v>
      </c>
      <c r="C385" s="3" t="s">
        <v>84</v>
      </c>
      <c r="D385" s="4">
        <v>60</v>
      </c>
      <c r="E385" s="4">
        <v>60</v>
      </c>
      <c r="F385" s="4">
        <v>60</v>
      </c>
      <c r="G385" s="4">
        <v>60</v>
      </c>
      <c r="H385" s="4">
        <v>60</v>
      </c>
      <c r="I385" s="4">
        <v>60</v>
      </c>
      <c r="J385" s="4">
        <v>60</v>
      </c>
      <c r="K385" s="4">
        <v>60</v>
      </c>
      <c r="L385" s="4">
        <v>60</v>
      </c>
      <c r="M385" s="4">
        <v>60</v>
      </c>
      <c r="N385" s="4">
        <v>59</v>
      </c>
      <c r="O385" s="4">
        <v>59</v>
      </c>
      <c r="P385">
        <v>386112</v>
      </c>
      <c r="Q385" s="3" t="s">
        <v>99</v>
      </c>
      <c r="R385" t="s">
        <v>101</v>
      </c>
    </row>
    <row r="386" spans="1:18">
      <c r="A386">
        <v>20</v>
      </c>
      <c r="B386">
        <v>12</v>
      </c>
      <c r="C386" s="3" t="s">
        <v>84</v>
      </c>
      <c r="D386" s="4">
        <v>163</v>
      </c>
      <c r="E386" s="4">
        <v>163</v>
      </c>
      <c r="F386" s="4">
        <v>164</v>
      </c>
      <c r="G386" s="4">
        <v>164</v>
      </c>
      <c r="H386" s="4">
        <v>164</v>
      </c>
      <c r="I386" s="4">
        <v>163</v>
      </c>
      <c r="J386" s="4">
        <v>163</v>
      </c>
      <c r="K386" s="4">
        <v>162</v>
      </c>
      <c r="L386" s="4">
        <v>162</v>
      </c>
      <c r="M386" s="4">
        <v>162</v>
      </c>
      <c r="N386" s="4">
        <v>160</v>
      </c>
      <c r="O386" s="4">
        <v>160</v>
      </c>
      <c r="P386">
        <v>386113</v>
      </c>
      <c r="Q386" s="3" t="s">
        <v>99</v>
      </c>
      <c r="R386" t="s">
        <v>101</v>
      </c>
    </row>
    <row r="387" spans="1:18">
      <c r="A387">
        <v>20</v>
      </c>
      <c r="B387">
        <v>12</v>
      </c>
      <c r="C387" s="3" t="s">
        <v>84</v>
      </c>
      <c r="D387" s="4">
        <v>21</v>
      </c>
      <c r="E387" s="4">
        <v>21</v>
      </c>
      <c r="F387" s="4">
        <v>21</v>
      </c>
      <c r="G387" s="4">
        <v>21</v>
      </c>
      <c r="H387" s="4">
        <v>21</v>
      </c>
      <c r="I387" s="4">
        <v>21</v>
      </c>
      <c r="J387" s="4">
        <v>21</v>
      </c>
      <c r="K387" s="4">
        <v>21</v>
      </c>
      <c r="L387" s="4">
        <v>21</v>
      </c>
      <c r="M387" s="4">
        <v>21</v>
      </c>
      <c r="N387" s="4">
        <v>21</v>
      </c>
      <c r="O387" s="4">
        <v>21</v>
      </c>
      <c r="P387">
        <v>386114</v>
      </c>
      <c r="Q387" s="3" t="s">
        <v>99</v>
      </c>
      <c r="R387" t="s">
        <v>101</v>
      </c>
    </row>
    <row r="388" spans="1:18">
      <c r="A388">
        <v>20</v>
      </c>
      <c r="B388">
        <v>12</v>
      </c>
      <c r="C388" s="3" t="s">
        <v>34</v>
      </c>
      <c r="D388" s="4">
        <v>2380.5</v>
      </c>
      <c r="E388" s="4">
        <v>2378.5</v>
      </c>
      <c r="F388" s="4">
        <v>2373.5</v>
      </c>
      <c r="G388" s="4">
        <v>2373.5</v>
      </c>
      <c r="H388" s="4">
        <v>2372.5</v>
      </c>
      <c r="I388" s="4">
        <v>2372.5</v>
      </c>
      <c r="J388" s="4">
        <v>2366.5</v>
      </c>
      <c r="K388" s="4">
        <v>2369.5</v>
      </c>
      <c r="L388" s="4">
        <v>2368.5</v>
      </c>
      <c r="M388" s="4">
        <v>2368.5</v>
      </c>
      <c r="N388" s="4">
        <v>2366.5</v>
      </c>
      <c r="O388" s="4">
        <v>2369.5</v>
      </c>
      <c r="P388">
        <v>128100</v>
      </c>
      <c r="Q388" s="3" t="s">
        <v>99</v>
      </c>
      <c r="R388" t="s">
        <v>101</v>
      </c>
    </row>
    <row r="389" spans="1:18">
      <c r="A389">
        <v>20</v>
      </c>
      <c r="B389">
        <v>12</v>
      </c>
      <c r="C389" s="3" t="s">
        <v>35</v>
      </c>
      <c r="D389" s="4">
        <v>243</v>
      </c>
      <c r="E389" s="4">
        <v>243</v>
      </c>
      <c r="F389" s="4">
        <v>244</v>
      </c>
      <c r="G389" s="4">
        <v>244</v>
      </c>
      <c r="H389" s="4">
        <v>245</v>
      </c>
      <c r="I389" s="4">
        <v>245</v>
      </c>
      <c r="J389" s="4">
        <v>243</v>
      </c>
      <c r="K389" s="4">
        <v>244</v>
      </c>
      <c r="L389" s="4">
        <v>243</v>
      </c>
      <c r="M389" s="4">
        <v>244</v>
      </c>
      <c r="N389" s="4">
        <v>244</v>
      </c>
      <c r="O389" s="4">
        <v>245</v>
      </c>
      <c r="P389">
        <v>129100</v>
      </c>
      <c r="Q389" s="3" t="s">
        <v>99</v>
      </c>
      <c r="R389" t="s">
        <v>101</v>
      </c>
    </row>
    <row r="390" spans="1:18">
      <c r="A390">
        <v>20</v>
      </c>
      <c r="B390">
        <v>12</v>
      </c>
      <c r="C390" s="3" t="s">
        <v>37</v>
      </c>
      <c r="D390" s="4">
        <v>490.4</v>
      </c>
      <c r="E390" s="4">
        <v>491.4</v>
      </c>
      <c r="F390" s="4">
        <v>491.4</v>
      </c>
      <c r="G390" s="4">
        <v>493.4</v>
      </c>
      <c r="H390" s="4">
        <v>496.4</v>
      </c>
      <c r="I390" s="4">
        <v>504.4</v>
      </c>
      <c r="J390" s="4">
        <v>509.4</v>
      </c>
      <c r="K390" s="4">
        <v>509.4</v>
      </c>
      <c r="L390" s="4">
        <v>509.4</v>
      </c>
      <c r="M390" s="4">
        <v>505.4</v>
      </c>
      <c r="N390" s="4">
        <v>504.6</v>
      </c>
      <c r="O390" s="4">
        <v>503.4</v>
      </c>
      <c r="P390">
        <v>131100</v>
      </c>
      <c r="Q390" s="3" t="s">
        <v>99</v>
      </c>
      <c r="R390" t="s">
        <v>101</v>
      </c>
    </row>
    <row r="391" spans="1:18">
      <c r="A391">
        <v>20</v>
      </c>
      <c r="B391">
        <v>12</v>
      </c>
      <c r="C391" s="3" t="s">
        <v>73</v>
      </c>
      <c r="D391" s="4">
        <v>556.70000000000005</v>
      </c>
      <c r="E391" s="4">
        <v>556.70000000000005</v>
      </c>
      <c r="F391" s="4">
        <v>557.70000000000005</v>
      </c>
      <c r="G391" s="4">
        <v>556.9</v>
      </c>
      <c r="H391" s="4">
        <v>557.9</v>
      </c>
      <c r="I391" s="4">
        <v>556.29999999999995</v>
      </c>
      <c r="J391" s="4">
        <v>558.9</v>
      </c>
      <c r="K391" s="4">
        <v>560.70000000000005</v>
      </c>
      <c r="L391" s="4">
        <v>560.5</v>
      </c>
      <c r="M391" s="4">
        <v>561.5</v>
      </c>
      <c r="N391" s="4">
        <v>559.9</v>
      </c>
      <c r="O391" s="4">
        <v>563.29999999999995</v>
      </c>
      <c r="P391">
        <v>356117</v>
      </c>
      <c r="Q391" s="3" t="s">
        <v>99</v>
      </c>
      <c r="R391" t="s">
        <v>101</v>
      </c>
    </row>
    <row r="392" spans="1:18">
      <c r="A392">
        <v>20</v>
      </c>
      <c r="B392">
        <v>12</v>
      </c>
      <c r="C392" s="3" t="s">
        <v>84</v>
      </c>
      <c r="D392" s="4">
        <v>57</v>
      </c>
      <c r="E392" s="4">
        <v>57</v>
      </c>
      <c r="F392" s="4">
        <v>57</v>
      </c>
      <c r="G392" s="4">
        <v>57</v>
      </c>
      <c r="H392" s="4">
        <v>57</v>
      </c>
      <c r="I392" s="4">
        <v>57</v>
      </c>
      <c r="J392" s="4">
        <v>57</v>
      </c>
      <c r="K392" s="4">
        <v>57</v>
      </c>
      <c r="L392" s="4">
        <v>57</v>
      </c>
      <c r="M392" s="4">
        <v>57</v>
      </c>
      <c r="N392" s="4">
        <v>57</v>
      </c>
      <c r="O392" s="4">
        <v>56</v>
      </c>
      <c r="P392">
        <v>386115</v>
      </c>
      <c r="Q392" s="3" t="s">
        <v>99</v>
      </c>
      <c r="R392" t="s">
        <v>101</v>
      </c>
    </row>
    <row r="393" spans="1:18">
      <c r="A393">
        <v>20</v>
      </c>
      <c r="B393">
        <v>12</v>
      </c>
      <c r="C393" s="3" t="s">
        <v>84</v>
      </c>
      <c r="D393" s="4">
        <v>259</v>
      </c>
      <c r="E393" s="4">
        <v>258</v>
      </c>
      <c r="F393" s="4">
        <v>256</v>
      </c>
      <c r="G393" s="4">
        <v>257</v>
      </c>
      <c r="H393" s="4">
        <v>255</v>
      </c>
      <c r="I393" s="4">
        <v>255</v>
      </c>
      <c r="J393" s="4">
        <v>253</v>
      </c>
      <c r="K393" s="4">
        <v>251</v>
      </c>
      <c r="L393" s="4">
        <v>254</v>
      </c>
      <c r="M393" s="4">
        <v>252</v>
      </c>
      <c r="N393" s="4">
        <v>259</v>
      </c>
      <c r="O393" s="4">
        <v>259</v>
      </c>
      <c r="P393">
        <v>386116</v>
      </c>
      <c r="Q393" s="3" t="s">
        <v>99</v>
      </c>
      <c r="R393" t="s">
        <v>101</v>
      </c>
    </row>
    <row r="394" spans="1:18">
      <c r="A394">
        <v>20</v>
      </c>
      <c r="B394">
        <v>12</v>
      </c>
      <c r="C394" s="3" t="s">
        <v>84</v>
      </c>
      <c r="D394" s="4">
        <v>29</v>
      </c>
      <c r="E394" s="4">
        <v>28</v>
      </c>
      <c r="F394" s="4">
        <v>29</v>
      </c>
      <c r="G394" s="4">
        <v>31</v>
      </c>
      <c r="H394" s="4">
        <v>31</v>
      </c>
      <c r="I394" s="4">
        <v>31</v>
      </c>
      <c r="J394" s="4">
        <v>32</v>
      </c>
      <c r="K394" s="4">
        <v>32</v>
      </c>
      <c r="L394" s="4">
        <v>31</v>
      </c>
      <c r="M394" s="4">
        <v>31</v>
      </c>
      <c r="N394" s="4">
        <v>31</v>
      </c>
      <c r="O394" s="4">
        <v>32</v>
      </c>
      <c r="P394">
        <v>386117</v>
      </c>
      <c r="Q394" s="3" t="s">
        <v>99</v>
      </c>
      <c r="R394" t="s">
        <v>101</v>
      </c>
    </row>
    <row r="395" spans="1:18">
      <c r="A395">
        <v>20</v>
      </c>
      <c r="B395">
        <v>12</v>
      </c>
      <c r="C395" s="3" t="s">
        <v>84</v>
      </c>
      <c r="D395" s="4">
        <v>165</v>
      </c>
      <c r="E395" s="4">
        <v>168</v>
      </c>
      <c r="F395" s="4">
        <v>162</v>
      </c>
      <c r="G395" s="4">
        <v>162</v>
      </c>
      <c r="H395" s="4">
        <v>161</v>
      </c>
      <c r="I395" s="4">
        <v>161</v>
      </c>
      <c r="J395" s="4">
        <v>156</v>
      </c>
      <c r="K395" s="4">
        <v>157</v>
      </c>
      <c r="L395" s="4">
        <v>158</v>
      </c>
      <c r="M395" s="4">
        <v>160</v>
      </c>
      <c r="N395" s="4">
        <v>157</v>
      </c>
      <c r="O395" s="4">
        <v>156</v>
      </c>
      <c r="P395">
        <v>386118</v>
      </c>
      <c r="Q395" s="3" t="s">
        <v>99</v>
      </c>
      <c r="R395" t="s">
        <v>101</v>
      </c>
    </row>
    <row r="396" spans="1:18">
      <c r="A396">
        <v>20</v>
      </c>
      <c r="B396">
        <v>12</v>
      </c>
      <c r="C396" s="3" t="s">
        <v>47</v>
      </c>
      <c r="D396" s="4">
        <v>319</v>
      </c>
      <c r="E396" s="4">
        <v>319</v>
      </c>
      <c r="F396" s="4">
        <v>319</v>
      </c>
      <c r="G396" s="4">
        <v>320</v>
      </c>
      <c r="H396" s="4">
        <v>320</v>
      </c>
      <c r="I396" s="4">
        <v>319</v>
      </c>
      <c r="J396" s="4">
        <v>317</v>
      </c>
      <c r="K396" s="4">
        <v>315</v>
      </c>
      <c r="L396" s="4">
        <v>317</v>
      </c>
      <c r="M396" s="4">
        <v>316</v>
      </c>
      <c r="N396" s="4">
        <v>316</v>
      </c>
      <c r="O396" s="4">
        <v>315</v>
      </c>
      <c r="P396">
        <v>133100</v>
      </c>
      <c r="Q396" s="3" t="s">
        <v>99</v>
      </c>
      <c r="R396" t="s">
        <v>101</v>
      </c>
    </row>
    <row r="397" spans="1:18">
      <c r="A397">
        <v>20</v>
      </c>
      <c r="B397">
        <v>12</v>
      </c>
      <c r="C397" s="3" t="s">
        <v>73</v>
      </c>
      <c r="D397" s="4">
        <v>53.5</v>
      </c>
      <c r="E397" s="4">
        <v>53.5</v>
      </c>
      <c r="F397" s="4">
        <v>53.5</v>
      </c>
      <c r="G397" s="4">
        <v>53.5</v>
      </c>
      <c r="H397" s="4">
        <v>53.5</v>
      </c>
      <c r="I397" s="4">
        <v>53.5</v>
      </c>
      <c r="J397" s="4">
        <v>53.5</v>
      </c>
      <c r="K397" s="4">
        <v>53.5</v>
      </c>
      <c r="L397" s="4">
        <v>53.5</v>
      </c>
      <c r="M397" s="4">
        <v>53.5</v>
      </c>
      <c r="N397" s="4">
        <v>53.5</v>
      </c>
      <c r="O397" s="4">
        <v>53.5</v>
      </c>
      <c r="P397">
        <v>356120</v>
      </c>
      <c r="Q397" s="3" t="s">
        <v>99</v>
      </c>
      <c r="R397" t="s">
        <v>101</v>
      </c>
    </row>
    <row r="398" spans="1:18">
      <c r="A398">
        <v>20</v>
      </c>
      <c r="B398">
        <v>12</v>
      </c>
      <c r="C398" s="3" t="s">
        <v>73</v>
      </c>
      <c r="D398" s="4">
        <v>46.2</v>
      </c>
      <c r="E398" s="4">
        <v>47.8</v>
      </c>
      <c r="F398" s="4">
        <v>47.8</v>
      </c>
      <c r="G398" s="4">
        <v>49.4</v>
      </c>
      <c r="H398" s="4">
        <v>47.8</v>
      </c>
      <c r="I398" s="4">
        <v>48.6</v>
      </c>
      <c r="J398" s="4">
        <v>48.6</v>
      </c>
      <c r="K398" s="4">
        <v>49.4</v>
      </c>
      <c r="L398" s="4">
        <v>50.2</v>
      </c>
      <c r="M398" s="4">
        <v>50.2</v>
      </c>
      <c r="N398" s="4">
        <v>49.4</v>
      </c>
      <c r="O398" s="4">
        <v>48.6</v>
      </c>
      <c r="P398">
        <v>356121</v>
      </c>
      <c r="Q398" s="3" t="s">
        <v>99</v>
      </c>
      <c r="R398" t="s">
        <v>101</v>
      </c>
    </row>
    <row r="399" spans="1:18">
      <c r="A399">
        <v>20</v>
      </c>
      <c r="B399">
        <v>12</v>
      </c>
      <c r="C399" s="3" t="s">
        <v>73</v>
      </c>
      <c r="D399" s="4">
        <v>163</v>
      </c>
      <c r="E399" s="4">
        <v>163</v>
      </c>
      <c r="F399" s="4">
        <v>163</v>
      </c>
      <c r="G399" s="4">
        <v>162</v>
      </c>
      <c r="H399" s="4">
        <v>162</v>
      </c>
      <c r="I399" s="4">
        <v>161</v>
      </c>
      <c r="J399" s="4">
        <v>161</v>
      </c>
      <c r="K399" s="4">
        <v>160</v>
      </c>
      <c r="L399" s="4">
        <v>161</v>
      </c>
      <c r="M399" s="4">
        <v>162</v>
      </c>
      <c r="N399" s="4">
        <v>162</v>
      </c>
      <c r="O399" s="4">
        <v>161</v>
      </c>
      <c r="P399">
        <v>356124</v>
      </c>
      <c r="Q399" s="3" t="s">
        <v>99</v>
      </c>
      <c r="R399" t="s">
        <v>101</v>
      </c>
    </row>
    <row r="400" spans="1:18">
      <c r="A400">
        <v>20</v>
      </c>
      <c r="B400">
        <v>12</v>
      </c>
      <c r="C400" s="3" t="s">
        <v>84</v>
      </c>
      <c r="D400" s="4">
        <v>41</v>
      </c>
      <c r="E400" s="4">
        <v>41</v>
      </c>
      <c r="F400" s="4">
        <v>42</v>
      </c>
      <c r="G400" s="4">
        <v>42</v>
      </c>
      <c r="H400" s="4">
        <v>42</v>
      </c>
      <c r="I400" s="4">
        <v>42</v>
      </c>
      <c r="J400" s="4">
        <v>42</v>
      </c>
      <c r="K400" s="4">
        <v>43</v>
      </c>
      <c r="L400" s="4">
        <v>41</v>
      </c>
      <c r="M400" s="4">
        <v>41</v>
      </c>
      <c r="N400" s="4">
        <v>41</v>
      </c>
      <c r="O400" s="4">
        <v>41</v>
      </c>
      <c r="P400">
        <v>386121</v>
      </c>
      <c r="Q400" s="3" t="s">
        <v>99</v>
      </c>
      <c r="R400" t="s">
        <v>101</v>
      </c>
    </row>
    <row r="401" spans="1:18">
      <c r="A401">
        <v>20</v>
      </c>
      <c r="B401">
        <v>12</v>
      </c>
      <c r="C401" s="3" t="s">
        <v>84</v>
      </c>
      <c r="D401" s="4">
        <v>36</v>
      </c>
      <c r="E401" s="4">
        <v>36</v>
      </c>
      <c r="F401" s="4">
        <v>36</v>
      </c>
      <c r="G401" s="4">
        <v>36</v>
      </c>
      <c r="H401" s="4">
        <v>36</v>
      </c>
      <c r="I401" s="4">
        <v>36</v>
      </c>
      <c r="J401" s="4">
        <v>35</v>
      </c>
      <c r="K401" s="4">
        <v>35</v>
      </c>
      <c r="L401" s="4">
        <v>35</v>
      </c>
      <c r="M401" s="4">
        <v>35</v>
      </c>
      <c r="N401" s="4">
        <v>35</v>
      </c>
      <c r="O401" s="4">
        <v>35</v>
      </c>
      <c r="P401">
        <v>386122</v>
      </c>
      <c r="Q401" s="3" t="s">
        <v>99</v>
      </c>
      <c r="R401" t="s">
        <v>101</v>
      </c>
    </row>
    <row r="402" spans="1:18">
      <c r="A402">
        <v>20</v>
      </c>
      <c r="B402">
        <v>12</v>
      </c>
      <c r="C402" s="3" t="s">
        <v>84</v>
      </c>
      <c r="D402" s="4">
        <v>127</v>
      </c>
      <c r="E402" s="4">
        <v>129</v>
      </c>
      <c r="F402" s="4">
        <v>127</v>
      </c>
      <c r="G402" s="4">
        <v>126</v>
      </c>
      <c r="H402" s="4">
        <v>126</v>
      </c>
      <c r="I402" s="4">
        <v>124</v>
      </c>
      <c r="J402" s="4">
        <v>125</v>
      </c>
      <c r="K402" s="4">
        <v>125</v>
      </c>
      <c r="L402" s="4">
        <v>123</v>
      </c>
      <c r="M402" s="4">
        <v>121</v>
      </c>
      <c r="N402" s="4">
        <v>123</v>
      </c>
      <c r="O402" s="4">
        <v>127</v>
      </c>
      <c r="P402">
        <v>386123</v>
      </c>
      <c r="Q402" s="3" t="s">
        <v>99</v>
      </c>
      <c r="R402" t="s">
        <v>101</v>
      </c>
    </row>
    <row r="403" spans="1:18">
      <c r="A403">
        <v>20</v>
      </c>
      <c r="B403">
        <v>12</v>
      </c>
      <c r="C403" s="3" t="s">
        <v>85</v>
      </c>
      <c r="D403" s="4">
        <v>135</v>
      </c>
      <c r="E403" s="4">
        <v>136</v>
      </c>
      <c r="F403" s="4">
        <v>133</v>
      </c>
      <c r="G403" s="4">
        <v>133</v>
      </c>
      <c r="H403" s="4">
        <v>131</v>
      </c>
      <c r="I403" s="4">
        <v>131</v>
      </c>
      <c r="J403" s="4">
        <v>133</v>
      </c>
      <c r="K403" s="4">
        <v>132</v>
      </c>
      <c r="L403" s="4">
        <v>134</v>
      </c>
      <c r="M403" s="4">
        <v>135</v>
      </c>
      <c r="N403" s="4">
        <v>134</v>
      </c>
      <c r="O403" s="4">
        <v>135</v>
      </c>
      <c r="P403">
        <v>400133</v>
      </c>
      <c r="Q403" s="3" t="s">
        <v>99</v>
      </c>
      <c r="R403" t="s">
        <v>101</v>
      </c>
    </row>
    <row r="404" spans="1:18">
      <c r="A404">
        <v>20</v>
      </c>
      <c r="B404">
        <v>12</v>
      </c>
      <c r="C404" s="3" t="s">
        <v>85</v>
      </c>
      <c r="D404" s="4">
        <v>196</v>
      </c>
      <c r="E404" s="4">
        <v>196</v>
      </c>
      <c r="F404" s="4">
        <v>195</v>
      </c>
      <c r="G404" s="4">
        <v>195</v>
      </c>
      <c r="H404" s="4">
        <v>195</v>
      </c>
      <c r="I404" s="4">
        <v>195</v>
      </c>
      <c r="J404" s="4">
        <v>195</v>
      </c>
      <c r="K404" s="4">
        <v>194</v>
      </c>
      <c r="L404" s="4">
        <v>195</v>
      </c>
      <c r="M404" s="4">
        <v>195</v>
      </c>
      <c r="N404" s="4">
        <v>194</v>
      </c>
      <c r="O404" s="4">
        <v>194</v>
      </c>
      <c r="P404">
        <v>400136</v>
      </c>
      <c r="Q404" s="3" t="s">
        <v>99</v>
      </c>
      <c r="R404" t="s">
        <v>101</v>
      </c>
    </row>
    <row r="405" spans="1:18">
      <c r="A405">
        <v>20</v>
      </c>
      <c r="B405">
        <v>12</v>
      </c>
      <c r="C405" s="3" t="s">
        <v>48</v>
      </c>
      <c r="D405" s="4">
        <v>357</v>
      </c>
      <c r="E405" s="4">
        <v>356</v>
      </c>
      <c r="F405" s="4">
        <v>355</v>
      </c>
      <c r="G405" s="4">
        <v>354</v>
      </c>
      <c r="H405" s="4">
        <v>356</v>
      </c>
      <c r="I405" s="4">
        <v>355</v>
      </c>
      <c r="J405" s="4">
        <v>354</v>
      </c>
      <c r="K405" s="4">
        <v>354</v>
      </c>
      <c r="L405" s="4">
        <v>354</v>
      </c>
      <c r="M405" s="4">
        <v>354</v>
      </c>
      <c r="N405" s="4">
        <v>354</v>
      </c>
      <c r="O405" s="4">
        <v>355</v>
      </c>
      <c r="P405">
        <v>134100</v>
      </c>
      <c r="Q405" s="3" t="s">
        <v>99</v>
      </c>
      <c r="R405" t="s">
        <v>101</v>
      </c>
    </row>
    <row r="406" spans="1:18">
      <c r="A406">
        <v>20</v>
      </c>
      <c r="B406">
        <v>12</v>
      </c>
      <c r="C406" s="3" t="s">
        <v>73</v>
      </c>
      <c r="D406" s="4">
        <v>109</v>
      </c>
      <c r="E406" s="4">
        <v>109</v>
      </c>
      <c r="F406" s="4">
        <v>109</v>
      </c>
      <c r="G406" s="4">
        <v>109</v>
      </c>
      <c r="H406" s="4">
        <v>115</v>
      </c>
      <c r="I406" s="4">
        <v>115</v>
      </c>
      <c r="J406" s="4">
        <v>114</v>
      </c>
      <c r="K406" s="4">
        <v>114</v>
      </c>
      <c r="L406" s="4">
        <v>112</v>
      </c>
      <c r="M406" s="4">
        <v>113</v>
      </c>
      <c r="N406" s="4">
        <v>114</v>
      </c>
      <c r="O406" s="4">
        <v>114</v>
      </c>
      <c r="P406">
        <v>356127</v>
      </c>
      <c r="Q406" s="3" t="s">
        <v>99</v>
      </c>
      <c r="R406" t="s">
        <v>101</v>
      </c>
    </row>
    <row r="407" spans="1:18">
      <c r="A407">
        <v>20</v>
      </c>
      <c r="B407">
        <v>12</v>
      </c>
      <c r="C407" s="3" t="s">
        <v>84</v>
      </c>
      <c r="D407" s="4">
        <v>19</v>
      </c>
      <c r="E407" s="4">
        <v>19</v>
      </c>
      <c r="F407" s="4">
        <v>19</v>
      </c>
      <c r="G407" s="4">
        <v>19</v>
      </c>
      <c r="H407" s="4">
        <v>19</v>
      </c>
      <c r="I407" s="4">
        <v>19</v>
      </c>
      <c r="J407" s="4">
        <v>19</v>
      </c>
      <c r="K407" s="4">
        <v>19</v>
      </c>
      <c r="L407" s="4">
        <v>19</v>
      </c>
      <c r="M407" s="4">
        <v>19</v>
      </c>
      <c r="N407" s="4">
        <v>19</v>
      </c>
      <c r="O407" s="4">
        <v>19</v>
      </c>
      <c r="P407">
        <v>386124</v>
      </c>
      <c r="Q407" s="3" t="s">
        <v>99</v>
      </c>
      <c r="R407" t="s">
        <v>101</v>
      </c>
    </row>
    <row r="408" spans="1:18">
      <c r="A408">
        <v>20</v>
      </c>
      <c r="B408">
        <v>12</v>
      </c>
      <c r="C408" s="3" t="s">
        <v>84</v>
      </c>
      <c r="D408" s="4">
        <v>33</v>
      </c>
      <c r="E408" s="4">
        <v>33</v>
      </c>
      <c r="F408" s="4">
        <v>32</v>
      </c>
      <c r="G408" s="4">
        <v>32</v>
      </c>
      <c r="H408" s="4">
        <v>29</v>
      </c>
      <c r="I408" s="4">
        <v>30</v>
      </c>
      <c r="J408" s="4">
        <v>31</v>
      </c>
      <c r="K408" s="4">
        <v>32</v>
      </c>
      <c r="L408" s="4">
        <v>33</v>
      </c>
      <c r="M408" s="4">
        <v>32</v>
      </c>
      <c r="N408" s="4">
        <v>32</v>
      </c>
      <c r="O408" s="4">
        <v>32</v>
      </c>
      <c r="P408">
        <v>386125</v>
      </c>
      <c r="Q408" s="3" t="s">
        <v>99</v>
      </c>
      <c r="R408" t="s">
        <v>101</v>
      </c>
    </row>
    <row r="409" spans="1:18">
      <c r="A409">
        <v>20</v>
      </c>
      <c r="B409">
        <v>12</v>
      </c>
      <c r="C409" s="3" t="s">
        <v>84</v>
      </c>
      <c r="D409" s="4">
        <v>4</v>
      </c>
      <c r="E409" s="4">
        <v>4</v>
      </c>
      <c r="F409" s="4">
        <v>4</v>
      </c>
      <c r="G409" s="4">
        <v>4</v>
      </c>
      <c r="H409" s="4">
        <v>4</v>
      </c>
      <c r="I409" s="4">
        <v>5</v>
      </c>
      <c r="J409" s="4">
        <v>5</v>
      </c>
      <c r="K409" s="4">
        <v>5</v>
      </c>
      <c r="L409" s="4">
        <v>5</v>
      </c>
      <c r="M409" s="4">
        <v>5</v>
      </c>
      <c r="N409" s="4">
        <v>5</v>
      </c>
      <c r="O409" s="4">
        <v>5</v>
      </c>
      <c r="P409">
        <v>386126</v>
      </c>
      <c r="Q409" s="3" t="s">
        <v>99</v>
      </c>
      <c r="R409" t="s">
        <v>101</v>
      </c>
    </row>
    <row r="410" spans="1:18">
      <c r="A410">
        <v>20</v>
      </c>
      <c r="B410">
        <v>12</v>
      </c>
      <c r="C410" s="3" t="s">
        <v>84</v>
      </c>
      <c r="D410" s="4">
        <v>10</v>
      </c>
      <c r="E410" s="4">
        <v>10</v>
      </c>
      <c r="F410" s="4">
        <v>9</v>
      </c>
      <c r="G410" s="4">
        <v>9</v>
      </c>
      <c r="H410" s="4">
        <v>9</v>
      </c>
      <c r="I410" s="4">
        <v>10</v>
      </c>
      <c r="J410" s="4">
        <v>10</v>
      </c>
      <c r="K410" s="4">
        <v>10</v>
      </c>
      <c r="L410" s="4">
        <v>10</v>
      </c>
      <c r="M410" s="4">
        <v>10</v>
      </c>
      <c r="N410" s="4">
        <v>10</v>
      </c>
      <c r="O410" s="4">
        <v>10</v>
      </c>
      <c r="P410">
        <v>386127</v>
      </c>
      <c r="Q410" s="3" t="s">
        <v>99</v>
      </c>
      <c r="R410" t="s">
        <v>101</v>
      </c>
    </row>
    <row r="411" spans="1:18">
      <c r="A411">
        <v>20</v>
      </c>
      <c r="B411">
        <v>12</v>
      </c>
      <c r="C411" s="3" t="s">
        <v>84</v>
      </c>
      <c r="D411" s="4">
        <v>38</v>
      </c>
      <c r="E411" s="4">
        <v>38</v>
      </c>
      <c r="F411" s="4">
        <v>39</v>
      </c>
      <c r="G411" s="4">
        <v>38</v>
      </c>
      <c r="H411" s="4">
        <v>38</v>
      </c>
      <c r="I411" s="4">
        <v>38</v>
      </c>
      <c r="J411" s="4">
        <v>38</v>
      </c>
      <c r="K411" s="4">
        <v>37</v>
      </c>
      <c r="L411" s="4">
        <v>38</v>
      </c>
      <c r="M411" s="4">
        <v>39</v>
      </c>
      <c r="N411" s="4">
        <v>39</v>
      </c>
      <c r="O411" s="4">
        <v>38</v>
      </c>
      <c r="P411">
        <v>386128</v>
      </c>
      <c r="Q411" s="3" t="s">
        <v>99</v>
      </c>
      <c r="R411" t="s">
        <v>101</v>
      </c>
    </row>
    <row r="412" spans="1:18">
      <c r="A412">
        <v>20</v>
      </c>
      <c r="B412">
        <v>12</v>
      </c>
      <c r="C412" s="3" t="s">
        <v>85</v>
      </c>
      <c r="D412" s="4">
        <v>183</v>
      </c>
      <c r="E412" s="4">
        <v>182</v>
      </c>
      <c r="F412" s="4">
        <v>182</v>
      </c>
      <c r="G412" s="4">
        <v>182</v>
      </c>
      <c r="H412" s="4">
        <v>183</v>
      </c>
      <c r="I412" s="4">
        <v>181</v>
      </c>
      <c r="J412" s="4">
        <v>184</v>
      </c>
      <c r="K412" s="4">
        <v>185</v>
      </c>
      <c r="L412" s="4">
        <v>185</v>
      </c>
      <c r="M412" s="4">
        <v>185</v>
      </c>
      <c r="N412" s="4">
        <v>184</v>
      </c>
      <c r="O412" s="4">
        <v>185</v>
      </c>
      <c r="P412">
        <v>400137</v>
      </c>
      <c r="Q412" s="3" t="s">
        <v>99</v>
      </c>
      <c r="R412" t="s">
        <v>101</v>
      </c>
    </row>
    <row r="413" spans="1:18">
      <c r="A413">
        <v>20</v>
      </c>
      <c r="B413">
        <v>12</v>
      </c>
      <c r="C413" s="3" t="s">
        <v>85</v>
      </c>
      <c r="D413" s="4">
        <v>165</v>
      </c>
      <c r="E413" s="4">
        <v>165</v>
      </c>
      <c r="F413" s="4">
        <v>165</v>
      </c>
      <c r="G413" s="4">
        <v>165</v>
      </c>
      <c r="H413" s="4">
        <v>165</v>
      </c>
      <c r="I413" s="4">
        <v>165</v>
      </c>
      <c r="J413" s="4">
        <v>165</v>
      </c>
      <c r="K413" s="4">
        <v>165</v>
      </c>
      <c r="L413" s="4">
        <v>165</v>
      </c>
      <c r="M413" s="4">
        <v>166</v>
      </c>
      <c r="N413" s="4">
        <v>166</v>
      </c>
      <c r="O413" s="4">
        <v>166</v>
      </c>
      <c r="P413">
        <v>400138</v>
      </c>
      <c r="Q413" s="3" t="s">
        <v>99</v>
      </c>
      <c r="R413" t="s">
        <v>101</v>
      </c>
    </row>
    <row r="414" spans="1:18">
      <c r="A414">
        <v>20</v>
      </c>
      <c r="B414">
        <v>12</v>
      </c>
      <c r="C414" s="3" t="s">
        <v>85</v>
      </c>
      <c r="D414" s="4">
        <v>155.80000000000001</v>
      </c>
      <c r="E414" s="4">
        <v>155.80000000000001</v>
      </c>
      <c r="F414" s="4">
        <v>157.80000000000001</v>
      </c>
      <c r="G414" s="4">
        <v>158.80000000000001</v>
      </c>
      <c r="H414" s="4">
        <v>158.80000000000001</v>
      </c>
      <c r="I414" s="4">
        <v>157.80000000000001</v>
      </c>
      <c r="J414" s="4">
        <v>156.80000000000001</v>
      </c>
      <c r="K414" s="4">
        <v>157.80000000000001</v>
      </c>
      <c r="L414" s="4">
        <v>157.80000000000001</v>
      </c>
      <c r="M414" s="4">
        <v>157.80000000000001</v>
      </c>
      <c r="N414" s="4">
        <v>157.80000000000001</v>
      </c>
      <c r="O414" s="4">
        <v>157.80000000000001</v>
      </c>
      <c r="P414">
        <v>400139</v>
      </c>
      <c r="Q414" s="3" t="s">
        <v>99</v>
      </c>
      <c r="R414" t="s">
        <v>101</v>
      </c>
    </row>
    <row r="415" spans="1:18">
      <c r="A415">
        <v>20</v>
      </c>
      <c r="B415">
        <v>12</v>
      </c>
      <c r="C415" s="3" t="s">
        <v>49</v>
      </c>
      <c r="D415" s="4">
        <v>3095.5</v>
      </c>
      <c r="E415" s="4">
        <v>3091.5</v>
      </c>
      <c r="F415" s="4">
        <v>3097.5</v>
      </c>
      <c r="G415" s="4">
        <v>3103.5</v>
      </c>
      <c r="H415" s="4">
        <v>3102.5</v>
      </c>
      <c r="I415" s="4">
        <v>3107.7</v>
      </c>
      <c r="J415" s="4">
        <v>3108.7</v>
      </c>
      <c r="K415" s="4">
        <v>3106.9</v>
      </c>
      <c r="L415" s="4">
        <v>3105.7</v>
      </c>
      <c r="M415" s="4">
        <v>3107.7</v>
      </c>
      <c r="N415" s="4">
        <v>3098.7</v>
      </c>
      <c r="O415" s="4">
        <v>3093.7</v>
      </c>
      <c r="P415">
        <v>150100</v>
      </c>
      <c r="Q415" s="3" t="s">
        <v>99</v>
      </c>
      <c r="R415" t="s">
        <v>101</v>
      </c>
    </row>
    <row r="416" spans="1:18">
      <c r="A416">
        <v>20</v>
      </c>
      <c r="B416">
        <v>12</v>
      </c>
      <c r="C416" s="3" t="s">
        <v>82</v>
      </c>
      <c r="D416" s="4">
        <v>5089.2</v>
      </c>
      <c r="E416" s="4">
        <v>5093.8999999999996</v>
      </c>
      <c r="F416" s="4">
        <v>5102.5</v>
      </c>
      <c r="G416" s="4">
        <v>5099</v>
      </c>
      <c r="H416" s="4">
        <v>5106.8</v>
      </c>
      <c r="I416" s="4">
        <v>5110.8</v>
      </c>
      <c r="J416" s="4">
        <v>5113.2</v>
      </c>
      <c r="K416" s="4">
        <v>5108.8</v>
      </c>
      <c r="L416" s="4">
        <v>5117.8999999999996</v>
      </c>
      <c r="M416" s="4">
        <v>5114.3</v>
      </c>
      <c r="N416" s="4">
        <v>5131.2</v>
      </c>
      <c r="O416" s="4">
        <v>5129.5</v>
      </c>
      <c r="P416">
        <v>357101</v>
      </c>
      <c r="Q416" s="3" t="s">
        <v>99</v>
      </c>
      <c r="R416" t="s">
        <v>101</v>
      </c>
    </row>
    <row r="417" spans="1:18">
      <c r="A417">
        <v>20</v>
      </c>
      <c r="B417">
        <v>12</v>
      </c>
      <c r="C417" s="3" t="s">
        <v>84</v>
      </c>
      <c r="D417" s="4">
        <v>16</v>
      </c>
      <c r="E417" s="4">
        <v>16</v>
      </c>
      <c r="F417" s="4">
        <v>17</v>
      </c>
      <c r="G417" s="4">
        <v>17</v>
      </c>
      <c r="H417" s="4">
        <v>15</v>
      </c>
      <c r="I417" s="4">
        <v>16</v>
      </c>
      <c r="J417" s="4">
        <v>16</v>
      </c>
      <c r="K417" s="4">
        <v>17</v>
      </c>
      <c r="L417" s="4">
        <v>17</v>
      </c>
      <c r="M417" s="4">
        <v>17</v>
      </c>
      <c r="N417" s="4">
        <v>16</v>
      </c>
      <c r="O417" s="4">
        <v>16</v>
      </c>
      <c r="P417">
        <v>386129</v>
      </c>
      <c r="Q417" s="3" t="s">
        <v>99</v>
      </c>
      <c r="R417" t="s">
        <v>101</v>
      </c>
    </row>
    <row r="418" spans="1:18">
      <c r="A418">
        <v>20</v>
      </c>
      <c r="B418">
        <v>12</v>
      </c>
      <c r="C418" s="3" t="s">
        <v>85</v>
      </c>
      <c r="D418" s="4">
        <v>214.5</v>
      </c>
      <c r="E418" s="4">
        <v>214.5</v>
      </c>
      <c r="F418" s="4">
        <v>214.5</v>
      </c>
      <c r="G418" s="4">
        <v>214.5</v>
      </c>
      <c r="H418" s="4">
        <v>216.5</v>
      </c>
      <c r="I418" s="4">
        <v>216.5</v>
      </c>
      <c r="J418" s="4">
        <v>215.5</v>
      </c>
      <c r="K418" s="4">
        <v>215.5</v>
      </c>
      <c r="L418" s="4">
        <v>214.5</v>
      </c>
      <c r="M418" s="4">
        <v>216.5</v>
      </c>
      <c r="N418" s="4">
        <v>217.5</v>
      </c>
      <c r="O418" s="4">
        <v>215.5</v>
      </c>
      <c r="P418">
        <v>400140</v>
      </c>
      <c r="Q418" s="3" t="s">
        <v>99</v>
      </c>
      <c r="R418" t="s">
        <v>101</v>
      </c>
    </row>
    <row r="419" spans="1:18">
      <c r="A419">
        <v>20</v>
      </c>
      <c r="B419">
        <v>12</v>
      </c>
      <c r="C419" s="3" t="s">
        <v>85</v>
      </c>
      <c r="D419" s="4">
        <v>34</v>
      </c>
      <c r="E419" s="4">
        <v>34</v>
      </c>
      <c r="F419" s="4">
        <v>34</v>
      </c>
      <c r="G419" s="4">
        <v>34</v>
      </c>
      <c r="H419" s="4">
        <v>34</v>
      </c>
      <c r="I419" s="4">
        <v>34</v>
      </c>
      <c r="J419" s="4">
        <v>34</v>
      </c>
      <c r="K419" s="4">
        <v>34</v>
      </c>
      <c r="L419" s="4">
        <v>34</v>
      </c>
      <c r="M419" s="4">
        <v>34</v>
      </c>
      <c r="N419" s="4">
        <v>33</v>
      </c>
      <c r="O419" s="4">
        <v>33</v>
      </c>
      <c r="P419">
        <v>400142</v>
      </c>
      <c r="Q419" s="3" t="s">
        <v>99</v>
      </c>
      <c r="R419" t="s">
        <v>101</v>
      </c>
    </row>
    <row r="420" spans="1:18">
      <c r="A420">
        <v>20</v>
      </c>
      <c r="B420">
        <v>12</v>
      </c>
      <c r="C420" s="3" t="s">
        <v>50</v>
      </c>
      <c r="D420" s="4">
        <v>185.1</v>
      </c>
      <c r="E420" s="4">
        <v>185.3</v>
      </c>
      <c r="F420" s="4">
        <v>184.3</v>
      </c>
      <c r="G420" s="4">
        <v>184.3</v>
      </c>
      <c r="H420" s="4">
        <v>183.3</v>
      </c>
      <c r="I420" s="4">
        <v>181.7</v>
      </c>
      <c r="J420" s="4">
        <v>185.7</v>
      </c>
      <c r="K420" s="4">
        <v>186.5</v>
      </c>
      <c r="L420" s="4">
        <v>187.9</v>
      </c>
      <c r="M420" s="4">
        <v>186.9</v>
      </c>
      <c r="N420" s="4">
        <v>185.5</v>
      </c>
      <c r="O420" s="4">
        <v>182.1</v>
      </c>
      <c r="P420">
        <v>151100</v>
      </c>
      <c r="Q420" s="3" t="s">
        <v>99</v>
      </c>
      <c r="R420" t="s">
        <v>101</v>
      </c>
    </row>
    <row r="421" spans="1:18">
      <c r="A421">
        <v>20</v>
      </c>
      <c r="B421">
        <v>12</v>
      </c>
      <c r="C421" s="3" t="s">
        <v>82</v>
      </c>
      <c r="D421" s="4">
        <v>1348.3</v>
      </c>
      <c r="E421" s="4">
        <v>1350.3</v>
      </c>
      <c r="F421" s="4">
        <v>1356.3</v>
      </c>
      <c r="G421" s="4">
        <v>1375.8</v>
      </c>
      <c r="H421" s="4">
        <v>1374.3</v>
      </c>
      <c r="I421" s="4">
        <v>1393.3</v>
      </c>
      <c r="J421" s="4">
        <v>1396.3</v>
      </c>
      <c r="K421" s="4">
        <v>1407.8</v>
      </c>
      <c r="L421" s="4">
        <v>1412.8</v>
      </c>
      <c r="M421" s="4">
        <v>1395.8</v>
      </c>
      <c r="N421" s="4">
        <v>1387.8</v>
      </c>
      <c r="O421" s="4">
        <v>1389.3</v>
      </c>
      <c r="P421">
        <v>357104</v>
      </c>
      <c r="Q421" s="3" t="s">
        <v>99</v>
      </c>
      <c r="R421" t="s">
        <v>101</v>
      </c>
    </row>
    <row r="422" spans="1:18">
      <c r="A422">
        <v>20</v>
      </c>
      <c r="B422">
        <v>12</v>
      </c>
      <c r="C422" s="3" t="s">
        <v>60</v>
      </c>
      <c r="D422" s="4">
        <v>725.8</v>
      </c>
      <c r="E422" s="4">
        <v>719.8</v>
      </c>
      <c r="F422" s="4">
        <v>734.8</v>
      </c>
      <c r="G422" s="4">
        <v>738.8</v>
      </c>
      <c r="H422" s="4">
        <v>735.8</v>
      </c>
      <c r="I422" s="4">
        <v>747.8</v>
      </c>
      <c r="J422" s="4">
        <v>742.8</v>
      </c>
      <c r="K422" s="4">
        <v>742.8</v>
      </c>
      <c r="L422" s="4">
        <v>742.8</v>
      </c>
      <c r="M422" s="4">
        <v>729.8</v>
      </c>
      <c r="N422" s="4">
        <v>728.8</v>
      </c>
      <c r="O422" s="4">
        <v>728.8</v>
      </c>
      <c r="P422">
        <v>300100</v>
      </c>
      <c r="Q422" s="3" t="s">
        <v>99</v>
      </c>
      <c r="R422" t="s">
        <v>101</v>
      </c>
    </row>
    <row r="423" spans="1:18">
      <c r="A423">
        <v>20</v>
      </c>
      <c r="B423">
        <v>12</v>
      </c>
      <c r="C423" s="3" t="s">
        <v>85</v>
      </c>
      <c r="D423" s="4">
        <v>207</v>
      </c>
      <c r="E423" s="4">
        <v>204</v>
      </c>
      <c r="F423" s="4">
        <v>204</v>
      </c>
      <c r="G423" s="4">
        <v>205</v>
      </c>
      <c r="H423" s="4">
        <v>205</v>
      </c>
      <c r="I423" s="4">
        <v>206</v>
      </c>
      <c r="J423" s="4">
        <v>206</v>
      </c>
      <c r="K423" s="4">
        <v>206</v>
      </c>
      <c r="L423" s="4">
        <v>204</v>
      </c>
      <c r="M423" s="4">
        <v>202</v>
      </c>
      <c r="N423" s="4">
        <v>205</v>
      </c>
      <c r="O423" s="4">
        <v>202</v>
      </c>
      <c r="P423">
        <v>400144</v>
      </c>
      <c r="Q423" s="3" t="s">
        <v>99</v>
      </c>
      <c r="R423" t="s">
        <v>101</v>
      </c>
    </row>
    <row r="424" spans="1:18">
      <c r="A424">
        <v>20</v>
      </c>
      <c r="B424">
        <v>12</v>
      </c>
      <c r="C424" s="3" t="s">
        <v>56</v>
      </c>
      <c r="D424" s="4">
        <v>1813.7</v>
      </c>
      <c r="E424" s="4">
        <v>1813.7</v>
      </c>
      <c r="F424" s="4">
        <v>1817.5</v>
      </c>
      <c r="G424" s="4">
        <v>1818.5</v>
      </c>
      <c r="H424" s="4">
        <v>1817.9</v>
      </c>
      <c r="I424" s="4">
        <v>1820.3</v>
      </c>
      <c r="J424" s="4">
        <v>1822.1</v>
      </c>
      <c r="K424" s="4">
        <v>1817.3</v>
      </c>
      <c r="L424" s="4">
        <v>1811.3</v>
      </c>
      <c r="M424" s="4">
        <v>1813.9</v>
      </c>
      <c r="N424" s="4">
        <v>1814.9</v>
      </c>
      <c r="O424" s="4">
        <v>1809.7</v>
      </c>
      <c r="P424">
        <v>152100</v>
      </c>
      <c r="Q424" s="3" t="s">
        <v>99</v>
      </c>
      <c r="R424" t="s">
        <v>101</v>
      </c>
    </row>
    <row r="425" spans="1:18">
      <c r="A425">
        <v>20</v>
      </c>
      <c r="B425">
        <v>12</v>
      </c>
      <c r="C425" s="3" t="s">
        <v>52</v>
      </c>
      <c r="D425" s="4">
        <v>846.8</v>
      </c>
      <c r="E425" s="4">
        <v>846.8</v>
      </c>
      <c r="F425" s="4">
        <v>846.8</v>
      </c>
      <c r="G425" s="4">
        <v>849.8</v>
      </c>
      <c r="H425" s="4">
        <v>848.8</v>
      </c>
      <c r="I425" s="4">
        <v>849.8</v>
      </c>
      <c r="J425" s="4">
        <v>848.8</v>
      </c>
      <c r="K425" s="4">
        <v>848.8</v>
      </c>
      <c r="L425" s="4">
        <v>848</v>
      </c>
      <c r="M425" s="4">
        <v>847</v>
      </c>
      <c r="N425" s="4">
        <v>846.8</v>
      </c>
      <c r="O425" s="4">
        <v>848.8</v>
      </c>
      <c r="P425">
        <v>286100</v>
      </c>
      <c r="Q425" s="3" t="s">
        <v>99</v>
      </c>
      <c r="R425" t="s">
        <v>101</v>
      </c>
    </row>
    <row r="426" spans="1:18">
      <c r="A426">
        <v>20</v>
      </c>
      <c r="B426">
        <v>12</v>
      </c>
      <c r="C426" s="3" t="s">
        <v>42</v>
      </c>
      <c r="D426" s="4">
        <v>3394.5</v>
      </c>
      <c r="E426" s="4">
        <v>3391.5</v>
      </c>
      <c r="F426" s="4">
        <v>3397.5</v>
      </c>
      <c r="G426" s="4">
        <v>3404.5</v>
      </c>
      <c r="H426" s="4">
        <v>3403.5</v>
      </c>
      <c r="I426" s="4">
        <v>3395.5</v>
      </c>
      <c r="J426" s="4">
        <v>3404.5</v>
      </c>
      <c r="K426" s="4">
        <v>3412.5</v>
      </c>
      <c r="L426" s="4">
        <v>3415.5</v>
      </c>
      <c r="M426" s="4">
        <v>3408.5</v>
      </c>
      <c r="N426" s="4">
        <v>3408.5</v>
      </c>
      <c r="O426" s="4">
        <v>3407.5</v>
      </c>
      <c r="P426">
        <v>450100</v>
      </c>
      <c r="Q426" s="3" t="s">
        <v>99</v>
      </c>
      <c r="R426" t="s">
        <v>101</v>
      </c>
    </row>
    <row r="427" spans="1:18">
      <c r="A427">
        <v>20</v>
      </c>
      <c r="B427">
        <v>12</v>
      </c>
      <c r="C427" s="3" t="s">
        <v>52</v>
      </c>
      <c r="D427" s="4">
        <v>81</v>
      </c>
      <c r="E427" s="4">
        <v>81</v>
      </c>
      <c r="F427" s="4">
        <v>82</v>
      </c>
      <c r="G427" s="4">
        <v>82</v>
      </c>
      <c r="H427" s="4">
        <v>82</v>
      </c>
      <c r="I427" s="4">
        <v>82</v>
      </c>
      <c r="J427" s="4">
        <v>82</v>
      </c>
      <c r="K427" s="4">
        <v>81</v>
      </c>
      <c r="L427" s="4">
        <v>82</v>
      </c>
      <c r="M427" s="4">
        <v>82</v>
      </c>
      <c r="N427" s="4">
        <v>82</v>
      </c>
      <c r="O427" s="4">
        <v>82</v>
      </c>
      <c r="P427">
        <v>286101</v>
      </c>
      <c r="Q427" s="3" t="s">
        <v>99</v>
      </c>
      <c r="R427" t="s">
        <v>101</v>
      </c>
    </row>
    <row r="428" spans="1:18">
      <c r="A428">
        <v>20</v>
      </c>
      <c r="B428">
        <v>12</v>
      </c>
      <c r="C428" s="3" t="s">
        <v>54</v>
      </c>
      <c r="D428" s="4">
        <v>1489</v>
      </c>
      <c r="E428" s="4">
        <v>1487</v>
      </c>
      <c r="F428" s="4">
        <v>1484</v>
      </c>
      <c r="G428" s="4">
        <v>1485</v>
      </c>
      <c r="H428" s="4">
        <v>1484</v>
      </c>
      <c r="I428" s="4">
        <v>1484</v>
      </c>
      <c r="J428" s="4">
        <v>1482</v>
      </c>
      <c r="K428" s="4">
        <v>1483</v>
      </c>
      <c r="L428" s="4">
        <v>1481</v>
      </c>
      <c r="M428" s="4">
        <v>1479</v>
      </c>
      <c r="N428" s="4">
        <v>1480</v>
      </c>
      <c r="O428" s="4">
        <v>1478</v>
      </c>
      <c r="P428">
        <v>287100</v>
      </c>
      <c r="Q428" s="3" t="s">
        <v>99</v>
      </c>
      <c r="R428" t="s">
        <v>101</v>
      </c>
    </row>
    <row r="429" spans="1:18">
      <c r="A429">
        <v>20</v>
      </c>
      <c r="B429">
        <v>12</v>
      </c>
      <c r="C429" s="3" t="s">
        <v>55</v>
      </c>
      <c r="D429" s="4">
        <v>1116.5</v>
      </c>
      <c r="E429" s="4">
        <v>1113.7</v>
      </c>
      <c r="F429" s="4">
        <v>1116.7</v>
      </c>
      <c r="G429" s="4">
        <v>1120.5</v>
      </c>
      <c r="H429" s="4">
        <v>1119.5</v>
      </c>
      <c r="I429" s="4">
        <v>1120.5</v>
      </c>
      <c r="J429" s="4">
        <v>1123.5</v>
      </c>
      <c r="K429" s="4">
        <v>1123.3</v>
      </c>
      <c r="L429" s="4">
        <v>1123.3</v>
      </c>
      <c r="M429" s="4">
        <v>1121.3</v>
      </c>
      <c r="N429" s="4">
        <v>1120.3</v>
      </c>
      <c r="O429" s="4">
        <v>1121.3</v>
      </c>
      <c r="P429">
        <v>288100</v>
      </c>
      <c r="Q429" s="3" t="s">
        <v>99</v>
      </c>
      <c r="R429" t="s">
        <v>101</v>
      </c>
    </row>
    <row r="430" spans="1:18">
      <c r="A430">
        <v>20</v>
      </c>
      <c r="B430">
        <v>12</v>
      </c>
      <c r="C430" s="3" t="s">
        <v>40</v>
      </c>
      <c r="D430" s="4">
        <v>8602.9</v>
      </c>
      <c r="E430" s="4">
        <v>8612.9</v>
      </c>
      <c r="F430" s="4">
        <v>8563.4</v>
      </c>
      <c r="G430" s="4">
        <v>8548.4</v>
      </c>
      <c r="H430" s="4">
        <v>8559.9</v>
      </c>
      <c r="I430" s="4">
        <v>8557.9</v>
      </c>
      <c r="J430" s="4">
        <v>8555.4</v>
      </c>
      <c r="K430" s="4">
        <v>8575.4</v>
      </c>
      <c r="L430" s="4">
        <v>8551.4</v>
      </c>
      <c r="M430" s="4">
        <v>8546.9</v>
      </c>
      <c r="N430" s="4">
        <v>8552.9</v>
      </c>
      <c r="O430" s="4">
        <v>8525.9</v>
      </c>
      <c r="P430">
        <v>425100</v>
      </c>
      <c r="Q430" s="3" t="s">
        <v>99</v>
      </c>
      <c r="R430" t="s">
        <v>101</v>
      </c>
    </row>
    <row r="431" spans="1:18">
      <c r="A431">
        <v>20</v>
      </c>
      <c r="B431">
        <v>12</v>
      </c>
      <c r="C431" s="3" t="s">
        <v>45</v>
      </c>
      <c r="D431" s="4">
        <v>4390.8</v>
      </c>
      <c r="E431" s="4">
        <v>4394.3</v>
      </c>
      <c r="F431" s="4">
        <v>4438.5</v>
      </c>
      <c r="G431" s="4">
        <v>4647</v>
      </c>
      <c r="H431" s="4">
        <v>4658</v>
      </c>
      <c r="I431" s="4">
        <v>4668.5</v>
      </c>
      <c r="J431" s="4">
        <v>4718.5</v>
      </c>
      <c r="K431" s="4">
        <v>4724.5</v>
      </c>
      <c r="L431" s="4">
        <v>4749</v>
      </c>
      <c r="M431" s="4">
        <v>4580.5</v>
      </c>
      <c r="N431" s="4">
        <v>4584.5</v>
      </c>
      <c r="O431" s="4">
        <v>4751.5</v>
      </c>
      <c r="P431">
        <v>451100</v>
      </c>
      <c r="Q431" s="3" t="s">
        <v>99</v>
      </c>
      <c r="R431" t="s">
        <v>101</v>
      </c>
    </row>
    <row r="432" spans="1:18">
      <c r="A432">
        <v>20</v>
      </c>
      <c r="B432">
        <v>12</v>
      </c>
      <c r="C432" s="3" t="s">
        <v>85</v>
      </c>
      <c r="D432" s="4">
        <v>99.8</v>
      </c>
      <c r="E432" s="4">
        <v>99.8</v>
      </c>
      <c r="F432" s="4">
        <v>99.8</v>
      </c>
      <c r="G432" s="4">
        <v>98.8</v>
      </c>
      <c r="H432" s="4">
        <v>99.8</v>
      </c>
      <c r="I432" s="4">
        <v>101.8</v>
      </c>
      <c r="J432" s="4">
        <v>101.8</v>
      </c>
      <c r="K432" s="4">
        <v>102.8</v>
      </c>
      <c r="L432" s="4">
        <v>102.8</v>
      </c>
      <c r="M432" s="4">
        <v>101.8</v>
      </c>
      <c r="N432" s="4">
        <v>101.8</v>
      </c>
      <c r="O432" s="4">
        <v>101.8</v>
      </c>
      <c r="P432">
        <v>400103</v>
      </c>
      <c r="Q432" s="3" t="s">
        <v>99</v>
      </c>
      <c r="R432" t="s">
        <v>101</v>
      </c>
    </row>
    <row r="433" spans="1:18">
      <c r="A433">
        <v>20</v>
      </c>
      <c r="B433">
        <v>12</v>
      </c>
      <c r="C433" s="3" t="s">
        <v>69</v>
      </c>
      <c r="D433" s="4">
        <v>2824</v>
      </c>
      <c r="E433" s="4">
        <v>2836.5</v>
      </c>
      <c r="F433" s="4">
        <v>2855.5</v>
      </c>
      <c r="G433" s="4">
        <v>2865.5</v>
      </c>
      <c r="H433" s="4">
        <v>2874</v>
      </c>
      <c r="I433" s="4">
        <v>2873.5</v>
      </c>
      <c r="J433" s="4">
        <v>2880</v>
      </c>
      <c r="K433" s="4">
        <v>2895.5</v>
      </c>
      <c r="L433" s="4">
        <v>2905.5</v>
      </c>
      <c r="M433" s="4">
        <v>2906.5</v>
      </c>
      <c r="N433" s="4">
        <v>2920</v>
      </c>
      <c r="O433" s="4">
        <v>2920</v>
      </c>
      <c r="P433">
        <v>333100</v>
      </c>
      <c r="Q433" s="3" t="s">
        <v>99</v>
      </c>
      <c r="R433" t="s">
        <v>101</v>
      </c>
    </row>
    <row r="434" spans="1:18">
      <c r="A434">
        <v>20</v>
      </c>
      <c r="B434">
        <v>12</v>
      </c>
      <c r="C434" s="3" t="s">
        <v>85</v>
      </c>
      <c r="D434" s="4">
        <v>61</v>
      </c>
      <c r="E434" s="4">
        <v>62</v>
      </c>
      <c r="F434" s="4">
        <v>62</v>
      </c>
      <c r="G434" s="4">
        <v>62</v>
      </c>
      <c r="H434" s="4">
        <v>62</v>
      </c>
      <c r="I434" s="4">
        <v>62</v>
      </c>
      <c r="J434" s="4">
        <v>64</v>
      </c>
      <c r="K434" s="4">
        <v>64</v>
      </c>
      <c r="L434" s="4">
        <v>64</v>
      </c>
      <c r="M434" s="4">
        <v>64</v>
      </c>
      <c r="N434" s="4">
        <v>65</v>
      </c>
      <c r="O434" s="4">
        <v>65</v>
      </c>
      <c r="P434">
        <v>400104</v>
      </c>
      <c r="Q434" s="3" t="s">
        <v>99</v>
      </c>
      <c r="R434" t="s">
        <v>101</v>
      </c>
    </row>
    <row r="435" spans="1:18">
      <c r="A435">
        <v>20</v>
      </c>
      <c r="B435">
        <v>12</v>
      </c>
      <c r="C435" s="3" t="s">
        <v>85</v>
      </c>
      <c r="D435" s="4">
        <v>92</v>
      </c>
      <c r="E435" s="4">
        <v>93</v>
      </c>
      <c r="F435" s="4">
        <v>93</v>
      </c>
      <c r="G435" s="4">
        <v>93</v>
      </c>
      <c r="H435" s="4">
        <v>93</v>
      </c>
      <c r="I435" s="4">
        <v>91</v>
      </c>
      <c r="J435" s="4">
        <v>91</v>
      </c>
      <c r="K435" s="4">
        <v>92</v>
      </c>
      <c r="L435" s="4">
        <v>92</v>
      </c>
      <c r="M435" s="4">
        <v>94</v>
      </c>
      <c r="N435" s="4">
        <v>95</v>
      </c>
      <c r="O435" s="4">
        <v>94</v>
      </c>
      <c r="P435">
        <v>400105</v>
      </c>
      <c r="Q435" s="3" t="s">
        <v>99</v>
      </c>
      <c r="R435" t="s">
        <v>101</v>
      </c>
    </row>
    <row r="436" spans="1:18">
      <c r="A436">
        <v>20</v>
      </c>
      <c r="B436">
        <v>12</v>
      </c>
      <c r="C436" s="3" t="s">
        <v>85</v>
      </c>
      <c r="D436" s="4">
        <v>19</v>
      </c>
      <c r="E436" s="4">
        <v>19</v>
      </c>
      <c r="F436" s="4">
        <v>19</v>
      </c>
      <c r="G436" s="4">
        <v>19</v>
      </c>
      <c r="H436" s="4">
        <v>18</v>
      </c>
      <c r="I436" s="4">
        <v>18</v>
      </c>
      <c r="J436" s="4">
        <v>18</v>
      </c>
      <c r="K436" s="4">
        <v>18</v>
      </c>
      <c r="L436" s="4">
        <v>18</v>
      </c>
      <c r="M436" s="4">
        <v>18</v>
      </c>
      <c r="N436" s="4">
        <v>18</v>
      </c>
      <c r="O436" s="4">
        <v>18</v>
      </c>
      <c r="P436">
        <v>400108</v>
      </c>
      <c r="Q436" s="3" t="s">
        <v>99</v>
      </c>
      <c r="R436" t="s">
        <v>101</v>
      </c>
    </row>
    <row r="437" spans="1:18">
      <c r="A437">
        <v>20</v>
      </c>
      <c r="B437">
        <v>12</v>
      </c>
      <c r="C437" s="3" t="s">
        <v>27</v>
      </c>
      <c r="D437" s="4">
        <v>196.5</v>
      </c>
      <c r="E437" s="4">
        <v>196.5</v>
      </c>
      <c r="F437" s="4">
        <v>196.5</v>
      </c>
      <c r="G437" s="4">
        <v>196.5</v>
      </c>
      <c r="H437" s="4">
        <v>196.5</v>
      </c>
      <c r="I437" s="4">
        <v>196.5</v>
      </c>
      <c r="J437" s="4">
        <v>196.5</v>
      </c>
      <c r="K437" s="4">
        <v>196.5</v>
      </c>
      <c r="L437" s="4">
        <v>196.5</v>
      </c>
      <c r="M437" s="4">
        <v>196.5</v>
      </c>
      <c r="N437" s="4">
        <v>195.5</v>
      </c>
      <c r="O437" s="4">
        <v>196.5</v>
      </c>
      <c r="P437">
        <v>401104</v>
      </c>
      <c r="Q437" s="3" t="s">
        <v>99</v>
      </c>
      <c r="R437" t="s">
        <v>101</v>
      </c>
    </row>
    <row r="438" spans="1:18">
      <c r="A438">
        <v>20</v>
      </c>
      <c r="B438">
        <v>12</v>
      </c>
      <c r="C438" s="3" t="s">
        <v>27</v>
      </c>
      <c r="D438" s="4">
        <v>310</v>
      </c>
      <c r="E438" s="4">
        <v>312</v>
      </c>
      <c r="F438" s="4">
        <v>312</v>
      </c>
      <c r="G438" s="4">
        <v>313</v>
      </c>
      <c r="H438" s="4">
        <v>311</v>
      </c>
      <c r="I438" s="4">
        <v>311</v>
      </c>
      <c r="J438" s="4">
        <v>307</v>
      </c>
      <c r="K438" s="4">
        <v>308</v>
      </c>
      <c r="L438" s="4">
        <v>304</v>
      </c>
      <c r="M438" s="4">
        <v>307</v>
      </c>
      <c r="N438" s="4">
        <v>308</v>
      </c>
      <c r="O438" s="4">
        <v>306</v>
      </c>
      <c r="P438">
        <v>401105</v>
      </c>
      <c r="Q438" s="3" t="s">
        <v>99</v>
      </c>
      <c r="R438" t="s">
        <v>101</v>
      </c>
    </row>
    <row r="439" spans="1:18">
      <c r="A439">
        <v>20</v>
      </c>
      <c r="B439">
        <v>12</v>
      </c>
      <c r="C439" s="3" t="s">
        <v>46</v>
      </c>
      <c r="D439" s="4">
        <v>584</v>
      </c>
      <c r="E439" s="4">
        <v>580</v>
      </c>
      <c r="F439" s="4">
        <v>582</v>
      </c>
      <c r="G439" s="4">
        <v>582</v>
      </c>
      <c r="H439" s="4">
        <v>584</v>
      </c>
      <c r="I439" s="4">
        <v>584</v>
      </c>
      <c r="J439" s="4">
        <v>586</v>
      </c>
      <c r="K439" s="4">
        <v>586</v>
      </c>
      <c r="L439" s="4">
        <v>588</v>
      </c>
      <c r="M439" s="4">
        <v>587</v>
      </c>
      <c r="N439" s="4">
        <v>585</v>
      </c>
      <c r="O439" s="4">
        <v>587</v>
      </c>
      <c r="P439">
        <v>452100</v>
      </c>
      <c r="Q439" s="3" t="s">
        <v>99</v>
      </c>
      <c r="R439" t="s">
        <v>101</v>
      </c>
    </row>
    <row r="440" spans="1:18">
      <c r="A440">
        <v>20</v>
      </c>
      <c r="B440">
        <v>12</v>
      </c>
      <c r="C440" s="3" t="s">
        <v>51</v>
      </c>
      <c r="D440" s="4">
        <v>6146.6</v>
      </c>
      <c r="E440" s="4">
        <v>6225.4</v>
      </c>
      <c r="F440" s="4">
        <v>6244.4</v>
      </c>
      <c r="G440" s="4">
        <v>6252.1</v>
      </c>
      <c r="H440" s="4">
        <v>6308.4</v>
      </c>
      <c r="I440" s="4">
        <v>6272.1</v>
      </c>
      <c r="J440" s="4">
        <v>6269.8</v>
      </c>
      <c r="K440" s="4">
        <v>6249.3</v>
      </c>
      <c r="L440" s="4">
        <v>6243.3</v>
      </c>
      <c r="M440" s="4">
        <v>6233.8</v>
      </c>
      <c r="N440" s="4">
        <v>6241.4</v>
      </c>
      <c r="O440" s="4">
        <v>6249.7</v>
      </c>
      <c r="P440">
        <v>453100</v>
      </c>
      <c r="Q440" s="3" t="s">
        <v>99</v>
      </c>
      <c r="R440" t="s">
        <v>101</v>
      </c>
    </row>
    <row r="441" spans="1:18">
      <c r="A441">
        <v>20</v>
      </c>
      <c r="B441">
        <v>12</v>
      </c>
      <c r="C441" s="3" t="s">
        <v>51</v>
      </c>
      <c r="D441" s="4">
        <v>906</v>
      </c>
      <c r="E441" s="4">
        <v>904</v>
      </c>
      <c r="F441" s="4">
        <v>906</v>
      </c>
      <c r="G441" s="4">
        <v>912</v>
      </c>
      <c r="H441" s="4">
        <v>919</v>
      </c>
      <c r="I441" s="4">
        <v>920</v>
      </c>
      <c r="J441" s="4">
        <v>924</v>
      </c>
      <c r="K441" s="4">
        <v>926</v>
      </c>
      <c r="L441" s="4">
        <v>936</v>
      </c>
      <c r="M441" s="4">
        <v>939</v>
      </c>
      <c r="N441" s="4">
        <v>942</v>
      </c>
      <c r="O441" s="4">
        <v>942</v>
      </c>
      <c r="P441">
        <v>453103</v>
      </c>
      <c r="Q441" s="3" t="s">
        <v>99</v>
      </c>
      <c r="R441" t="s">
        <v>101</v>
      </c>
    </row>
    <row r="442" spans="1:18">
      <c r="A442">
        <v>20</v>
      </c>
      <c r="B442">
        <v>12</v>
      </c>
      <c r="C442" s="3" t="s">
        <v>61</v>
      </c>
      <c r="D442" s="4">
        <v>779.5</v>
      </c>
      <c r="E442" s="4">
        <v>779.5</v>
      </c>
      <c r="F442" s="4">
        <v>779.5</v>
      </c>
      <c r="G442" s="4">
        <v>780.5</v>
      </c>
      <c r="H442" s="4">
        <v>780.5</v>
      </c>
      <c r="I442" s="4">
        <v>780.5</v>
      </c>
      <c r="J442" s="4">
        <v>780.5</v>
      </c>
      <c r="K442" s="4">
        <v>779.5</v>
      </c>
      <c r="L442" s="4">
        <v>778.5</v>
      </c>
      <c r="M442" s="4">
        <v>778.5</v>
      </c>
      <c r="N442" s="4">
        <v>778.5</v>
      </c>
      <c r="O442" s="4">
        <v>777.5</v>
      </c>
      <c r="P442">
        <v>315100</v>
      </c>
      <c r="Q442" s="3" t="s">
        <v>99</v>
      </c>
      <c r="R442" t="s">
        <v>101</v>
      </c>
    </row>
    <row r="443" spans="1:18">
      <c r="A443">
        <v>20</v>
      </c>
      <c r="B443">
        <v>12</v>
      </c>
      <c r="C443" s="3" t="s">
        <v>85</v>
      </c>
      <c r="D443" s="4">
        <v>204</v>
      </c>
      <c r="E443" s="4">
        <v>203</v>
      </c>
      <c r="F443" s="4">
        <v>204</v>
      </c>
      <c r="G443" s="4">
        <v>204</v>
      </c>
      <c r="H443" s="4">
        <v>205</v>
      </c>
      <c r="I443" s="4">
        <v>203</v>
      </c>
      <c r="J443" s="4">
        <v>204</v>
      </c>
      <c r="K443" s="4">
        <v>205</v>
      </c>
      <c r="L443" s="4">
        <v>205</v>
      </c>
      <c r="M443" s="4">
        <v>207</v>
      </c>
      <c r="N443" s="4">
        <v>207</v>
      </c>
      <c r="O443" s="4">
        <v>206</v>
      </c>
      <c r="P443">
        <v>400110</v>
      </c>
      <c r="Q443" s="3" t="s">
        <v>99</v>
      </c>
      <c r="R443" t="s">
        <v>101</v>
      </c>
    </row>
    <row r="444" spans="1:18">
      <c r="A444">
        <v>20</v>
      </c>
      <c r="B444">
        <v>12</v>
      </c>
      <c r="C444" s="3" t="s">
        <v>27</v>
      </c>
      <c r="D444" s="4">
        <v>207.6</v>
      </c>
      <c r="E444" s="4">
        <v>207.6</v>
      </c>
      <c r="F444" s="4">
        <v>209.6</v>
      </c>
      <c r="G444" s="4">
        <v>210.6</v>
      </c>
      <c r="H444" s="4">
        <v>211.6</v>
      </c>
      <c r="I444" s="4">
        <v>211.6</v>
      </c>
      <c r="J444" s="4">
        <v>212.6</v>
      </c>
      <c r="K444" s="4">
        <v>213.4</v>
      </c>
      <c r="L444" s="4">
        <v>213.4</v>
      </c>
      <c r="M444" s="4">
        <v>215.4</v>
      </c>
      <c r="N444" s="4">
        <v>212.4</v>
      </c>
      <c r="O444" s="4">
        <v>211.4</v>
      </c>
      <c r="P444">
        <v>401107</v>
      </c>
      <c r="Q444" s="3" t="s">
        <v>99</v>
      </c>
      <c r="R444" t="s">
        <v>101</v>
      </c>
    </row>
    <row r="445" spans="1:18">
      <c r="A445">
        <v>20</v>
      </c>
      <c r="B445">
        <v>12</v>
      </c>
      <c r="C445" s="3" t="s">
        <v>63</v>
      </c>
      <c r="D445" s="4">
        <v>1645</v>
      </c>
      <c r="E445" s="4">
        <v>1643</v>
      </c>
      <c r="F445" s="4">
        <v>1639</v>
      </c>
      <c r="G445" s="4">
        <v>1637.5</v>
      </c>
      <c r="H445" s="4">
        <v>1639.5</v>
      </c>
      <c r="I445" s="4">
        <v>1645.5</v>
      </c>
      <c r="J445" s="4">
        <v>1644.5</v>
      </c>
      <c r="K445" s="4">
        <v>1640.5</v>
      </c>
      <c r="L445" s="4">
        <v>1632</v>
      </c>
      <c r="M445" s="4">
        <v>1622</v>
      </c>
      <c r="N445" s="4">
        <v>1611</v>
      </c>
      <c r="O445" s="4">
        <v>1604</v>
      </c>
      <c r="P445">
        <v>317100</v>
      </c>
      <c r="Q445" s="3" t="s">
        <v>99</v>
      </c>
      <c r="R445" t="s">
        <v>101</v>
      </c>
    </row>
    <row r="446" spans="1:18">
      <c r="A446">
        <v>20</v>
      </c>
      <c r="B446">
        <v>12</v>
      </c>
      <c r="C446" s="3" t="s">
        <v>59</v>
      </c>
      <c r="D446" s="4">
        <v>582</v>
      </c>
      <c r="E446" s="4">
        <v>581</v>
      </c>
      <c r="F446" s="4">
        <v>584</v>
      </c>
      <c r="G446" s="4">
        <v>584</v>
      </c>
      <c r="H446" s="4">
        <v>582</v>
      </c>
      <c r="I446" s="4">
        <v>583</v>
      </c>
      <c r="J446" s="4">
        <v>584</v>
      </c>
      <c r="K446" s="4">
        <v>583</v>
      </c>
      <c r="L446" s="4">
        <v>584</v>
      </c>
      <c r="M446" s="4">
        <v>587</v>
      </c>
      <c r="N446" s="4">
        <v>587</v>
      </c>
      <c r="O446" s="4">
        <v>587</v>
      </c>
      <c r="P446">
        <v>182227</v>
      </c>
      <c r="Q446" s="3" t="s">
        <v>99</v>
      </c>
      <c r="R446" t="s">
        <v>101</v>
      </c>
    </row>
    <row r="447" spans="1:18">
      <c r="A447">
        <v>20</v>
      </c>
      <c r="B447">
        <v>12</v>
      </c>
      <c r="C447" s="3" t="s">
        <v>59</v>
      </c>
      <c r="D447" s="4">
        <v>2530.5</v>
      </c>
      <c r="P447">
        <v>182229</v>
      </c>
      <c r="Q447" s="3" t="s">
        <v>99</v>
      </c>
      <c r="R447" t="s">
        <v>101</v>
      </c>
    </row>
    <row r="448" spans="1:18">
      <c r="A448">
        <v>20</v>
      </c>
      <c r="B448">
        <v>12</v>
      </c>
      <c r="C448" s="3" t="s">
        <v>59</v>
      </c>
      <c r="D448" s="4">
        <v>834.9</v>
      </c>
      <c r="E448" s="4">
        <v>833.7</v>
      </c>
      <c r="F448" s="4">
        <v>830.9</v>
      </c>
      <c r="G448" s="4">
        <v>835.7</v>
      </c>
      <c r="H448" s="4">
        <v>838.7</v>
      </c>
      <c r="I448" s="4">
        <v>838.7</v>
      </c>
      <c r="J448" s="4">
        <v>838.7</v>
      </c>
      <c r="K448" s="4">
        <v>839.1</v>
      </c>
      <c r="L448" s="4">
        <v>839.1</v>
      </c>
      <c r="M448" s="4">
        <v>839.3</v>
      </c>
      <c r="N448" s="4">
        <v>836.3</v>
      </c>
      <c r="O448" s="4">
        <v>834.5</v>
      </c>
      <c r="P448">
        <v>182231</v>
      </c>
      <c r="Q448" s="3" t="s">
        <v>99</v>
      </c>
      <c r="R448" t="s">
        <v>101</v>
      </c>
    </row>
    <row r="449" spans="1:18">
      <c r="A449">
        <v>20</v>
      </c>
      <c r="B449">
        <v>12</v>
      </c>
      <c r="C449" s="3" t="s">
        <v>59</v>
      </c>
      <c r="D449" s="4">
        <v>188</v>
      </c>
      <c r="E449" s="4">
        <v>190</v>
      </c>
      <c r="F449" s="4">
        <v>188</v>
      </c>
      <c r="G449" s="4">
        <v>190</v>
      </c>
      <c r="H449" s="4">
        <v>190</v>
      </c>
      <c r="I449" s="4">
        <v>190</v>
      </c>
      <c r="J449" s="4">
        <v>191</v>
      </c>
      <c r="K449" s="4">
        <v>191</v>
      </c>
      <c r="L449" s="4">
        <v>191</v>
      </c>
      <c r="M449" s="4">
        <v>191</v>
      </c>
      <c r="N449" s="4">
        <v>191</v>
      </c>
      <c r="O449" s="4">
        <v>192</v>
      </c>
      <c r="P449">
        <v>182235</v>
      </c>
      <c r="Q449" s="3" t="s">
        <v>99</v>
      </c>
      <c r="R449" t="s">
        <v>101</v>
      </c>
    </row>
    <row r="450" spans="1:18">
      <c r="A450">
        <v>20</v>
      </c>
      <c r="B450">
        <v>12</v>
      </c>
      <c r="C450" s="3" t="s">
        <v>72</v>
      </c>
      <c r="P450">
        <v>345103</v>
      </c>
      <c r="Q450" s="3" t="s">
        <v>99</v>
      </c>
      <c r="R450" t="s">
        <v>100</v>
      </c>
    </row>
    <row r="451" spans="1:18">
      <c r="A451">
        <v>20</v>
      </c>
      <c r="B451">
        <v>12</v>
      </c>
      <c r="C451" s="3" t="s">
        <v>112</v>
      </c>
      <c r="P451">
        <v>258101</v>
      </c>
      <c r="Q451" s="3" t="s">
        <v>99</v>
      </c>
      <c r="R451" t="s">
        <v>100</v>
      </c>
    </row>
    <row r="452" spans="1:18">
      <c r="A452">
        <v>20</v>
      </c>
      <c r="B452">
        <v>12</v>
      </c>
      <c r="C452" s="3" t="s">
        <v>29</v>
      </c>
      <c r="D452" s="4">
        <v>81.8</v>
      </c>
      <c r="E452" s="4">
        <v>81.8</v>
      </c>
      <c r="F452" s="4">
        <v>83.8</v>
      </c>
      <c r="G452" s="4">
        <v>83.8</v>
      </c>
      <c r="H452" s="4">
        <v>82.8</v>
      </c>
      <c r="I452" s="4">
        <v>82.8</v>
      </c>
      <c r="J452" s="4">
        <v>82.8</v>
      </c>
      <c r="K452" s="4">
        <v>82.8</v>
      </c>
      <c r="L452" s="4">
        <v>82.8</v>
      </c>
      <c r="M452" s="4">
        <v>82.8</v>
      </c>
      <c r="N452" s="4">
        <v>81.8</v>
      </c>
      <c r="O452" s="4">
        <v>80.8</v>
      </c>
      <c r="P452">
        <v>403116</v>
      </c>
      <c r="Q452" s="3" t="s">
        <v>99</v>
      </c>
      <c r="R452" t="s">
        <v>100</v>
      </c>
    </row>
    <row r="453" spans="1:18">
      <c r="A453">
        <v>20</v>
      </c>
      <c r="B453">
        <v>12</v>
      </c>
      <c r="C453" s="3" t="s">
        <v>59</v>
      </c>
      <c r="D453" s="4">
        <v>184</v>
      </c>
      <c r="E453" s="4">
        <v>186</v>
      </c>
      <c r="F453" s="4">
        <v>184</v>
      </c>
      <c r="G453" s="4">
        <v>186</v>
      </c>
      <c r="H453" s="4">
        <v>186</v>
      </c>
      <c r="I453" s="4">
        <v>186</v>
      </c>
      <c r="J453" s="4">
        <v>187</v>
      </c>
      <c r="K453" s="4">
        <v>187</v>
      </c>
      <c r="L453" s="4">
        <v>187</v>
      </c>
      <c r="M453" s="4">
        <v>187</v>
      </c>
      <c r="N453" s="4">
        <v>187</v>
      </c>
      <c r="O453" s="4">
        <v>188</v>
      </c>
      <c r="P453">
        <v>182236</v>
      </c>
      <c r="Q453" s="3" t="s">
        <v>99</v>
      </c>
      <c r="R453" t="s">
        <v>100</v>
      </c>
    </row>
    <row r="454" spans="1:18">
      <c r="A454">
        <v>20</v>
      </c>
      <c r="B454">
        <v>12</v>
      </c>
      <c r="C454" s="3" t="s">
        <v>59</v>
      </c>
      <c r="D454" s="4">
        <v>137</v>
      </c>
      <c r="E454" s="4">
        <v>137</v>
      </c>
      <c r="F454" s="4">
        <v>137</v>
      </c>
      <c r="G454" s="4">
        <v>137</v>
      </c>
      <c r="H454" s="4">
        <v>137</v>
      </c>
      <c r="I454" s="4">
        <v>137</v>
      </c>
      <c r="J454" s="4">
        <v>138</v>
      </c>
      <c r="K454" s="4">
        <v>138</v>
      </c>
      <c r="L454" s="4">
        <v>138</v>
      </c>
      <c r="M454" s="4">
        <v>139</v>
      </c>
      <c r="N454" s="4">
        <v>137</v>
      </c>
      <c r="O454" s="4">
        <v>138</v>
      </c>
      <c r="P454">
        <v>182238</v>
      </c>
      <c r="Q454" s="3" t="s">
        <v>99</v>
      </c>
      <c r="R454" t="s">
        <v>101</v>
      </c>
    </row>
    <row r="455" spans="1:18">
      <c r="A455">
        <v>20</v>
      </c>
      <c r="B455">
        <v>12</v>
      </c>
      <c r="C455" s="3" t="s">
        <v>29</v>
      </c>
      <c r="D455" s="4">
        <v>1</v>
      </c>
      <c r="E455" s="4">
        <v>1</v>
      </c>
      <c r="F455" s="4">
        <v>1</v>
      </c>
      <c r="G455" s="4">
        <v>1</v>
      </c>
      <c r="H455" s="4">
        <v>1</v>
      </c>
      <c r="I455" s="4">
        <v>1</v>
      </c>
      <c r="J455" s="4">
        <v>1</v>
      </c>
      <c r="K455" s="4">
        <v>1</v>
      </c>
      <c r="L455" s="4">
        <v>1</v>
      </c>
      <c r="M455" s="4">
        <v>1</v>
      </c>
      <c r="N455" s="4">
        <v>1</v>
      </c>
      <c r="O455" s="4">
        <v>1</v>
      </c>
      <c r="P455">
        <v>403118</v>
      </c>
      <c r="Q455" s="3" t="s">
        <v>99</v>
      </c>
      <c r="R455" t="s">
        <v>100</v>
      </c>
    </row>
    <row r="456" spans="1:18">
      <c r="A456">
        <v>20</v>
      </c>
      <c r="B456">
        <v>12</v>
      </c>
      <c r="C456" s="3" t="s">
        <v>85</v>
      </c>
      <c r="D456" s="4">
        <v>8</v>
      </c>
      <c r="E456" s="4">
        <v>8</v>
      </c>
      <c r="F456" s="4">
        <v>9</v>
      </c>
      <c r="G456" s="4">
        <v>10</v>
      </c>
      <c r="H456" s="4">
        <v>11</v>
      </c>
      <c r="I456" s="4">
        <v>12</v>
      </c>
      <c r="J456" s="4">
        <v>12</v>
      </c>
      <c r="K456" s="4">
        <v>14</v>
      </c>
      <c r="L456" s="4">
        <v>14</v>
      </c>
      <c r="M456" s="4">
        <v>14</v>
      </c>
      <c r="N456" s="4">
        <v>19</v>
      </c>
      <c r="O456" s="4">
        <v>25</v>
      </c>
      <c r="P456">
        <v>400149</v>
      </c>
      <c r="Q456" s="3" t="s">
        <v>99</v>
      </c>
      <c r="R456" t="s">
        <v>100</v>
      </c>
    </row>
    <row r="457" spans="1:18">
      <c r="A457">
        <v>20</v>
      </c>
      <c r="B457">
        <v>12</v>
      </c>
      <c r="C457" s="3" t="s">
        <v>72</v>
      </c>
      <c r="P457">
        <v>345105</v>
      </c>
      <c r="Q457" s="3" t="s">
        <v>99</v>
      </c>
      <c r="R457" t="s">
        <v>100</v>
      </c>
    </row>
    <row r="458" spans="1:18">
      <c r="A458">
        <v>20</v>
      </c>
      <c r="B458">
        <v>12</v>
      </c>
      <c r="C458" s="3" t="s">
        <v>59</v>
      </c>
      <c r="D458" s="4">
        <v>353</v>
      </c>
      <c r="E458" s="4">
        <v>353</v>
      </c>
      <c r="F458" s="4">
        <v>353</v>
      </c>
      <c r="G458" s="4">
        <v>354</v>
      </c>
      <c r="H458" s="4">
        <v>356</v>
      </c>
      <c r="I458" s="4">
        <v>351</v>
      </c>
      <c r="J458" s="4">
        <v>353</v>
      </c>
      <c r="K458" s="4">
        <v>347</v>
      </c>
      <c r="L458" s="4">
        <v>348</v>
      </c>
      <c r="M458" s="4">
        <v>343</v>
      </c>
      <c r="N458" s="4">
        <v>338</v>
      </c>
      <c r="O458" s="4">
        <v>337</v>
      </c>
      <c r="P458">
        <v>182241</v>
      </c>
      <c r="Q458" s="3" t="s">
        <v>99</v>
      </c>
      <c r="R458" t="s">
        <v>100</v>
      </c>
    </row>
    <row r="459" spans="1:18">
      <c r="A459">
        <v>20</v>
      </c>
      <c r="B459">
        <v>12</v>
      </c>
      <c r="C459" s="3" t="s">
        <v>59</v>
      </c>
      <c r="D459" s="4">
        <v>126</v>
      </c>
      <c r="E459" s="4">
        <v>126</v>
      </c>
      <c r="F459" s="4">
        <v>128</v>
      </c>
      <c r="G459" s="4">
        <v>127</v>
      </c>
      <c r="H459" s="4">
        <v>127</v>
      </c>
      <c r="I459" s="4">
        <v>128</v>
      </c>
      <c r="J459" s="4">
        <v>128</v>
      </c>
      <c r="K459" s="4">
        <v>128</v>
      </c>
      <c r="L459" s="4">
        <v>127</v>
      </c>
      <c r="M459" s="4">
        <v>127</v>
      </c>
      <c r="N459" s="4">
        <v>127</v>
      </c>
      <c r="O459" s="4">
        <v>126</v>
      </c>
      <c r="P459">
        <v>182242</v>
      </c>
      <c r="Q459" s="3" t="s">
        <v>99</v>
      </c>
      <c r="R459" t="s">
        <v>101</v>
      </c>
    </row>
    <row r="460" spans="1:18">
      <c r="A460">
        <v>20</v>
      </c>
      <c r="B460">
        <v>12</v>
      </c>
      <c r="C460" s="3" t="s">
        <v>59</v>
      </c>
      <c r="D460" s="4">
        <v>126</v>
      </c>
      <c r="E460" s="4">
        <v>126</v>
      </c>
      <c r="F460" s="4">
        <v>128</v>
      </c>
      <c r="G460" s="4">
        <v>127</v>
      </c>
      <c r="H460" s="4">
        <v>127</v>
      </c>
      <c r="I460" s="4">
        <v>128</v>
      </c>
      <c r="J460" s="4">
        <v>128</v>
      </c>
      <c r="K460" s="4">
        <v>128</v>
      </c>
      <c r="L460" s="4">
        <v>128</v>
      </c>
      <c r="M460" s="4">
        <v>127</v>
      </c>
      <c r="N460" s="4">
        <v>127</v>
      </c>
      <c r="O460" s="4">
        <v>126</v>
      </c>
      <c r="P460">
        <v>182243</v>
      </c>
      <c r="Q460" s="3" t="s">
        <v>99</v>
      </c>
      <c r="R460" t="s">
        <v>100</v>
      </c>
    </row>
    <row r="461" spans="1:18">
      <c r="A461">
        <v>20</v>
      </c>
      <c r="B461">
        <v>12</v>
      </c>
      <c r="C461" s="3" t="s">
        <v>24</v>
      </c>
      <c r="E461" s="4">
        <v>107</v>
      </c>
      <c r="F461" s="4">
        <v>272</v>
      </c>
      <c r="G461" s="4">
        <v>271</v>
      </c>
      <c r="H461" s="4">
        <v>272</v>
      </c>
      <c r="I461" s="4">
        <v>272</v>
      </c>
      <c r="J461" s="4">
        <v>270</v>
      </c>
      <c r="K461" s="4">
        <v>270</v>
      </c>
      <c r="L461" s="4">
        <v>269</v>
      </c>
      <c r="M461" s="4">
        <v>269</v>
      </c>
      <c r="N461" s="4">
        <v>270</v>
      </c>
      <c r="O461" s="4">
        <v>268</v>
      </c>
      <c r="P461">
        <v>252136</v>
      </c>
      <c r="Q461" s="3" t="s">
        <v>99</v>
      </c>
      <c r="R461" t="s">
        <v>101</v>
      </c>
    </row>
    <row r="462" spans="1:18">
      <c r="A462">
        <v>20</v>
      </c>
      <c r="B462">
        <v>12</v>
      </c>
      <c r="C462" s="3" t="s">
        <v>24</v>
      </c>
      <c r="E462" s="4">
        <v>105</v>
      </c>
      <c r="F462" s="4">
        <v>267</v>
      </c>
      <c r="G462" s="4">
        <v>266</v>
      </c>
      <c r="H462" s="4">
        <v>267</v>
      </c>
      <c r="I462" s="4">
        <v>267</v>
      </c>
      <c r="J462" s="4">
        <v>265</v>
      </c>
      <c r="K462" s="4">
        <v>265</v>
      </c>
      <c r="L462" s="4">
        <v>264</v>
      </c>
      <c r="M462" s="4">
        <v>265</v>
      </c>
      <c r="N462" s="4">
        <v>266</v>
      </c>
      <c r="O462" s="4">
        <v>264</v>
      </c>
      <c r="P462">
        <v>252137</v>
      </c>
      <c r="Q462" s="3" t="s">
        <v>99</v>
      </c>
      <c r="R462" t="s">
        <v>100</v>
      </c>
    </row>
    <row r="463" spans="1:18">
      <c r="A463">
        <v>20</v>
      </c>
      <c r="B463">
        <v>12</v>
      </c>
      <c r="C463" s="3" t="s">
        <v>84</v>
      </c>
      <c r="G463" s="4">
        <v>12</v>
      </c>
      <c r="H463" s="4">
        <v>22</v>
      </c>
      <c r="I463" s="4">
        <v>21</v>
      </c>
      <c r="J463" s="4">
        <v>21</v>
      </c>
      <c r="K463" s="4">
        <v>22</v>
      </c>
      <c r="L463" s="4">
        <v>22</v>
      </c>
      <c r="M463" s="4">
        <v>22</v>
      </c>
      <c r="N463" s="4">
        <v>22</v>
      </c>
      <c r="O463" s="4">
        <v>22</v>
      </c>
      <c r="P463">
        <v>386132</v>
      </c>
      <c r="Q463" s="3" t="s">
        <v>99</v>
      </c>
      <c r="R463" t="s">
        <v>101</v>
      </c>
    </row>
    <row r="464" spans="1:18" ht="15" thickBot="1">
      <c r="D464" s="5">
        <f>SUM(D2:D463)</f>
        <v>270392.92999999988</v>
      </c>
      <c r="E464" s="5">
        <f t="shared" ref="E464:O464" si="0">SUM(E2:E463)</f>
        <v>264380.12999999989</v>
      </c>
      <c r="F464" s="5">
        <f t="shared" si="0"/>
        <v>264609.48999999987</v>
      </c>
      <c r="G464" s="5">
        <f t="shared" si="0"/>
        <v>265068.48999999987</v>
      </c>
      <c r="H464" s="5">
        <f t="shared" si="0"/>
        <v>264554.08999999985</v>
      </c>
      <c r="I464" s="5">
        <f t="shared" si="0"/>
        <v>264724.68999999989</v>
      </c>
      <c r="J464" s="5">
        <f t="shared" si="0"/>
        <v>264602.08999999991</v>
      </c>
      <c r="K464" s="5">
        <f t="shared" si="0"/>
        <v>264777.78999999975</v>
      </c>
      <c r="L464" s="5">
        <f t="shared" si="0"/>
        <v>265058.68999999989</v>
      </c>
      <c r="M464" s="5">
        <f t="shared" si="0"/>
        <v>264984.18999999983</v>
      </c>
      <c r="N464" s="5">
        <f t="shared" si="0"/>
        <v>265076.3899999999</v>
      </c>
      <c r="O464" s="5">
        <f t="shared" si="0"/>
        <v>265278.48999999987</v>
      </c>
    </row>
    <row r="465" spans="4:15" ht="15" thickTop="1">
      <c r="D465" s="4">
        <f>D464-'12 UI'!D83</f>
        <v>0</v>
      </c>
      <c r="E465" s="4">
        <f>E464-'12 UI'!E83</f>
        <v>0</v>
      </c>
      <c r="F465" s="4">
        <f>F464-'12 UI'!F83</f>
        <v>0</v>
      </c>
      <c r="G465" s="4">
        <f>G464-'12 UI'!G83</f>
        <v>0</v>
      </c>
      <c r="H465" s="4">
        <f>H464-'12 UI'!H83</f>
        <v>0</v>
      </c>
      <c r="I465" s="4">
        <f>I464-'12 UI'!I83</f>
        <v>0</v>
      </c>
      <c r="J465" s="4">
        <f>J464-'12 UI'!J83</f>
        <v>0</v>
      </c>
      <c r="K465" s="4">
        <f>K464-'12 UI'!K83</f>
        <v>0</v>
      </c>
      <c r="L465" s="4">
        <f>L464-'12 UI'!L83</f>
        <v>0</v>
      </c>
      <c r="M465" s="4">
        <f>M464-'12 UI'!M83</f>
        <v>0</v>
      </c>
      <c r="N465" s="4">
        <f>N464-'12 UI'!N83</f>
        <v>0</v>
      </c>
      <c r="O465" s="4">
        <f>O464-'12 UI'!O83</f>
        <v>0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>
  <dimension ref="A1:Q84"/>
  <sheetViews>
    <sheetView workbookViewId="0">
      <selection sqref="A1:Q6 A11:Q14 A18:Q19 A25:Q27 A35:Q35 A61:Q65 A70:Q70 A82:Q82"/>
    </sheetView>
  </sheetViews>
  <sheetFormatPr defaultRowHeight="14.4"/>
  <cols>
    <col min="1" max="1" width="8.44140625" bestFit="1" customWidth="1"/>
    <col min="2" max="2" width="3.5546875" bestFit="1" customWidth="1"/>
    <col min="3" max="3" width="6" bestFit="1" customWidth="1"/>
    <col min="4" max="15" width="13.88671875" bestFit="1" customWidth="1"/>
    <col min="16" max="16" width="13.109375" bestFit="1" customWidth="1"/>
    <col min="17" max="17" width="8.33203125" bestFit="1" customWidth="1"/>
  </cols>
  <sheetData>
    <row r="1" spans="1:1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97</v>
      </c>
      <c r="Q1" s="1" t="s">
        <v>16</v>
      </c>
    </row>
    <row r="2" spans="1:17">
      <c r="A2">
        <v>20</v>
      </c>
      <c r="B2">
        <v>12</v>
      </c>
      <c r="C2" s="3" t="s">
        <v>18</v>
      </c>
      <c r="D2" s="9">
        <v>2402.5</v>
      </c>
      <c r="E2" s="9">
        <v>2400.9</v>
      </c>
      <c r="F2" s="9">
        <v>2394.5</v>
      </c>
      <c r="G2" s="9">
        <v>2386.5</v>
      </c>
      <c r="H2" s="9">
        <v>2392.1</v>
      </c>
      <c r="I2" s="9">
        <v>2399.3000000000002</v>
      </c>
      <c r="J2" s="9">
        <v>2396.9</v>
      </c>
      <c r="K2" s="9">
        <v>2398.5</v>
      </c>
      <c r="L2" s="9">
        <v>2401.6999999999998</v>
      </c>
      <c r="M2" s="9">
        <v>2410.5</v>
      </c>
      <c r="N2" s="9">
        <v>2427.3000000000002</v>
      </c>
      <c r="O2" s="9">
        <v>2424.9</v>
      </c>
      <c r="P2">
        <v>248</v>
      </c>
      <c r="Q2" s="3" t="s">
        <v>19</v>
      </c>
    </row>
    <row r="3" spans="1:17">
      <c r="A3">
        <v>20</v>
      </c>
      <c r="B3">
        <v>12</v>
      </c>
      <c r="C3" s="3" t="s">
        <v>21</v>
      </c>
      <c r="D3" s="9">
        <v>2514.6</v>
      </c>
      <c r="E3" s="9">
        <v>2512.6</v>
      </c>
      <c r="F3" s="9">
        <v>2513.6</v>
      </c>
      <c r="G3" s="9">
        <v>2509.6</v>
      </c>
      <c r="H3" s="9">
        <v>2507.6</v>
      </c>
      <c r="I3" s="9">
        <v>2504.6</v>
      </c>
      <c r="J3" s="9">
        <v>2503.6</v>
      </c>
      <c r="K3" s="9">
        <v>2505.6</v>
      </c>
      <c r="L3" s="9">
        <v>2503.6</v>
      </c>
      <c r="M3" s="9">
        <v>2500.6</v>
      </c>
      <c r="N3" s="9">
        <v>2501.6</v>
      </c>
      <c r="O3" s="9">
        <v>2499.6</v>
      </c>
      <c r="P3">
        <v>249</v>
      </c>
      <c r="Q3" s="3" t="s">
        <v>19</v>
      </c>
    </row>
    <row r="4" spans="1:17">
      <c r="A4">
        <v>20</v>
      </c>
      <c r="B4">
        <v>12</v>
      </c>
      <c r="C4" s="3" t="s">
        <v>22</v>
      </c>
      <c r="D4" s="9">
        <v>3355</v>
      </c>
      <c r="E4" s="9">
        <v>3355</v>
      </c>
      <c r="F4" s="9">
        <v>3355</v>
      </c>
      <c r="G4" s="9">
        <v>3355</v>
      </c>
      <c r="H4" s="9">
        <v>3355</v>
      </c>
      <c r="I4" s="9">
        <v>3355</v>
      </c>
      <c r="J4" s="9">
        <v>3355</v>
      </c>
      <c r="K4" s="9">
        <v>3355</v>
      </c>
      <c r="L4" s="9">
        <v>3355</v>
      </c>
      <c r="M4" s="9">
        <v>3355</v>
      </c>
      <c r="N4" s="9">
        <v>3355</v>
      </c>
      <c r="O4" s="9">
        <v>3355</v>
      </c>
      <c r="P4">
        <v>250</v>
      </c>
      <c r="Q4" s="3" t="s">
        <v>19</v>
      </c>
    </row>
    <row r="5" spans="1:17">
      <c r="A5">
        <v>20</v>
      </c>
      <c r="B5">
        <v>12</v>
      </c>
      <c r="C5" s="3" t="s">
        <v>23</v>
      </c>
      <c r="D5" s="9">
        <v>12642.3</v>
      </c>
      <c r="E5" s="9">
        <v>12785.3</v>
      </c>
      <c r="F5" s="9">
        <v>12840.1</v>
      </c>
      <c r="G5" s="9">
        <v>12884.1</v>
      </c>
      <c r="H5" s="9">
        <v>12904.3</v>
      </c>
      <c r="I5" s="9">
        <v>12941.8</v>
      </c>
      <c r="J5" s="9">
        <v>12989.8</v>
      </c>
      <c r="K5" s="9">
        <v>13026</v>
      </c>
      <c r="L5" s="9">
        <v>13150.8</v>
      </c>
      <c r="M5" s="9">
        <v>13193.3</v>
      </c>
      <c r="N5" s="9">
        <v>13232.3</v>
      </c>
      <c r="O5" s="9">
        <v>13289.5</v>
      </c>
      <c r="P5">
        <v>251</v>
      </c>
      <c r="Q5" s="3" t="s">
        <v>19</v>
      </c>
    </row>
    <row r="6" spans="1:17">
      <c r="A6">
        <v>20</v>
      </c>
      <c r="B6">
        <v>12</v>
      </c>
      <c r="C6" s="3" t="s">
        <v>24</v>
      </c>
      <c r="D6" s="9">
        <v>9338.6</v>
      </c>
      <c r="E6" s="9">
        <v>9344.4</v>
      </c>
      <c r="F6" s="9">
        <v>9361.2000000000007</v>
      </c>
      <c r="G6" s="9">
        <v>9331.1</v>
      </c>
      <c r="H6" s="9">
        <v>9346.2000000000007</v>
      </c>
      <c r="I6" s="9">
        <v>9360</v>
      </c>
      <c r="J6" s="9">
        <v>9343.4</v>
      </c>
      <c r="K6" s="9">
        <v>9339.7999999999993</v>
      </c>
      <c r="L6" s="9">
        <v>9342.7999999999993</v>
      </c>
      <c r="M6" s="9">
        <v>9376.2000000000007</v>
      </c>
      <c r="N6" s="9">
        <v>9391.6</v>
      </c>
      <c r="O6" s="9">
        <v>9396.4</v>
      </c>
      <c r="P6">
        <v>252</v>
      </c>
      <c r="Q6" s="3" t="s">
        <v>19</v>
      </c>
    </row>
    <row r="7" spans="1:17">
      <c r="A7">
        <v>20</v>
      </c>
      <c r="B7">
        <v>12</v>
      </c>
      <c r="C7" s="3" t="s">
        <v>25</v>
      </c>
      <c r="D7">
        <v>215</v>
      </c>
      <c r="E7">
        <v>215</v>
      </c>
      <c r="F7">
        <v>215</v>
      </c>
      <c r="G7">
        <v>216</v>
      </c>
      <c r="H7">
        <v>216</v>
      </c>
      <c r="I7">
        <v>216</v>
      </c>
      <c r="J7">
        <v>215</v>
      </c>
      <c r="K7">
        <v>216</v>
      </c>
      <c r="L7">
        <v>216</v>
      </c>
      <c r="M7">
        <v>216</v>
      </c>
      <c r="N7">
        <v>218</v>
      </c>
      <c r="O7">
        <v>218</v>
      </c>
      <c r="P7">
        <v>127</v>
      </c>
      <c r="Q7" s="3" t="s">
        <v>19</v>
      </c>
    </row>
    <row r="8" spans="1:17">
      <c r="A8">
        <v>20</v>
      </c>
      <c r="B8">
        <v>12</v>
      </c>
      <c r="C8" s="3" t="s">
        <v>27</v>
      </c>
      <c r="D8" s="9">
        <v>6740.5</v>
      </c>
      <c r="E8" s="9">
        <v>6746.1</v>
      </c>
      <c r="F8" s="9">
        <v>6753.3</v>
      </c>
      <c r="G8" s="9">
        <v>6765.3</v>
      </c>
      <c r="H8" s="9">
        <v>6770.3</v>
      </c>
      <c r="I8" s="9">
        <v>6767.3</v>
      </c>
      <c r="J8" s="9">
        <v>6755.7</v>
      </c>
      <c r="K8" s="9">
        <v>6743.5</v>
      </c>
      <c r="L8" s="9">
        <v>6733.5</v>
      </c>
      <c r="M8" s="9">
        <v>6726.3</v>
      </c>
      <c r="N8" s="9">
        <v>6721.9</v>
      </c>
      <c r="O8" s="9">
        <v>6718.9</v>
      </c>
      <c r="P8">
        <v>401</v>
      </c>
      <c r="Q8" s="3" t="s">
        <v>19</v>
      </c>
    </row>
    <row r="9" spans="1:17">
      <c r="A9">
        <v>20</v>
      </c>
      <c r="B9">
        <v>12</v>
      </c>
      <c r="C9" s="3" t="s">
        <v>28</v>
      </c>
      <c r="D9">
        <v>174</v>
      </c>
      <c r="E9">
        <v>174</v>
      </c>
      <c r="F9">
        <v>173</v>
      </c>
      <c r="G9">
        <v>172</v>
      </c>
      <c r="H9">
        <v>171</v>
      </c>
      <c r="I9">
        <v>172</v>
      </c>
      <c r="J9">
        <v>173</v>
      </c>
      <c r="K9">
        <v>171</v>
      </c>
      <c r="L9">
        <v>171</v>
      </c>
      <c r="M9">
        <v>173</v>
      </c>
      <c r="N9">
        <v>174</v>
      </c>
      <c r="O9">
        <v>174</v>
      </c>
      <c r="P9">
        <v>402</v>
      </c>
      <c r="Q9" s="3" t="s">
        <v>19</v>
      </c>
    </row>
    <row r="10" spans="1:17">
      <c r="A10">
        <v>20</v>
      </c>
      <c r="B10">
        <v>12</v>
      </c>
      <c r="C10" s="3" t="s">
        <v>29</v>
      </c>
      <c r="D10" s="9">
        <v>1079.5999999999999</v>
      </c>
      <c r="E10" s="9">
        <v>1081.8</v>
      </c>
      <c r="F10" s="9">
        <v>1090.8</v>
      </c>
      <c r="G10" s="9">
        <v>1087.5999999999999</v>
      </c>
      <c r="H10" s="9">
        <v>1087</v>
      </c>
      <c r="I10" s="9">
        <v>1093.8</v>
      </c>
      <c r="J10" s="9">
        <v>1098.5999999999999</v>
      </c>
      <c r="K10" s="9">
        <v>1098.4000000000001</v>
      </c>
      <c r="L10" s="9">
        <v>1096.2</v>
      </c>
      <c r="M10" s="9">
        <v>1088.5999999999999</v>
      </c>
      <c r="N10" s="9">
        <v>1084</v>
      </c>
      <c r="O10" s="9">
        <v>1082.5</v>
      </c>
      <c r="P10">
        <v>403</v>
      </c>
      <c r="Q10" s="3" t="s">
        <v>19</v>
      </c>
    </row>
    <row r="11" spans="1:17">
      <c r="A11">
        <v>20</v>
      </c>
      <c r="B11">
        <v>12</v>
      </c>
      <c r="C11" s="3" t="s">
        <v>105</v>
      </c>
      <c r="P11">
        <v>253</v>
      </c>
      <c r="Q11" s="3" t="s">
        <v>19</v>
      </c>
    </row>
    <row r="12" spans="1:17">
      <c r="A12">
        <v>20</v>
      </c>
      <c r="B12">
        <v>12</v>
      </c>
      <c r="C12" s="3" t="s">
        <v>30</v>
      </c>
      <c r="D12">
        <v>729.5</v>
      </c>
      <c r="E12">
        <v>732.5</v>
      </c>
      <c r="F12">
        <v>732.5</v>
      </c>
      <c r="G12">
        <v>736.5</v>
      </c>
      <c r="H12">
        <v>735.5</v>
      </c>
      <c r="I12">
        <v>735.5</v>
      </c>
      <c r="J12">
        <v>735.5</v>
      </c>
      <c r="K12">
        <v>732.5</v>
      </c>
      <c r="L12">
        <v>754.5</v>
      </c>
      <c r="M12">
        <v>760.5</v>
      </c>
      <c r="N12">
        <v>758.5</v>
      </c>
      <c r="O12">
        <v>760.5</v>
      </c>
      <c r="P12">
        <v>254</v>
      </c>
      <c r="Q12" s="3" t="s">
        <v>19</v>
      </c>
    </row>
    <row r="13" spans="1:17">
      <c r="A13">
        <v>20</v>
      </c>
      <c r="B13">
        <v>12</v>
      </c>
      <c r="C13" s="3" t="s">
        <v>32</v>
      </c>
      <c r="D13" s="9">
        <v>21007.9</v>
      </c>
      <c r="E13" s="9">
        <v>21013.1</v>
      </c>
      <c r="F13" s="9">
        <v>21029.1</v>
      </c>
      <c r="G13" s="9">
        <v>21052.1</v>
      </c>
      <c r="H13" s="9">
        <v>21056.6</v>
      </c>
      <c r="I13" s="9">
        <v>21078.6</v>
      </c>
      <c r="J13" s="9">
        <v>21085.1</v>
      </c>
      <c r="K13" s="9">
        <v>21070.1</v>
      </c>
      <c r="L13" s="9">
        <v>21054.1</v>
      </c>
      <c r="M13" s="9">
        <v>21058.9</v>
      </c>
      <c r="N13" s="9">
        <v>21097.1</v>
      </c>
      <c r="O13" s="9">
        <v>21082.1</v>
      </c>
      <c r="P13">
        <v>255</v>
      </c>
      <c r="Q13" s="3" t="s">
        <v>19</v>
      </c>
    </row>
    <row r="14" spans="1:17">
      <c r="A14">
        <v>20</v>
      </c>
      <c r="B14">
        <v>12</v>
      </c>
      <c r="C14" s="3" t="s">
        <v>33</v>
      </c>
      <c r="D14" s="9">
        <v>1130</v>
      </c>
      <c r="E14" s="9">
        <v>1134</v>
      </c>
      <c r="F14" s="9">
        <v>1135</v>
      </c>
      <c r="G14" s="9">
        <v>1232.2</v>
      </c>
      <c r="H14" s="9">
        <v>1234.4000000000001</v>
      </c>
      <c r="I14" s="9">
        <v>1232.4000000000001</v>
      </c>
      <c r="J14" s="9">
        <v>1236.4000000000001</v>
      </c>
      <c r="K14" s="9">
        <v>1243.2</v>
      </c>
      <c r="L14" s="9">
        <v>1243.4000000000001</v>
      </c>
      <c r="M14" s="9">
        <v>1242</v>
      </c>
      <c r="N14" s="9">
        <v>1241</v>
      </c>
      <c r="O14" s="9">
        <v>1241</v>
      </c>
      <c r="P14">
        <v>256</v>
      </c>
      <c r="Q14" s="3" t="s">
        <v>19</v>
      </c>
    </row>
    <row r="15" spans="1:17">
      <c r="A15">
        <v>20</v>
      </c>
      <c r="B15">
        <v>12</v>
      </c>
      <c r="C15" s="3" t="s">
        <v>34</v>
      </c>
      <c r="D15" s="9">
        <v>2380.5</v>
      </c>
      <c r="E15" s="9">
        <v>2378.5</v>
      </c>
      <c r="F15" s="9">
        <v>2373.5</v>
      </c>
      <c r="G15" s="9">
        <v>2373.5</v>
      </c>
      <c r="H15" s="9">
        <v>2372.5</v>
      </c>
      <c r="I15" s="9">
        <v>2372.5</v>
      </c>
      <c r="J15" s="9">
        <v>2366.5</v>
      </c>
      <c r="K15" s="9">
        <v>2369.5</v>
      </c>
      <c r="L15" s="9">
        <v>2368.5</v>
      </c>
      <c r="M15" s="9">
        <v>2368.5</v>
      </c>
      <c r="N15" s="9">
        <v>2366.5</v>
      </c>
      <c r="O15" s="9">
        <v>2369.5</v>
      </c>
      <c r="P15">
        <v>128</v>
      </c>
      <c r="Q15" s="3" t="s">
        <v>19</v>
      </c>
    </row>
    <row r="16" spans="1:17">
      <c r="A16">
        <v>20</v>
      </c>
      <c r="B16">
        <v>12</v>
      </c>
      <c r="C16" s="3" t="s">
        <v>35</v>
      </c>
      <c r="D16">
        <v>243</v>
      </c>
      <c r="E16">
        <v>243</v>
      </c>
      <c r="F16">
        <v>244</v>
      </c>
      <c r="G16">
        <v>244</v>
      </c>
      <c r="H16">
        <v>245</v>
      </c>
      <c r="I16">
        <v>245</v>
      </c>
      <c r="J16">
        <v>243</v>
      </c>
      <c r="K16">
        <v>244</v>
      </c>
      <c r="L16">
        <v>243</v>
      </c>
      <c r="M16">
        <v>244</v>
      </c>
      <c r="N16">
        <v>244</v>
      </c>
      <c r="O16">
        <v>245</v>
      </c>
      <c r="P16">
        <v>129</v>
      </c>
      <c r="Q16" s="3" t="s">
        <v>19</v>
      </c>
    </row>
    <row r="17" spans="1:17">
      <c r="A17">
        <v>20</v>
      </c>
      <c r="B17">
        <v>12</v>
      </c>
      <c r="C17" s="3" t="s">
        <v>36</v>
      </c>
      <c r="D17">
        <v>442.2</v>
      </c>
      <c r="E17">
        <v>442.2</v>
      </c>
      <c r="F17">
        <v>462.2</v>
      </c>
      <c r="G17">
        <v>462.2</v>
      </c>
      <c r="H17">
        <v>462.2</v>
      </c>
      <c r="I17">
        <v>460.2</v>
      </c>
      <c r="J17">
        <v>458.2</v>
      </c>
      <c r="K17">
        <v>457.2</v>
      </c>
      <c r="L17">
        <v>457.2</v>
      </c>
      <c r="M17">
        <v>456.2</v>
      </c>
      <c r="N17">
        <v>454.2</v>
      </c>
      <c r="O17">
        <v>454.2</v>
      </c>
      <c r="P17">
        <v>130</v>
      </c>
      <c r="Q17" s="3" t="s">
        <v>19</v>
      </c>
    </row>
    <row r="18" spans="1:17">
      <c r="A18">
        <v>20</v>
      </c>
      <c r="B18">
        <v>12</v>
      </c>
      <c r="C18" s="3" t="s">
        <v>111</v>
      </c>
      <c r="D18">
        <v>425.4</v>
      </c>
      <c r="E18">
        <v>433.4</v>
      </c>
      <c r="F18">
        <v>437.4</v>
      </c>
      <c r="G18">
        <v>437.4</v>
      </c>
      <c r="P18">
        <v>257</v>
      </c>
      <c r="Q18" s="3" t="s">
        <v>19</v>
      </c>
    </row>
    <row r="19" spans="1:17">
      <c r="A19">
        <v>20</v>
      </c>
      <c r="B19">
        <v>12</v>
      </c>
      <c r="C19" s="3" t="s">
        <v>112</v>
      </c>
      <c r="P19">
        <v>258</v>
      </c>
      <c r="Q19" s="3" t="s">
        <v>19</v>
      </c>
    </row>
    <row r="20" spans="1:17">
      <c r="A20">
        <v>20</v>
      </c>
      <c r="B20">
        <v>12</v>
      </c>
      <c r="C20" s="3" t="s">
        <v>37</v>
      </c>
      <c r="D20">
        <v>967.8</v>
      </c>
      <c r="E20">
        <v>969.8</v>
      </c>
      <c r="F20">
        <v>969.8</v>
      </c>
      <c r="G20">
        <v>973.8</v>
      </c>
      <c r="H20">
        <v>975.8</v>
      </c>
      <c r="I20">
        <v>997.8</v>
      </c>
      <c r="J20" s="9">
        <v>1006.8</v>
      </c>
      <c r="K20" s="9">
        <v>1006.8</v>
      </c>
      <c r="L20" s="9">
        <v>1007.8</v>
      </c>
      <c r="M20" s="9">
        <v>1001.8</v>
      </c>
      <c r="N20" s="9">
        <v>1000.2</v>
      </c>
      <c r="O20">
        <v>997.8</v>
      </c>
      <c r="P20">
        <v>131</v>
      </c>
      <c r="Q20" s="3" t="s">
        <v>19</v>
      </c>
    </row>
    <row r="21" spans="1:17">
      <c r="A21">
        <v>20</v>
      </c>
      <c r="B21">
        <v>12</v>
      </c>
      <c r="C21" s="3" t="s">
        <v>38</v>
      </c>
      <c r="D21">
        <v>115</v>
      </c>
      <c r="E21">
        <v>113</v>
      </c>
      <c r="F21">
        <v>112</v>
      </c>
      <c r="G21">
        <v>112</v>
      </c>
      <c r="H21">
        <v>112</v>
      </c>
      <c r="I21">
        <v>112</v>
      </c>
      <c r="J21">
        <v>113</v>
      </c>
      <c r="K21">
        <v>112</v>
      </c>
      <c r="L21">
        <v>111</v>
      </c>
      <c r="M21">
        <v>111</v>
      </c>
      <c r="N21">
        <v>109</v>
      </c>
      <c r="O21">
        <v>109</v>
      </c>
      <c r="P21">
        <v>132</v>
      </c>
      <c r="Q21" s="3" t="s">
        <v>19</v>
      </c>
    </row>
    <row r="22" spans="1:17">
      <c r="A22">
        <v>20</v>
      </c>
      <c r="B22">
        <v>12</v>
      </c>
      <c r="C22" s="3" t="s">
        <v>39</v>
      </c>
      <c r="D22" s="9">
        <v>3454.5</v>
      </c>
      <c r="E22" s="9">
        <v>3453.5</v>
      </c>
      <c r="F22" s="9">
        <v>3459.5</v>
      </c>
      <c r="G22" s="9">
        <v>3453.5</v>
      </c>
      <c r="H22" s="9">
        <v>3450.5</v>
      </c>
      <c r="I22" s="9">
        <v>3457.5</v>
      </c>
      <c r="J22" s="9">
        <v>3458.5</v>
      </c>
      <c r="K22" s="9">
        <v>3452.5</v>
      </c>
      <c r="L22" s="9">
        <v>3457.5</v>
      </c>
      <c r="M22" s="9">
        <v>3453.5</v>
      </c>
      <c r="N22" s="9">
        <v>3459.5</v>
      </c>
      <c r="O22" s="9">
        <v>3463.5</v>
      </c>
      <c r="P22">
        <v>406</v>
      </c>
      <c r="Q22" s="3" t="s">
        <v>19</v>
      </c>
    </row>
    <row r="23" spans="1:17">
      <c r="A23">
        <v>20</v>
      </c>
      <c r="B23">
        <v>12</v>
      </c>
      <c r="C23" s="3" t="s">
        <v>40</v>
      </c>
      <c r="D23" s="9">
        <v>8602.9</v>
      </c>
      <c r="E23" s="9">
        <v>8612.9</v>
      </c>
      <c r="F23" s="9">
        <v>8563.4</v>
      </c>
      <c r="G23" s="9">
        <v>8548.4</v>
      </c>
      <c r="H23" s="9">
        <v>8559.9</v>
      </c>
      <c r="I23" s="9">
        <v>8557.9</v>
      </c>
      <c r="J23" s="9">
        <v>8555.4</v>
      </c>
      <c r="K23" s="9">
        <v>8575.4</v>
      </c>
      <c r="L23" s="9">
        <v>8551.4</v>
      </c>
      <c r="M23" s="9">
        <v>8546.9</v>
      </c>
      <c r="N23" s="9">
        <v>8552.9</v>
      </c>
      <c r="O23" s="9">
        <v>8525.9</v>
      </c>
      <c r="P23">
        <v>425</v>
      </c>
      <c r="Q23" s="3" t="s">
        <v>19</v>
      </c>
    </row>
    <row r="24" spans="1:17">
      <c r="A24">
        <v>20</v>
      </c>
      <c r="B24">
        <v>12</v>
      </c>
      <c r="C24" s="3" t="s">
        <v>42</v>
      </c>
      <c r="D24" s="9">
        <v>3394.5</v>
      </c>
      <c r="E24" s="9">
        <v>3391.5</v>
      </c>
      <c r="F24" s="9">
        <v>3397.5</v>
      </c>
      <c r="G24" s="9">
        <v>3404.5</v>
      </c>
      <c r="H24" s="9">
        <v>3403.5</v>
      </c>
      <c r="I24" s="9">
        <v>3395.5</v>
      </c>
      <c r="J24" s="9">
        <v>3404.5</v>
      </c>
      <c r="K24" s="9">
        <v>3412.5</v>
      </c>
      <c r="L24" s="9">
        <v>3415.5</v>
      </c>
      <c r="M24" s="9">
        <v>3408.5</v>
      </c>
      <c r="N24" s="9">
        <v>3408.5</v>
      </c>
      <c r="O24" s="9">
        <v>3407.5</v>
      </c>
      <c r="P24">
        <v>450</v>
      </c>
      <c r="Q24" s="3" t="s">
        <v>19</v>
      </c>
    </row>
    <row r="25" spans="1:17">
      <c r="A25">
        <v>20</v>
      </c>
      <c r="B25">
        <v>12</v>
      </c>
      <c r="C25" s="3" t="s">
        <v>43</v>
      </c>
      <c r="D25" s="9">
        <v>1520</v>
      </c>
      <c r="E25" s="9">
        <v>1527.2</v>
      </c>
      <c r="F25" s="9">
        <v>1516.8</v>
      </c>
      <c r="G25" s="9">
        <v>1487.2</v>
      </c>
      <c r="H25" s="9">
        <v>1476.8</v>
      </c>
      <c r="I25" s="9">
        <v>1473.6</v>
      </c>
      <c r="J25" s="9">
        <v>1473.6</v>
      </c>
      <c r="K25" s="9">
        <v>1472</v>
      </c>
      <c r="L25" s="9">
        <v>1472</v>
      </c>
      <c r="M25" s="9">
        <v>1500.8</v>
      </c>
      <c r="N25" s="9">
        <v>1515.2</v>
      </c>
      <c r="O25" s="9">
        <v>1516.8</v>
      </c>
      <c r="P25">
        <v>259</v>
      </c>
      <c r="Q25" s="3" t="s">
        <v>19</v>
      </c>
    </row>
    <row r="26" spans="1:17">
      <c r="A26">
        <v>20</v>
      </c>
      <c r="B26">
        <v>12</v>
      </c>
      <c r="C26" s="3" t="s">
        <v>44</v>
      </c>
      <c r="D26" s="9">
        <v>2726</v>
      </c>
      <c r="E26" s="9">
        <v>2716</v>
      </c>
      <c r="F26" s="9">
        <v>2719</v>
      </c>
      <c r="G26" s="9">
        <v>2723</v>
      </c>
      <c r="H26" s="9">
        <v>2720</v>
      </c>
      <c r="I26" s="9">
        <v>2716</v>
      </c>
      <c r="J26" s="9">
        <v>2712</v>
      </c>
      <c r="K26" s="9">
        <v>2710</v>
      </c>
      <c r="L26" s="9">
        <v>2709</v>
      </c>
      <c r="M26" s="9">
        <v>2709</v>
      </c>
      <c r="N26" s="9">
        <v>2711</v>
      </c>
      <c r="O26" s="9">
        <v>2711</v>
      </c>
      <c r="P26">
        <v>260</v>
      </c>
      <c r="Q26" s="3" t="s">
        <v>19</v>
      </c>
    </row>
    <row r="27" spans="1:17">
      <c r="A27">
        <v>20</v>
      </c>
      <c r="B27">
        <v>12</v>
      </c>
      <c r="C27" s="3" t="s">
        <v>106</v>
      </c>
      <c r="P27">
        <v>261</v>
      </c>
      <c r="Q27" s="3" t="s">
        <v>19</v>
      </c>
    </row>
    <row r="28" spans="1:17">
      <c r="A28">
        <v>20</v>
      </c>
      <c r="B28">
        <v>12</v>
      </c>
      <c r="C28" s="3" t="s">
        <v>45</v>
      </c>
      <c r="D28" s="9">
        <v>4555.3</v>
      </c>
      <c r="E28" s="9">
        <v>4567.8</v>
      </c>
      <c r="F28" s="9">
        <v>4611</v>
      </c>
      <c r="G28" s="9">
        <v>4823.7</v>
      </c>
      <c r="H28" s="9">
        <v>4836.7</v>
      </c>
      <c r="I28" s="9">
        <v>4847.2</v>
      </c>
      <c r="J28" s="9">
        <v>4892.7</v>
      </c>
      <c r="K28" s="9">
        <v>4899.7</v>
      </c>
      <c r="L28" s="9">
        <v>4930.7</v>
      </c>
      <c r="M28" s="9">
        <v>4765.2</v>
      </c>
      <c r="N28" s="9">
        <v>4770.2</v>
      </c>
      <c r="O28" s="9">
        <v>4932.7</v>
      </c>
      <c r="P28">
        <v>451</v>
      </c>
      <c r="Q28" s="3" t="s">
        <v>19</v>
      </c>
    </row>
    <row r="29" spans="1:17">
      <c r="A29">
        <v>20</v>
      </c>
      <c r="B29">
        <v>12</v>
      </c>
      <c r="C29" s="3" t="s">
        <v>46</v>
      </c>
      <c r="D29">
        <v>584</v>
      </c>
      <c r="E29">
        <v>580</v>
      </c>
      <c r="F29">
        <v>582</v>
      </c>
      <c r="G29">
        <v>582</v>
      </c>
      <c r="H29">
        <v>584</v>
      </c>
      <c r="I29">
        <v>584</v>
      </c>
      <c r="J29">
        <v>586</v>
      </c>
      <c r="K29">
        <v>586</v>
      </c>
      <c r="L29">
        <v>588</v>
      </c>
      <c r="M29">
        <v>587</v>
      </c>
      <c r="N29">
        <v>585</v>
      </c>
      <c r="O29">
        <v>587</v>
      </c>
      <c r="P29">
        <v>452</v>
      </c>
      <c r="Q29" s="3" t="s">
        <v>19</v>
      </c>
    </row>
    <row r="30" spans="1:17">
      <c r="A30">
        <v>20</v>
      </c>
      <c r="B30">
        <v>12</v>
      </c>
      <c r="C30" s="3" t="s">
        <v>47</v>
      </c>
      <c r="D30">
        <v>635</v>
      </c>
      <c r="E30">
        <v>635</v>
      </c>
      <c r="F30">
        <v>635</v>
      </c>
      <c r="G30">
        <v>637</v>
      </c>
      <c r="H30">
        <v>637</v>
      </c>
      <c r="I30">
        <v>635</v>
      </c>
      <c r="J30">
        <v>631</v>
      </c>
      <c r="K30">
        <v>627</v>
      </c>
      <c r="L30">
        <v>631</v>
      </c>
      <c r="M30">
        <v>629</v>
      </c>
      <c r="N30">
        <v>629</v>
      </c>
      <c r="O30">
        <v>627</v>
      </c>
      <c r="P30">
        <v>133</v>
      </c>
      <c r="Q30" s="3" t="s">
        <v>19</v>
      </c>
    </row>
    <row r="31" spans="1:17">
      <c r="A31">
        <v>20</v>
      </c>
      <c r="B31">
        <v>12</v>
      </c>
      <c r="C31" s="3" t="s">
        <v>48</v>
      </c>
      <c r="D31">
        <v>357</v>
      </c>
      <c r="E31">
        <v>356</v>
      </c>
      <c r="F31">
        <v>355</v>
      </c>
      <c r="G31">
        <v>354</v>
      </c>
      <c r="H31">
        <v>356</v>
      </c>
      <c r="I31">
        <v>355</v>
      </c>
      <c r="J31">
        <v>354</v>
      </c>
      <c r="K31">
        <v>354</v>
      </c>
      <c r="L31">
        <v>354</v>
      </c>
      <c r="M31">
        <v>354</v>
      </c>
      <c r="N31">
        <v>354</v>
      </c>
      <c r="O31">
        <v>355</v>
      </c>
      <c r="P31">
        <v>134</v>
      </c>
      <c r="Q31" s="3" t="s">
        <v>19</v>
      </c>
    </row>
    <row r="32" spans="1:17">
      <c r="A32">
        <v>20</v>
      </c>
      <c r="B32">
        <v>12</v>
      </c>
      <c r="C32" s="3" t="s">
        <v>49</v>
      </c>
      <c r="D32" s="9">
        <v>6158</v>
      </c>
      <c r="E32" s="9">
        <v>6150</v>
      </c>
      <c r="F32" s="9">
        <v>6162</v>
      </c>
      <c r="G32" s="9">
        <v>6174</v>
      </c>
      <c r="H32" s="9">
        <v>6172</v>
      </c>
      <c r="I32" s="9">
        <v>6182.4</v>
      </c>
      <c r="J32" s="9">
        <v>6184.4</v>
      </c>
      <c r="K32" s="9">
        <v>6180.8</v>
      </c>
      <c r="L32" s="9">
        <v>6179.4</v>
      </c>
      <c r="M32" s="9">
        <v>6183.4</v>
      </c>
      <c r="N32" s="9">
        <v>6164.4</v>
      </c>
      <c r="O32" s="9">
        <v>6157.4</v>
      </c>
      <c r="P32">
        <v>150</v>
      </c>
      <c r="Q32" s="3" t="s">
        <v>19</v>
      </c>
    </row>
    <row r="33" spans="1:17">
      <c r="A33">
        <v>20</v>
      </c>
      <c r="B33">
        <v>12</v>
      </c>
      <c r="C33" s="3" t="s">
        <v>50</v>
      </c>
      <c r="D33">
        <v>384</v>
      </c>
      <c r="E33">
        <v>386</v>
      </c>
      <c r="F33">
        <v>387.6</v>
      </c>
      <c r="G33">
        <v>390.4</v>
      </c>
      <c r="H33">
        <v>388.2</v>
      </c>
      <c r="I33">
        <v>387.4</v>
      </c>
      <c r="J33">
        <v>396.4</v>
      </c>
      <c r="K33">
        <v>394.6</v>
      </c>
      <c r="L33">
        <v>395</v>
      </c>
      <c r="M33">
        <v>392.2</v>
      </c>
      <c r="N33">
        <v>388.8</v>
      </c>
      <c r="O33">
        <v>384.4</v>
      </c>
      <c r="P33">
        <v>151</v>
      </c>
      <c r="Q33" s="3" t="s">
        <v>19</v>
      </c>
    </row>
    <row r="34" spans="1:17">
      <c r="A34">
        <v>20</v>
      </c>
      <c r="B34">
        <v>12</v>
      </c>
      <c r="C34" s="3" t="s">
        <v>51</v>
      </c>
      <c r="D34" s="9">
        <v>11497.6</v>
      </c>
      <c r="E34" s="9">
        <v>11587.1</v>
      </c>
      <c r="F34" s="9">
        <v>11612.2</v>
      </c>
      <c r="G34" s="9">
        <v>11635.4</v>
      </c>
      <c r="H34" s="9">
        <v>11731.6</v>
      </c>
      <c r="I34" s="9">
        <v>11691.5</v>
      </c>
      <c r="J34" s="9">
        <v>11693.8</v>
      </c>
      <c r="K34" s="9">
        <v>11691.3</v>
      </c>
      <c r="L34" s="9">
        <v>11718</v>
      </c>
      <c r="M34" s="9">
        <v>11690.3</v>
      </c>
      <c r="N34" s="9">
        <v>11719.1</v>
      </c>
      <c r="O34" s="9">
        <v>11715.2</v>
      </c>
      <c r="P34">
        <v>453</v>
      </c>
      <c r="Q34" s="3" t="s">
        <v>19</v>
      </c>
    </row>
    <row r="35" spans="1:17">
      <c r="A35">
        <v>20</v>
      </c>
      <c r="B35">
        <v>12</v>
      </c>
      <c r="C35" s="3" t="s">
        <v>103</v>
      </c>
      <c r="D35">
        <v>368.8</v>
      </c>
      <c r="E35">
        <v>368.8</v>
      </c>
      <c r="F35">
        <v>371.8</v>
      </c>
      <c r="G35">
        <v>372.8</v>
      </c>
      <c r="P35">
        <v>262</v>
      </c>
      <c r="Q35" s="3" t="s">
        <v>19</v>
      </c>
    </row>
    <row r="36" spans="1:17">
      <c r="A36">
        <v>20</v>
      </c>
      <c r="B36">
        <v>12</v>
      </c>
      <c r="C36" s="3" t="s">
        <v>52</v>
      </c>
      <c r="D36">
        <v>927.8</v>
      </c>
      <c r="E36">
        <v>927.8</v>
      </c>
      <c r="F36">
        <v>928.8</v>
      </c>
      <c r="G36">
        <v>931.8</v>
      </c>
      <c r="H36">
        <v>930.8</v>
      </c>
      <c r="I36">
        <v>931.8</v>
      </c>
      <c r="J36">
        <v>930.8</v>
      </c>
      <c r="K36">
        <v>929.8</v>
      </c>
      <c r="L36">
        <v>930</v>
      </c>
      <c r="M36">
        <v>929</v>
      </c>
      <c r="N36">
        <v>928.8</v>
      </c>
      <c r="O36">
        <v>930.8</v>
      </c>
      <c r="P36">
        <v>286</v>
      </c>
      <c r="Q36" s="3" t="s">
        <v>19</v>
      </c>
    </row>
    <row r="37" spans="1:17">
      <c r="A37">
        <v>20</v>
      </c>
      <c r="B37">
        <v>12</v>
      </c>
      <c r="C37" s="3" t="s">
        <v>54</v>
      </c>
      <c r="D37" s="9">
        <v>1489</v>
      </c>
      <c r="E37" s="9">
        <v>1487</v>
      </c>
      <c r="F37" s="9">
        <v>1484</v>
      </c>
      <c r="G37" s="9">
        <v>1485</v>
      </c>
      <c r="H37" s="9">
        <v>1484</v>
      </c>
      <c r="I37" s="9">
        <v>1484</v>
      </c>
      <c r="J37" s="9">
        <v>1482</v>
      </c>
      <c r="K37" s="9">
        <v>1483</v>
      </c>
      <c r="L37" s="9">
        <v>1481</v>
      </c>
      <c r="M37" s="9">
        <v>1479</v>
      </c>
      <c r="N37" s="9">
        <v>1480</v>
      </c>
      <c r="O37" s="9">
        <v>1478</v>
      </c>
      <c r="P37">
        <v>287</v>
      </c>
      <c r="Q37" s="3" t="s">
        <v>19</v>
      </c>
    </row>
    <row r="38" spans="1:17">
      <c r="A38">
        <v>20</v>
      </c>
      <c r="B38">
        <v>12</v>
      </c>
      <c r="C38" s="3" t="s">
        <v>55</v>
      </c>
      <c r="D38" s="9">
        <v>2191.3000000000002</v>
      </c>
      <c r="E38" s="9">
        <v>2185.6999999999998</v>
      </c>
      <c r="F38" s="9">
        <v>2190.6999999999998</v>
      </c>
      <c r="G38" s="9">
        <v>2199.3000000000002</v>
      </c>
      <c r="H38" s="9">
        <v>2197.3000000000002</v>
      </c>
      <c r="I38" s="9">
        <v>2197.3000000000002</v>
      </c>
      <c r="J38" s="9">
        <v>2203.3000000000002</v>
      </c>
      <c r="K38" s="9">
        <v>2202.9</v>
      </c>
      <c r="L38" s="9">
        <v>2204.9</v>
      </c>
      <c r="M38" s="9">
        <v>2201.9</v>
      </c>
      <c r="N38" s="9">
        <v>2197.9</v>
      </c>
      <c r="O38" s="9">
        <v>2199.9</v>
      </c>
      <c r="P38">
        <v>288</v>
      </c>
      <c r="Q38" s="3" t="s">
        <v>19</v>
      </c>
    </row>
    <row r="39" spans="1:17">
      <c r="A39">
        <v>20</v>
      </c>
      <c r="B39">
        <v>12</v>
      </c>
      <c r="C39" s="3" t="s">
        <v>56</v>
      </c>
      <c r="D39" s="9">
        <v>1813.7</v>
      </c>
      <c r="E39" s="9">
        <v>1813.7</v>
      </c>
      <c r="F39" s="9">
        <v>1817.5</v>
      </c>
      <c r="G39" s="9">
        <v>1818.5</v>
      </c>
      <c r="H39" s="9">
        <v>1817.9</v>
      </c>
      <c r="I39" s="9">
        <v>1820.3</v>
      </c>
      <c r="J39" s="9">
        <v>1822.1</v>
      </c>
      <c r="K39" s="9">
        <v>1817.3</v>
      </c>
      <c r="L39" s="9">
        <v>1811.3</v>
      </c>
      <c r="M39" s="9">
        <v>1813.9</v>
      </c>
      <c r="N39" s="9">
        <v>1814.9</v>
      </c>
      <c r="O39" s="9">
        <v>1809.7</v>
      </c>
      <c r="P39">
        <v>152</v>
      </c>
      <c r="Q39" s="3" t="s">
        <v>19</v>
      </c>
    </row>
    <row r="40" spans="1:17">
      <c r="A40">
        <v>20</v>
      </c>
      <c r="B40">
        <v>12</v>
      </c>
      <c r="C40" s="3" t="s">
        <v>57</v>
      </c>
      <c r="D40">
        <v>109</v>
      </c>
      <c r="E40">
        <v>108</v>
      </c>
      <c r="F40">
        <v>108</v>
      </c>
      <c r="G40">
        <v>108</v>
      </c>
      <c r="H40">
        <v>108</v>
      </c>
      <c r="I40">
        <v>106</v>
      </c>
      <c r="J40">
        <v>106</v>
      </c>
      <c r="K40">
        <v>106</v>
      </c>
      <c r="L40">
        <v>106</v>
      </c>
      <c r="M40">
        <v>106</v>
      </c>
      <c r="N40">
        <v>106</v>
      </c>
      <c r="O40">
        <v>105</v>
      </c>
      <c r="P40">
        <v>180</v>
      </c>
      <c r="Q40" s="3" t="s">
        <v>19</v>
      </c>
    </row>
    <row r="41" spans="1:17">
      <c r="A41">
        <v>20</v>
      </c>
      <c r="B41">
        <v>12</v>
      </c>
      <c r="C41" s="3" t="s">
        <v>58</v>
      </c>
      <c r="D41">
        <v>378.4</v>
      </c>
      <c r="E41">
        <v>378.4</v>
      </c>
      <c r="F41">
        <v>378.4</v>
      </c>
      <c r="G41">
        <v>378.4</v>
      </c>
      <c r="H41">
        <v>377.4</v>
      </c>
      <c r="I41">
        <v>377.4</v>
      </c>
      <c r="J41">
        <v>377.4</v>
      </c>
      <c r="K41">
        <v>376.8</v>
      </c>
      <c r="L41">
        <v>376.8</v>
      </c>
      <c r="M41">
        <v>375.8</v>
      </c>
      <c r="N41">
        <v>374.8</v>
      </c>
      <c r="O41">
        <v>374.8</v>
      </c>
      <c r="P41">
        <v>181</v>
      </c>
      <c r="Q41" s="3" t="s">
        <v>19</v>
      </c>
    </row>
    <row r="42" spans="1:17">
      <c r="A42">
        <v>20</v>
      </c>
      <c r="B42">
        <v>12</v>
      </c>
      <c r="C42" s="3" t="s">
        <v>59</v>
      </c>
      <c r="D42" s="9">
        <v>37668.9</v>
      </c>
      <c r="E42" s="9">
        <v>31385.3</v>
      </c>
      <c r="F42" s="9">
        <v>31370</v>
      </c>
      <c r="G42" s="9">
        <v>31382.5</v>
      </c>
      <c r="H42" s="9">
        <v>31432.9</v>
      </c>
      <c r="I42" s="9">
        <v>31476.3</v>
      </c>
      <c r="J42" s="9">
        <v>31494.1</v>
      </c>
      <c r="K42" s="9">
        <v>31526.1</v>
      </c>
      <c r="L42" s="9">
        <v>31526.5</v>
      </c>
      <c r="M42" s="9">
        <v>31559.1</v>
      </c>
      <c r="N42" s="9">
        <v>31574.5</v>
      </c>
      <c r="O42" s="9">
        <v>31571.7</v>
      </c>
      <c r="P42">
        <v>182</v>
      </c>
      <c r="Q42" s="3" t="s">
        <v>19</v>
      </c>
    </row>
    <row r="43" spans="1:17">
      <c r="A43">
        <v>20</v>
      </c>
      <c r="B43">
        <v>12</v>
      </c>
      <c r="C43" s="3" t="s">
        <v>60</v>
      </c>
      <c r="D43">
        <v>954.6</v>
      </c>
      <c r="E43">
        <v>943.6</v>
      </c>
      <c r="F43">
        <v>975.6</v>
      </c>
      <c r="G43">
        <v>983.6</v>
      </c>
      <c r="H43">
        <v>978.6</v>
      </c>
      <c r="I43">
        <v>994.6</v>
      </c>
      <c r="J43">
        <v>989.6</v>
      </c>
      <c r="K43">
        <v>994.6</v>
      </c>
      <c r="L43">
        <v>998.6</v>
      </c>
      <c r="M43">
        <v>970.6</v>
      </c>
      <c r="N43">
        <v>967.6</v>
      </c>
      <c r="O43">
        <v>969.6</v>
      </c>
      <c r="P43">
        <v>300</v>
      </c>
      <c r="Q43" s="3" t="s">
        <v>19</v>
      </c>
    </row>
    <row r="44" spans="1:17">
      <c r="A44">
        <v>20</v>
      </c>
      <c r="B44">
        <v>12</v>
      </c>
      <c r="C44" s="3" t="s">
        <v>61</v>
      </c>
      <c r="D44">
        <v>779.5</v>
      </c>
      <c r="E44">
        <v>779.5</v>
      </c>
      <c r="F44">
        <v>779.5</v>
      </c>
      <c r="G44">
        <v>780.5</v>
      </c>
      <c r="H44">
        <v>780.5</v>
      </c>
      <c r="I44">
        <v>780.5</v>
      </c>
      <c r="J44">
        <v>780.5</v>
      </c>
      <c r="K44">
        <v>779.5</v>
      </c>
      <c r="L44">
        <v>778.5</v>
      </c>
      <c r="M44">
        <v>778.5</v>
      </c>
      <c r="N44">
        <v>778.5</v>
      </c>
      <c r="O44">
        <v>777.5</v>
      </c>
      <c r="P44">
        <v>315</v>
      </c>
      <c r="Q44" s="3" t="s">
        <v>19</v>
      </c>
    </row>
    <row r="45" spans="1:17">
      <c r="A45">
        <v>20</v>
      </c>
      <c r="B45">
        <v>12</v>
      </c>
      <c r="C45" s="3" t="s">
        <v>62</v>
      </c>
      <c r="D45" s="9">
        <v>2345</v>
      </c>
      <c r="E45" s="9">
        <v>2352</v>
      </c>
      <c r="F45" s="9">
        <v>2350</v>
      </c>
      <c r="G45" s="9">
        <v>2348</v>
      </c>
      <c r="H45" s="9">
        <v>2350</v>
      </c>
      <c r="I45" s="9">
        <v>2345</v>
      </c>
      <c r="J45" s="9">
        <v>2343</v>
      </c>
      <c r="K45" s="9">
        <v>2350</v>
      </c>
      <c r="L45" s="9">
        <v>2349</v>
      </c>
      <c r="M45" s="9">
        <v>2352</v>
      </c>
      <c r="N45" s="9">
        <v>2358</v>
      </c>
      <c r="O45" s="9">
        <v>2358</v>
      </c>
      <c r="P45">
        <v>316</v>
      </c>
      <c r="Q45" s="3" t="s">
        <v>19</v>
      </c>
    </row>
    <row r="46" spans="1:17">
      <c r="A46">
        <v>20</v>
      </c>
      <c r="B46">
        <v>12</v>
      </c>
      <c r="C46" s="3" t="s">
        <v>63</v>
      </c>
      <c r="D46" s="9">
        <v>3292</v>
      </c>
      <c r="E46" s="9">
        <v>3285</v>
      </c>
      <c r="F46" s="9">
        <v>3277</v>
      </c>
      <c r="G46" s="9">
        <v>3268.5</v>
      </c>
      <c r="H46" s="9">
        <v>3274.5</v>
      </c>
      <c r="I46" s="9">
        <v>3284.5</v>
      </c>
      <c r="J46" s="9">
        <v>3282.5</v>
      </c>
      <c r="K46" s="9">
        <v>3275.5</v>
      </c>
      <c r="L46" s="9">
        <v>3261</v>
      </c>
      <c r="M46" s="9">
        <v>3244</v>
      </c>
      <c r="N46" s="9">
        <v>3219</v>
      </c>
      <c r="O46" s="9">
        <v>3205</v>
      </c>
      <c r="P46">
        <v>317</v>
      </c>
      <c r="Q46" s="3" t="s">
        <v>19</v>
      </c>
    </row>
    <row r="47" spans="1:17">
      <c r="A47">
        <v>20</v>
      </c>
      <c r="B47">
        <v>12</v>
      </c>
      <c r="C47" s="3" t="s">
        <v>64</v>
      </c>
      <c r="D47" s="9">
        <v>2667</v>
      </c>
      <c r="E47" s="9">
        <v>2666</v>
      </c>
      <c r="F47" s="9">
        <v>2666</v>
      </c>
      <c r="G47" s="9">
        <v>2664</v>
      </c>
      <c r="H47" s="9">
        <v>2665</v>
      </c>
      <c r="I47" s="9">
        <v>2664</v>
      </c>
      <c r="J47" s="9">
        <v>2666</v>
      </c>
      <c r="K47" s="9">
        <v>2668</v>
      </c>
      <c r="L47" s="9">
        <v>2665</v>
      </c>
      <c r="M47" s="9">
        <v>2669.5</v>
      </c>
      <c r="N47" s="9">
        <v>2665.5</v>
      </c>
      <c r="O47" s="9">
        <v>2665.5</v>
      </c>
      <c r="P47">
        <v>110</v>
      </c>
      <c r="Q47" s="3" t="s">
        <v>19</v>
      </c>
    </row>
    <row r="48" spans="1:17">
      <c r="A48">
        <v>20</v>
      </c>
      <c r="B48">
        <v>12</v>
      </c>
      <c r="C48" s="3" t="s">
        <v>65</v>
      </c>
      <c r="D48">
        <v>430</v>
      </c>
      <c r="E48">
        <v>428</v>
      </c>
      <c r="F48">
        <v>428</v>
      </c>
      <c r="G48">
        <v>430</v>
      </c>
      <c r="H48">
        <v>430</v>
      </c>
      <c r="I48">
        <v>428</v>
      </c>
      <c r="J48">
        <v>428</v>
      </c>
      <c r="K48">
        <v>428</v>
      </c>
      <c r="L48">
        <v>428</v>
      </c>
      <c r="M48">
        <v>428</v>
      </c>
      <c r="N48">
        <v>426</v>
      </c>
      <c r="O48">
        <v>426</v>
      </c>
      <c r="P48">
        <v>111</v>
      </c>
      <c r="Q48" s="3" t="s">
        <v>19</v>
      </c>
    </row>
    <row r="49" spans="1:17">
      <c r="A49">
        <v>20</v>
      </c>
      <c r="B49">
        <v>12</v>
      </c>
      <c r="C49" s="3" t="s">
        <v>66</v>
      </c>
      <c r="D49">
        <v>53</v>
      </c>
      <c r="E49">
        <v>53</v>
      </c>
      <c r="F49">
        <v>53</v>
      </c>
      <c r="G49">
        <v>53</v>
      </c>
      <c r="H49">
        <v>53</v>
      </c>
      <c r="I49">
        <v>52</v>
      </c>
      <c r="J49">
        <v>52</v>
      </c>
      <c r="K49">
        <v>52</v>
      </c>
      <c r="L49">
        <v>52</v>
      </c>
      <c r="M49">
        <v>52</v>
      </c>
      <c r="N49">
        <v>51</v>
      </c>
      <c r="O49">
        <v>51</v>
      </c>
      <c r="P49">
        <v>112</v>
      </c>
      <c r="Q49" s="3" t="s">
        <v>19</v>
      </c>
    </row>
    <row r="50" spans="1:17">
      <c r="A50">
        <v>20</v>
      </c>
      <c r="B50">
        <v>12</v>
      </c>
      <c r="C50" s="3" t="s">
        <v>67</v>
      </c>
      <c r="D50">
        <v>259.60000000000002</v>
      </c>
      <c r="E50">
        <v>258.60000000000002</v>
      </c>
      <c r="F50">
        <v>258.60000000000002</v>
      </c>
      <c r="G50">
        <v>257.60000000000002</v>
      </c>
      <c r="H50">
        <v>257.60000000000002</v>
      </c>
      <c r="I50">
        <v>258.60000000000002</v>
      </c>
      <c r="J50">
        <v>257.60000000000002</v>
      </c>
      <c r="K50">
        <v>257.60000000000002</v>
      </c>
      <c r="L50">
        <v>257.60000000000002</v>
      </c>
      <c r="M50">
        <v>257.60000000000002</v>
      </c>
      <c r="N50">
        <v>257.60000000000002</v>
      </c>
      <c r="O50">
        <v>257.60000000000002</v>
      </c>
      <c r="P50">
        <v>113</v>
      </c>
      <c r="Q50" s="3" t="s">
        <v>19</v>
      </c>
    </row>
    <row r="51" spans="1:17">
      <c r="A51">
        <v>20</v>
      </c>
      <c r="B51">
        <v>12</v>
      </c>
      <c r="C51" s="3" t="s">
        <v>68</v>
      </c>
      <c r="D51">
        <v>169</v>
      </c>
      <c r="E51">
        <v>169</v>
      </c>
      <c r="F51">
        <v>169</v>
      </c>
      <c r="G51">
        <v>169</v>
      </c>
      <c r="H51">
        <v>169</v>
      </c>
      <c r="I51">
        <v>169</v>
      </c>
      <c r="J51">
        <v>169</v>
      </c>
      <c r="K51">
        <v>169</v>
      </c>
      <c r="L51">
        <v>169</v>
      </c>
      <c r="M51">
        <v>169</v>
      </c>
      <c r="N51">
        <v>169</v>
      </c>
      <c r="O51">
        <v>169</v>
      </c>
      <c r="P51">
        <v>332</v>
      </c>
      <c r="Q51" s="3" t="s">
        <v>19</v>
      </c>
    </row>
    <row r="52" spans="1:17">
      <c r="A52">
        <v>20</v>
      </c>
      <c r="B52">
        <v>12</v>
      </c>
      <c r="C52" s="3" t="s">
        <v>69</v>
      </c>
      <c r="D52" s="9">
        <v>5638.5</v>
      </c>
      <c r="E52" s="9">
        <v>5666.5</v>
      </c>
      <c r="F52" s="9">
        <v>5708.5</v>
      </c>
      <c r="G52" s="9">
        <v>5722.5</v>
      </c>
      <c r="H52" s="9">
        <v>5739.5</v>
      </c>
      <c r="I52" s="9">
        <v>5741</v>
      </c>
      <c r="J52" s="9">
        <v>5751.5</v>
      </c>
      <c r="K52" s="9">
        <v>5786.5</v>
      </c>
      <c r="L52" s="9">
        <v>5796.5</v>
      </c>
      <c r="M52" s="9">
        <v>5806</v>
      </c>
      <c r="N52" s="9">
        <v>5818.5</v>
      </c>
      <c r="O52" s="9">
        <v>5821</v>
      </c>
      <c r="P52">
        <v>333</v>
      </c>
      <c r="Q52" s="3" t="s">
        <v>19</v>
      </c>
    </row>
    <row r="53" spans="1:17">
      <c r="A53">
        <v>20</v>
      </c>
      <c r="B53">
        <v>12</v>
      </c>
      <c r="C53" s="3" t="s">
        <v>70</v>
      </c>
      <c r="D53">
        <v>305.5</v>
      </c>
      <c r="E53">
        <v>305.5</v>
      </c>
      <c r="F53">
        <v>305.5</v>
      </c>
      <c r="G53">
        <v>304.5</v>
      </c>
      <c r="H53">
        <v>304.5</v>
      </c>
      <c r="I53">
        <v>304.5</v>
      </c>
      <c r="J53">
        <v>304.5</v>
      </c>
      <c r="K53">
        <v>304.5</v>
      </c>
      <c r="L53">
        <v>304.5</v>
      </c>
      <c r="M53">
        <v>305.5</v>
      </c>
      <c r="N53">
        <v>305.5</v>
      </c>
      <c r="O53">
        <v>305.5</v>
      </c>
      <c r="P53">
        <v>114</v>
      </c>
      <c r="Q53" s="3" t="s">
        <v>19</v>
      </c>
    </row>
    <row r="54" spans="1:17">
      <c r="A54">
        <v>20</v>
      </c>
      <c r="B54">
        <v>12</v>
      </c>
      <c r="C54" s="3" t="s">
        <v>71</v>
      </c>
      <c r="D54">
        <v>83.5</v>
      </c>
      <c r="E54">
        <v>83.5</v>
      </c>
      <c r="F54">
        <v>83.5</v>
      </c>
      <c r="G54">
        <v>83.5</v>
      </c>
      <c r="H54">
        <v>83.5</v>
      </c>
      <c r="I54">
        <v>83.5</v>
      </c>
      <c r="J54">
        <v>83.5</v>
      </c>
      <c r="K54">
        <v>83.5</v>
      </c>
      <c r="L54">
        <v>83.5</v>
      </c>
      <c r="M54">
        <v>83.5</v>
      </c>
      <c r="N54">
        <v>84.5</v>
      </c>
      <c r="O54">
        <v>84.5</v>
      </c>
      <c r="P54">
        <v>117</v>
      </c>
      <c r="Q54" s="3" t="s">
        <v>19</v>
      </c>
    </row>
    <row r="55" spans="1:17">
      <c r="A55">
        <v>20</v>
      </c>
      <c r="B55">
        <v>12</v>
      </c>
      <c r="C55" s="3" t="s">
        <v>72</v>
      </c>
      <c r="D55" s="9">
        <v>7405.5</v>
      </c>
      <c r="E55" s="9">
        <v>7399.1</v>
      </c>
      <c r="F55" s="9">
        <v>7414.7</v>
      </c>
      <c r="G55" s="9">
        <v>7425.1</v>
      </c>
      <c r="H55" s="9">
        <v>7414.8</v>
      </c>
      <c r="I55" s="9">
        <v>7425</v>
      </c>
      <c r="J55" s="9">
        <v>7410.7</v>
      </c>
      <c r="K55" s="9">
        <v>7411.2</v>
      </c>
      <c r="L55" s="9">
        <v>7392.5</v>
      </c>
      <c r="M55" s="9">
        <v>7390.4</v>
      </c>
      <c r="N55" s="9">
        <v>7360</v>
      </c>
      <c r="O55" s="9">
        <v>7362.4</v>
      </c>
      <c r="P55">
        <v>345</v>
      </c>
      <c r="Q55" s="3" t="s">
        <v>19</v>
      </c>
    </row>
    <row r="56" spans="1:17">
      <c r="A56">
        <v>20</v>
      </c>
      <c r="B56">
        <v>12</v>
      </c>
      <c r="C56" s="3" t="s">
        <v>73</v>
      </c>
      <c r="D56" s="9">
        <v>10092.799999999999</v>
      </c>
      <c r="E56" s="9">
        <v>10096.4</v>
      </c>
      <c r="F56" s="9">
        <v>10111.4</v>
      </c>
      <c r="G56" s="9">
        <v>10115.200000000001</v>
      </c>
      <c r="H56" s="9">
        <v>10138</v>
      </c>
      <c r="I56" s="9">
        <v>10143.4</v>
      </c>
      <c r="J56" s="9">
        <v>10137.799999999999</v>
      </c>
      <c r="K56" s="9">
        <v>10144</v>
      </c>
      <c r="L56" s="9">
        <v>10163.6</v>
      </c>
      <c r="M56" s="9">
        <v>10178.6</v>
      </c>
      <c r="N56" s="9">
        <v>10171.299999999999</v>
      </c>
      <c r="O56" s="9">
        <v>10186.700000000001</v>
      </c>
      <c r="P56">
        <v>356</v>
      </c>
      <c r="Q56" s="3" t="s">
        <v>19</v>
      </c>
    </row>
    <row r="57" spans="1:17">
      <c r="A57">
        <v>20</v>
      </c>
      <c r="B57">
        <v>12</v>
      </c>
      <c r="C57" s="3" t="s">
        <v>75</v>
      </c>
      <c r="D57">
        <v>758</v>
      </c>
      <c r="E57">
        <v>758</v>
      </c>
      <c r="F57">
        <v>758</v>
      </c>
      <c r="G57">
        <v>758</v>
      </c>
      <c r="H57">
        <v>756</v>
      </c>
      <c r="I57">
        <v>758</v>
      </c>
      <c r="J57">
        <v>758</v>
      </c>
      <c r="K57">
        <v>756</v>
      </c>
      <c r="L57">
        <v>754</v>
      </c>
      <c r="M57">
        <v>754</v>
      </c>
      <c r="N57">
        <v>750</v>
      </c>
      <c r="O57">
        <v>752</v>
      </c>
      <c r="P57">
        <v>118</v>
      </c>
      <c r="Q57" s="3" t="s">
        <v>19</v>
      </c>
    </row>
    <row r="58" spans="1:17">
      <c r="A58">
        <v>20</v>
      </c>
      <c r="B58">
        <v>12</v>
      </c>
      <c r="C58" s="3" t="s">
        <v>76</v>
      </c>
      <c r="D58" s="9">
        <v>3058.1</v>
      </c>
      <c r="E58" s="9">
        <v>3055.5</v>
      </c>
      <c r="F58" s="9">
        <v>3055.5</v>
      </c>
      <c r="G58" s="9">
        <v>3057.5</v>
      </c>
      <c r="H58" s="9">
        <v>3059.1</v>
      </c>
      <c r="I58" s="9">
        <v>3066.5</v>
      </c>
      <c r="J58" s="9">
        <v>3072.1</v>
      </c>
      <c r="K58" s="9">
        <v>3070.1</v>
      </c>
      <c r="L58" s="9">
        <v>3071.1</v>
      </c>
      <c r="M58" s="9">
        <v>3068.1</v>
      </c>
      <c r="N58" s="9">
        <v>3067.1</v>
      </c>
      <c r="O58" s="9">
        <v>3067.1</v>
      </c>
      <c r="P58">
        <v>119</v>
      </c>
      <c r="Q58" s="3" t="s">
        <v>19</v>
      </c>
    </row>
    <row r="59" spans="1:17">
      <c r="A59">
        <v>20</v>
      </c>
      <c r="B59">
        <v>12</v>
      </c>
      <c r="C59" s="3" t="s">
        <v>77</v>
      </c>
      <c r="D59">
        <v>342</v>
      </c>
      <c r="E59">
        <v>341</v>
      </c>
      <c r="F59">
        <v>342</v>
      </c>
      <c r="G59">
        <v>343</v>
      </c>
      <c r="H59">
        <v>342</v>
      </c>
      <c r="I59">
        <v>344</v>
      </c>
      <c r="J59">
        <v>342</v>
      </c>
      <c r="K59">
        <v>341</v>
      </c>
      <c r="L59">
        <v>342</v>
      </c>
      <c r="M59">
        <v>339</v>
      </c>
      <c r="N59">
        <v>338</v>
      </c>
      <c r="O59">
        <v>339</v>
      </c>
      <c r="P59">
        <v>120</v>
      </c>
      <c r="Q59" s="3" t="s">
        <v>19</v>
      </c>
    </row>
    <row r="60" spans="1:17">
      <c r="A60">
        <v>20</v>
      </c>
      <c r="B60">
        <v>12</v>
      </c>
      <c r="C60" s="3" t="s">
        <v>78</v>
      </c>
      <c r="D60" s="9">
        <v>2044</v>
      </c>
      <c r="E60" s="9">
        <v>2043</v>
      </c>
      <c r="F60" s="9">
        <v>2043</v>
      </c>
      <c r="G60" s="9">
        <v>2046</v>
      </c>
      <c r="H60" s="9">
        <v>2044</v>
      </c>
      <c r="I60" s="9">
        <v>2037.5</v>
      </c>
      <c r="J60" s="9">
        <v>2038.5</v>
      </c>
      <c r="K60" s="9">
        <v>2041.5</v>
      </c>
      <c r="L60" s="9">
        <v>2039.5</v>
      </c>
      <c r="M60" s="9">
        <v>2039.5</v>
      </c>
      <c r="N60" s="9">
        <v>2033.5</v>
      </c>
      <c r="O60" s="9">
        <v>2042.5</v>
      </c>
      <c r="P60">
        <v>121</v>
      </c>
      <c r="Q60" s="3" t="s">
        <v>19</v>
      </c>
    </row>
    <row r="61" spans="1:17">
      <c r="A61">
        <v>20</v>
      </c>
      <c r="B61">
        <v>12</v>
      </c>
      <c r="C61" s="3" t="s">
        <v>79</v>
      </c>
      <c r="D61">
        <v>246</v>
      </c>
      <c r="E61">
        <v>247</v>
      </c>
      <c r="F61">
        <v>253.2</v>
      </c>
      <c r="G61">
        <v>249.6</v>
      </c>
      <c r="H61">
        <v>244</v>
      </c>
      <c r="I61">
        <v>237.2</v>
      </c>
      <c r="J61">
        <v>238.8</v>
      </c>
      <c r="K61">
        <v>240.8</v>
      </c>
      <c r="L61">
        <v>240.8</v>
      </c>
      <c r="M61">
        <v>237.4</v>
      </c>
      <c r="N61">
        <v>245.6</v>
      </c>
      <c r="O61">
        <v>249.2</v>
      </c>
      <c r="P61">
        <v>242</v>
      </c>
      <c r="Q61" s="3" t="s">
        <v>19</v>
      </c>
    </row>
    <row r="62" spans="1:17">
      <c r="A62">
        <v>20</v>
      </c>
      <c r="B62">
        <v>12</v>
      </c>
      <c r="C62" s="3" t="s">
        <v>107</v>
      </c>
      <c r="P62">
        <v>243</v>
      </c>
      <c r="Q62" s="3" t="s">
        <v>19</v>
      </c>
    </row>
    <row r="63" spans="1:17">
      <c r="A63">
        <v>20</v>
      </c>
      <c r="B63">
        <v>12</v>
      </c>
      <c r="C63" s="3" t="s">
        <v>108</v>
      </c>
      <c r="P63">
        <v>244</v>
      </c>
      <c r="Q63" s="3" t="s">
        <v>19</v>
      </c>
    </row>
    <row r="64" spans="1:17">
      <c r="A64">
        <v>20</v>
      </c>
      <c r="B64">
        <v>12</v>
      </c>
      <c r="C64" s="3" t="s">
        <v>110</v>
      </c>
      <c r="P64">
        <v>245</v>
      </c>
      <c r="Q64" s="3" t="s">
        <v>19</v>
      </c>
    </row>
    <row r="65" spans="1:17">
      <c r="A65">
        <v>20</v>
      </c>
      <c r="B65">
        <v>12</v>
      </c>
      <c r="C65" s="3" t="s">
        <v>80</v>
      </c>
      <c r="D65" s="9">
        <v>1700</v>
      </c>
      <c r="E65" s="9">
        <v>1705</v>
      </c>
      <c r="F65" s="9">
        <v>1700.5</v>
      </c>
      <c r="G65" s="9">
        <v>1692.5</v>
      </c>
      <c r="H65" s="9">
        <v>1687.5</v>
      </c>
      <c r="I65" s="9">
        <v>1678.5</v>
      </c>
      <c r="J65" s="9">
        <v>1680.5</v>
      </c>
      <c r="K65" s="9">
        <v>1679.5</v>
      </c>
      <c r="L65" s="9">
        <v>1684.5</v>
      </c>
      <c r="M65" s="9">
        <v>1686.5</v>
      </c>
      <c r="N65" s="9">
        <v>1688.5</v>
      </c>
      <c r="O65" s="9">
        <v>1688.5</v>
      </c>
      <c r="P65">
        <v>246</v>
      </c>
      <c r="Q65" s="3" t="s">
        <v>19</v>
      </c>
    </row>
    <row r="66" spans="1:17">
      <c r="A66">
        <v>20</v>
      </c>
      <c r="B66">
        <v>12</v>
      </c>
      <c r="C66" s="3" t="s">
        <v>81</v>
      </c>
      <c r="D66" s="9">
        <v>1400.5</v>
      </c>
      <c r="E66" s="9">
        <v>1400.5</v>
      </c>
      <c r="F66" s="9">
        <v>1395.5</v>
      </c>
      <c r="G66" s="9">
        <v>1400.5</v>
      </c>
      <c r="H66" s="9">
        <v>1405.5</v>
      </c>
      <c r="I66" s="9">
        <v>1403.5</v>
      </c>
      <c r="J66" s="9">
        <v>1404.5</v>
      </c>
      <c r="K66" s="9">
        <v>1405.5</v>
      </c>
      <c r="L66" s="9">
        <v>1417.5</v>
      </c>
      <c r="M66" s="9">
        <v>1421.5</v>
      </c>
      <c r="N66" s="9">
        <v>1422.5</v>
      </c>
      <c r="O66" s="9">
        <v>1422.5</v>
      </c>
      <c r="P66">
        <v>122</v>
      </c>
      <c r="Q66" s="3" t="s">
        <v>19</v>
      </c>
    </row>
    <row r="67" spans="1:17">
      <c r="A67">
        <v>20</v>
      </c>
      <c r="B67">
        <v>12</v>
      </c>
      <c r="C67" s="3" t="s">
        <v>82</v>
      </c>
      <c r="D67" s="9">
        <v>13238.8</v>
      </c>
      <c r="E67" s="9">
        <v>13251.2</v>
      </c>
      <c r="F67" s="9">
        <v>13259.2</v>
      </c>
      <c r="G67" s="9">
        <v>13284</v>
      </c>
      <c r="H67" s="9">
        <v>13306.5</v>
      </c>
      <c r="I67" s="9">
        <v>13345</v>
      </c>
      <c r="J67" s="9">
        <v>13357.8</v>
      </c>
      <c r="K67" s="9">
        <v>13380.8</v>
      </c>
      <c r="L67" s="9">
        <v>13396.7</v>
      </c>
      <c r="M67" s="9">
        <v>13375.5</v>
      </c>
      <c r="N67" s="9">
        <v>13396.3</v>
      </c>
      <c r="O67" s="9">
        <v>13393.4</v>
      </c>
      <c r="P67">
        <v>357</v>
      </c>
      <c r="Q67" s="3" t="s">
        <v>19</v>
      </c>
    </row>
    <row r="68" spans="1:17">
      <c r="A68">
        <v>20</v>
      </c>
      <c r="B68">
        <v>12</v>
      </c>
      <c r="C68" s="3" t="s">
        <v>83</v>
      </c>
      <c r="D68" s="9">
        <v>10208.5</v>
      </c>
      <c r="E68" s="9">
        <v>10210.5</v>
      </c>
      <c r="F68" s="9">
        <v>10196.299999999999</v>
      </c>
      <c r="G68" s="9">
        <v>10180.299999999999</v>
      </c>
      <c r="H68" s="9">
        <v>10181.1</v>
      </c>
      <c r="I68" s="9">
        <v>10171.1</v>
      </c>
      <c r="J68" s="9">
        <v>10168.5</v>
      </c>
      <c r="K68" s="9">
        <v>10188.700000000001</v>
      </c>
      <c r="L68" s="9">
        <v>10195.9</v>
      </c>
      <c r="M68" s="9">
        <v>10205.5</v>
      </c>
      <c r="N68" s="9">
        <v>10216.5</v>
      </c>
      <c r="O68" s="9">
        <v>10223.5</v>
      </c>
      <c r="P68">
        <v>385</v>
      </c>
      <c r="Q68" s="3" t="s">
        <v>19</v>
      </c>
    </row>
    <row r="69" spans="1:17">
      <c r="A69">
        <v>20</v>
      </c>
      <c r="B69">
        <v>12</v>
      </c>
      <c r="C69" s="3" t="s">
        <v>84</v>
      </c>
      <c r="D69" s="9">
        <v>2064</v>
      </c>
      <c r="E69" s="9">
        <v>2076</v>
      </c>
      <c r="F69" s="9">
        <v>2064</v>
      </c>
      <c r="G69" s="9">
        <v>2074</v>
      </c>
      <c r="H69" s="9">
        <v>2073</v>
      </c>
      <c r="I69" s="9">
        <v>2075</v>
      </c>
      <c r="J69" s="9">
        <v>2066</v>
      </c>
      <c r="K69" s="9">
        <v>2078</v>
      </c>
      <c r="L69" s="9">
        <v>2075</v>
      </c>
      <c r="M69" s="9">
        <v>2074</v>
      </c>
      <c r="N69" s="9">
        <v>2074</v>
      </c>
      <c r="O69" s="9">
        <v>2079</v>
      </c>
      <c r="P69">
        <v>386</v>
      </c>
      <c r="Q69" s="3" t="s">
        <v>19</v>
      </c>
    </row>
    <row r="70" spans="1:17">
      <c r="A70">
        <v>20</v>
      </c>
      <c r="B70">
        <v>12</v>
      </c>
      <c r="C70" s="3" t="s">
        <v>109</v>
      </c>
      <c r="P70">
        <v>247</v>
      </c>
      <c r="Q70" s="3" t="s">
        <v>19</v>
      </c>
    </row>
    <row r="71" spans="1:17">
      <c r="A71">
        <v>20</v>
      </c>
      <c r="B71">
        <v>12</v>
      </c>
      <c r="C71" s="3" t="s">
        <v>85</v>
      </c>
      <c r="D71" s="9">
        <v>20774.5</v>
      </c>
      <c r="E71" s="9">
        <v>20752.5</v>
      </c>
      <c r="F71" s="9">
        <v>20761.5</v>
      </c>
      <c r="G71" s="9">
        <v>20756.5</v>
      </c>
      <c r="H71" s="9">
        <v>20796</v>
      </c>
      <c r="I71" s="9">
        <v>20807.2</v>
      </c>
      <c r="J71" s="9">
        <v>20817.400000000001</v>
      </c>
      <c r="K71" s="9">
        <v>20851.900000000001</v>
      </c>
      <c r="L71" s="9">
        <v>20932.400000000001</v>
      </c>
      <c r="M71" s="9">
        <v>20956.400000000001</v>
      </c>
      <c r="N71" s="9">
        <v>20965.400000000001</v>
      </c>
      <c r="O71" s="9">
        <v>20963.2</v>
      </c>
      <c r="P71">
        <v>400</v>
      </c>
      <c r="Q71" s="3" t="s">
        <v>19</v>
      </c>
    </row>
    <row r="72" spans="1:17">
      <c r="A72">
        <v>20</v>
      </c>
      <c r="B72">
        <v>12</v>
      </c>
      <c r="C72" s="3" t="s">
        <v>86</v>
      </c>
      <c r="D72">
        <v>342</v>
      </c>
      <c r="E72">
        <v>344</v>
      </c>
      <c r="F72">
        <v>344</v>
      </c>
      <c r="G72">
        <v>346</v>
      </c>
      <c r="H72">
        <v>346</v>
      </c>
      <c r="I72">
        <v>346</v>
      </c>
      <c r="J72">
        <v>350</v>
      </c>
      <c r="K72">
        <v>352</v>
      </c>
      <c r="L72">
        <v>352</v>
      </c>
      <c r="M72">
        <v>354</v>
      </c>
      <c r="N72">
        <v>354</v>
      </c>
      <c r="O72">
        <v>352</v>
      </c>
      <c r="P72">
        <v>123</v>
      </c>
      <c r="Q72" s="3" t="s">
        <v>19</v>
      </c>
    </row>
    <row r="73" spans="1:17">
      <c r="A73">
        <v>20</v>
      </c>
      <c r="B73">
        <v>12</v>
      </c>
      <c r="C73" s="3" t="s">
        <v>87</v>
      </c>
      <c r="D73">
        <v>290</v>
      </c>
      <c r="E73">
        <v>290</v>
      </c>
      <c r="F73">
        <v>288</v>
      </c>
      <c r="G73">
        <v>287</v>
      </c>
      <c r="H73">
        <v>288</v>
      </c>
      <c r="I73">
        <v>285</v>
      </c>
      <c r="J73">
        <v>287</v>
      </c>
      <c r="K73">
        <v>288</v>
      </c>
      <c r="L73">
        <v>288</v>
      </c>
      <c r="M73">
        <v>286</v>
      </c>
      <c r="N73">
        <v>287</v>
      </c>
      <c r="O73">
        <v>288</v>
      </c>
      <c r="P73">
        <v>124</v>
      </c>
      <c r="Q73" s="3" t="s">
        <v>19</v>
      </c>
    </row>
    <row r="74" spans="1:17">
      <c r="A74">
        <v>20</v>
      </c>
      <c r="B74">
        <v>12</v>
      </c>
      <c r="C74" s="3" t="s">
        <v>88</v>
      </c>
      <c r="D74">
        <v>193</v>
      </c>
      <c r="E74">
        <v>191</v>
      </c>
      <c r="F74">
        <v>190</v>
      </c>
      <c r="G74">
        <v>191</v>
      </c>
      <c r="H74">
        <v>189</v>
      </c>
      <c r="I74">
        <v>190</v>
      </c>
      <c r="J74">
        <v>190</v>
      </c>
      <c r="K74">
        <v>193</v>
      </c>
      <c r="L74">
        <v>193</v>
      </c>
      <c r="M74">
        <v>194</v>
      </c>
      <c r="N74">
        <v>194</v>
      </c>
      <c r="O74">
        <v>194</v>
      </c>
      <c r="P74">
        <v>125</v>
      </c>
      <c r="Q74" s="3" t="s">
        <v>19</v>
      </c>
    </row>
    <row r="75" spans="1:17">
      <c r="A75">
        <v>20</v>
      </c>
      <c r="B75">
        <v>12</v>
      </c>
      <c r="C75" s="3" t="s">
        <v>89</v>
      </c>
      <c r="D75">
        <v>69</v>
      </c>
      <c r="E75">
        <v>70</v>
      </c>
      <c r="F75">
        <v>70</v>
      </c>
      <c r="G75">
        <v>70</v>
      </c>
      <c r="H75">
        <v>70</v>
      </c>
      <c r="I75">
        <v>70</v>
      </c>
      <c r="J75">
        <v>70</v>
      </c>
      <c r="K75">
        <v>70</v>
      </c>
      <c r="L75">
        <v>70</v>
      </c>
      <c r="M75">
        <v>70</v>
      </c>
      <c r="N75">
        <v>69</v>
      </c>
      <c r="O75">
        <v>69</v>
      </c>
      <c r="P75">
        <v>126</v>
      </c>
      <c r="Q75" s="3" t="s">
        <v>19</v>
      </c>
    </row>
    <row r="76" spans="1:17">
      <c r="A76">
        <v>20</v>
      </c>
      <c r="B76">
        <v>12</v>
      </c>
      <c r="C76" s="3" t="s">
        <v>90</v>
      </c>
      <c r="D76" s="9">
        <v>12766</v>
      </c>
      <c r="E76" s="9">
        <v>12766</v>
      </c>
      <c r="F76" s="9">
        <v>12779.2</v>
      </c>
      <c r="G76" s="9">
        <v>12791.2</v>
      </c>
      <c r="H76" s="9">
        <v>12797.4</v>
      </c>
      <c r="I76" s="9">
        <v>12799.2</v>
      </c>
      <c r="J76" s="9">
        <v>12818.8</v>
      </c>
      <c r="K76" s="9">
        <v>12821.2</v>
      </c>
      <c r="L76" s="9">
        <v>12813.8</v>
      </c>
      <c r="M76" s="9">
        <v>12855.2</v>
      </c>
      <c r="N76" s="9">
        <v>12845.8</v>
      </c>
      <c r="O76" s="9">
        <v>12853</v>
      </c>
      <c r="P76">
        <v>183</v>
      </c>
      <c r="Q76" s="3" t="s">
        <v>19</v>
      </c>
    </row>
    <row r="77" spans="1:17">
      <c r="A77">
        <v>20</v>
      </c>
      <c r="B77">
        <v>12</v>
      </c>
      <c r="C77" s="3" t="s">
        <v>91</v>
      </c>
      <c r="D77" s="9">
        <v>3269.2</v>
      </c>
      <c r="E77" s="9">
        <v>3269.2</v>
      </c>
      <c r="F77" s="9">
        <v>3271.2</v>
      </c>
      <c r="G77" s="9">
        <v>3274.2</v>
      </c>
      <c r="H77" s="9">
        <v>3282.2</v>
      </c>
      <c r="I77" s="9">
        <v>3273.2</v>
      </c>
      <c r="J77" s="9">
        <v>3266.2</v>
      </c>
      <c r="K77" s="9">
        <v>3266.8</v>
      </c>
      <c r="L77" s="9">
        <v>3268.8</v>
      </c>
      <c r="M77" s="9">
        <v>3246.8</v>
      </c>
      <c r="N77" s="9">
        <v>3232.8</v>
      </c>
      <c r="O77" s="9">
        <v>3226.8</v>
      </c>
      <c r="P77">
        <v>188</v>
      </c>
      <c r="Q77" s="3" t="s">
        <v>19</v>
      </c>
    </row>
    <row r="78" spans="1:17">
      <c r="A78">
        <v>20</v>
      </c>
      <c r="B78">
        <v>12</v>
      </c>
      <c r="C78" s="3" t="s">
        <v>92</v>
      </c>
      <c r="D78" s="9">
        <v>3033</v>
      </c>
      <c r="E78" s="9">
        <v>3031</v>
      </c>
      <c r="F78" s="9">
        <v>3023</v>
      </c>
      <c r="G78" s="9">
        <v>3046</v>
      </c>
      <c r="H78" s="9">
        <v>3044.4</v>
      </c>
      <c r="I78" s="9">
        <v>3053.4</v>
      </c>
      <c r="J78" s="9">
        <v>3055.4</v>
      </c>
      <c r="K78" s="9">
        <v>3055.4</v>
      </c>
      <c r="L78" s="9">
        <v>3068.4</v>
      </c>
      <c r="M78" s="9">
        <v>3056.8</v>
      </c>
      <c r="N78" s="9">
        <v>3046.8</v>
      </c>
      <c r="O78" s="9">
        <v>3056.4</v>
      </c>
      <c r="P78">
        <v>187</v>
      </c>
      <c r="Q78" s="3" t="s">
        <v>19</v>
      </c>
    </row>
    <row r="79" spans="1:17">
      <c r="A79">
        <v>20</v>
      </c>
      <c r="B79">
        <v>12</v>
      </c>
      <c r="C79" s="3" t="s">
        <v>104</v>
      </c>
      <c r="P79">
        <v>189</v>
      </c>
      <c r="Q79" s="3" t="s">
        <v>19</v>
      </c>
    </row>
    <row r="80" spans="1:17">
      <c r="A80">
        <v>20</v>
      </c>
      <c r="B80">
        <v>12</v>
      </c>
      <c r="C80" s="3" t="s">
        <v>93</v>
      </c>
      <c r="D80" s="9">
        <v>2752.53</v>
      </c>
      <c r="E80" s="9">
        <v>2754.53</v>
      </c>
      <c r="F80" s="9">
        <v>2747.69</v>
      </c>
      <c r="G80" s="9">
        <v>2750.69</v>
      </c>
      <c r="H80" s="9">
        <v>2750.69</v>
      </c>
      <c r="I80" s="9">
        <v>2746.69</v>
      </c>
      <c r="J80" s="9">
        <v>2485.69</v>
      </c>
      <c r="K80" s="9">
        <v>2459.69</v>
      </c>
      <c r="L80" s="9">
        <v>2459.69</v>
      </c>
      <c r="M80" s="9">
        <v>2462.69</v>
      </c>
      <c r="N80" s="9">
        <v>2456.69</v>
      </c>
      <c r="O80" s="9">
        <v>2457.69</v>
      </c>
      <c r="P80">
        <v>191</v>
      </c>
      <c r="Q80" s="3" t="s">
        <v>19</v>
      </c>
    </row>
    <row r="81" spans="1:17">
      <c r="A81">
        <v>20</v>
      </c>
      <c r="B81">
        <v>12</v>
      </c>
      <c r="C81" s="3" t="s">
        <v>94</v>
      </c>
      <c r="D81">
        <v>555</v>
      </c>
      <c r="E81">
        <v>552</v>
      </c>
      <c r="F81">
        <v>551</v>
      </c>
      <c r="G81">
        <v>551</v>
      </c>
      <c r="H81">
        <v>551</v>
      </c>
      <c r="I81">
        <v>550</v>
      </c>
      <c r="J81">
        <v>551</v>
      </c>
      <c r="K81">
        <v>553</v>
      </c>
      <c r="L81">
        <v>554</v>
      </c>
      <c r="M81">
        <v>555</v>
      </c>
      <c r="N81">
        <v>556</v>
      </c>
      <c r="O81">
        <v>557</v>
      </c>
      <c r="P81">
        <v>220</v>
      </c>
      <c r="Q81" s="3" t="s">
        <v>19</v>
      </c>
    </row>
    <row r="82" spans="1:17">
      <c r="A82">
        <v>20</v>
      </c>
      <c r="B82">
        <v>12</v>
      </c>
      <c r="C82" s="3" t="s">
        <v>95</v>
      </c>
      <c r="D82" s="9">
        <v>2094.1999999999998</v>
      </c>
      <c r="E82" s="9">
        <v>2094.1999999999998</v>
      </c>
      <c r="F82" s="9">
        <v>2094.1999999999998</v>
      </c>
      <c r="G82" s="9">
        <v>2094.1999999999998</v>
      </c>
      <c r="H82" s="9">
        <v>2094.1999999999998</v>
      </c>
      <c r="I82" s="9">
        <v>2094.1999999999998</v>
      </c>
      <c r="J82" s="9">
        <v>2094.1999999999998</v>
      </c>
      <c r="K82" s="9">
        <v>2094.1999999999998</v>
      </c>
      <c r="L82" s="9">
        <v>2094.1999999999998</v>
      </c>
      <c r="M82" s="9">
        <v>2094.1999999999998</v>
      </c>
      <c r="N82" s="9">
        <v>2094.1999999999998</v>
      </c>
      <c r="O82" s="9">
        <v>2094.1999999999998</v>
      </c>
      <c r="P82">
        <v>241</v>
      </c>
      <c r="Q82" s="3" t="s">
        <v>19</v>
      </c>
    </row>
    <row r="83" spans="1:17" ht="15" thickBot="1">
      <c r="D83" s="10">
        <f t="shared" ref="D83:N83" si="0">SUM(D2:D82)</f>
        <v>270392.93000000005</v>
      </c>
      <c r="E83" s="10">
        <f t="shared" si="0"/>
        <v>264380.13000000006</v>
      </c>
      <c r="F83" s="10">
        <f t="shared" si="0"/>
        <v>264609.49000000005</v>
      </c>
      <c r="G83" s="10">
        <f t="shared" si="0"/>
        <v>265068.49000000005</v>
      </c>
      <c r="H83" s="10">
        <f t="shared" si="0"/>
        <v>264554.09000000003</v>
      </c>
      <c r="I83" s="10">
        <f t="shared" si="0"/>
        <v>264724.69000000006</v>
      </c>
      <c r="J83" s="10">
        <f t="shared" si="0"/>
        <v>264602.08999999997</v>
      </c>
      <c r="K83" s="10">
        <f t="shared" si="0"/>
        <v>264777.78999999998</v>
      </c>
      <c r="L83" s="10">
        <f t="shared" si="0"/>
        <v>265058.68999999994</v>
      </c>
      <c r="M83" s="10">
        <f t="shared" si="0"/>
        <v>264984.18999999994</v>
      </c>
      <c r="N83" s="10">
        <f t="shared" si="0"/>
        <v>265076.38999999996</v>
      </c>
      <c r="O83" s="10">
        <f>SUM(O2:O82)</f>
        <v>265278.49</v>
      </c>
    </row>
    <row r="84" spans="1:17" ht="15" thickTop="1"/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>
  <dimension ref="A1:Q23"/>
  <sheetViews>
    <sheetView workbookViewId="0">
      <selection sqref="A1:Q23"/>
    </sheetView>
  </sheetViews>
  <sheetFormatPr defaultRowHeight="14.4"/>
  <sheetData>
    <row r="1" spans="1:1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97</v>
      </c>
      <c r="Q1" s="1" t="s">
        <v>16</v>
      </c>
    </row>
    <row r="2" spans="1:17">
      <c r="A2">
        <v>20</v>
      </c>
      <c r="B2">
        <v>12</v>
      </c>
      <c r="C2" s="3" t="s">
        <v>18</v>
      </c>
      <c r="D2" s="9">
        <v>2402.5</v>
      </c>
      <c r="E2" s="9">
        <v>2400.9</v>
      </c>
      <c r="F2" s="9">
        <v>2394.5</v>
      </c>
      <c r="G2" s="9">
        <v>2386.5</v>
      </c>
      <c r="H2" s="9">
        <v>2392.1</v>
      </c>
      <c r="I2" s="9">
        <v>2399.3000000000002</v>
      </c>
      <c r="J2" s="9">
        <v>2396.9</v>
      </c>
      <c r="K2" s="9">
        <v>2398.5</v>
      </c>
      <c r="L2" s="9">
        <v>2401.6999999999998</v>
      </c>
      <c r="M2" s="9">
        <v>2410.5</v>
      </c>
      <c r="N2" s="9">
        <v>2427.3000000000002</v>
      </c>
      <c r="O2" s="9">
        <v>2424.9</v>
      </c>
      <c r="P2">
        <v>248</v>
      </c>
      <c r="Q2" s="3" t="s">
        <v>19</v>
      </c>
    </row>
    <row r="3" spans="1:17">
      <c r="A3">
        <v>20</v>
      </c>
      <c r="B3">
        <v>12</v>
      </c>
      <c r="C3" s="3" t="s">
        <v>21</v>
      </c>
      <c r="D3" s="9">
        <v>2514.6</v>
      </c>
      <c r="E3" s="9">
        <v>2512.6</v>
      </c>
      <c r="F3" s="9">
        <v>2513.6</v>
      </c>
      <c r="G3" s="9">
        <v>2509.6</v>
      </c>
      <c r="H3" s="9">
        <v>2507.6</v>
      </c>
      <c r="I3" s="9">
        <v>2504.6</v>
      </c>
      <c r="J3" s="9">
        <v>2503.6</v>
      </c>
      <c r="K3" s="9">
        <v>2505.6</v>
      </c>
      <c r="L3" s="9">
        <v>2503.6</v>
      </c>
      <c r="M3" s="9">
        <v>2500.6</v>
      </c>
      <c r="N3" s="9">
        <v>2501.6</v>
      </c>
      <c r="O3" s="9">
        <v>2499.6</v>
      </c>
      <c r="P3">
        <v>249</v>
      </c>
      <c r="Q3" s="3" t="s">
        <v>19</v>
      </c>
    </row>
    <row r="4" spans="1:17">
      <c r="A4">
        <v>20</v>
      </c>
      <c r="B4">
        <v>12</v>
      </c>
      <c r="C4" s="3" t="s">
        <v>22</v>
      </c>
      <c r="D4" s="9">
        <v>3355</v>
      </c>
      <c r="E4" s="9">
        <v>3355</v>
      </c>
      <c r="F4" s="9">
        <v>3355</v>
      </c>
      <c r="G4" s="9">
        <v>3355</v>
      </c>
      <c r="H4" s="9">
        <v>3355</v>
      </c>
      <c r="I4" s="9">
        <v>3355</v>
      </c>
      <c r="J4" s="9">
        <v>3355</v>
      </c>
      <c r="K4" s="9">
        <v>3355</v>
      </c>
      <c r="L4" s="9">
        <v>3355</v>
      </c>
      <c r="M4" s="9">
        <v>3355</v>
      </c>
      <c r="N4" s="9">
        <v>3355</v>
      </c>
      <c r="O4" s="9">
        <v>3355</v>
      </c>
      <c r="P4">
        <v>250</v>
      </c>
      <c r="Q4" s="3" t="s">
        <v>19</v>
      </c>
    </row>
    <row r="5" spans="1:17">
      <c r="A5">
        <v>20</v>
      </c>
      <c r="B5">
        <v>12</v>
      </c>
      <c r="C5" s="3" t="s">
        <v>23</v>
      </c>
      <c r="D5" s="9">
        <v>12642.3</v>
      </c>
      <c r="E5" s="9">
        <v>12785.3</v>
      </c>
      <c r="F5" s="9">
        <v>12840.1</v>
      </c>
      <c r="G5" s="9">
        <v>12884.1</v>
      </c>
      <c r="H5" s="9">
        <v>12904.3</v>
      </c>
      <c r="I5" s="9">
        <v>12941.8</v>
      </c>
      <c r="J5" s="9">
        <v>12989.8</v>
      </c>
      <c r="K5" s="9">
        <v>13026</v>
      </c>
      <c r="L5" s="9">
        <v>13150.8</v>
      </c>
      <c r="M5" s="9">
        <v>13193.3</v>
      </c>
      <c r="N5" s="9">
        <v>13232.3</v>
      </c>
      <c r="O5" s="9">
        <v>13289.5</v>
      </c>
      <c r="P5">
        <v>251</v>
      </c>
      <c r="Q5" s="3" t="s">
        <v>19</v>
      </c>
    </row>
    <row r="6" spans="1:17">
      <c r="A6">
        <v>20</v>
      </c>
      <c r="B6">
        <v>12</v>
      </c>
      <c r="C6" s="3" t="s">
        <v>24</v>
      </c>
      <c r="D6" s="9">
        <v>9338.6</v>
      </c>
      <c r="E6" s="9">
        <v>9344.4</v>
      </c>
      <c r="F6" s="9">
        <v>9361.2000000000007</v>
      </c>
      <c r="G6" s="9">
        <v>9331.1</v>
      </c>
      <c r="H6" s="9">
        <v>9346.2000000000007</v>
      </c>
      <c r="I6" s="9">
        <v>9360</v>
      </c>
      <c r="J6" s="9">
        <v>9343.4</v>
      </c>
      <c r="K6" s="9">
        <v>9339.7999999999993</v>
      </c>
      <c r="L6" s="9">
        <v>9342.7999999999993</v>
      </c>
      <c r="M6" s="9">
        <v>9376.2000000000007</v>
      </c>
      <c r="N6" s="9">
        <v>9391.6</v>
      </c>
      <c r="O6" s="9">
        <v>9396.4</v>
      </c>
      <c r="P6">
        <v>252</v>
      </c>
      <c r="Q6" s="3" t="s">
        <v>19</v>
      </c>
    </row>
    <row r="7" spans="1:17">
      <c r="A7">
        <v>20</v>
      </c>
      <c r="B7">
        <v>12</v>
      </c>
      <c r="C7" s="3" t="s">
        <v>105</v>
      </c>
      <c r="P7">
        <v>253</v>
      </c>
      <c r="Q7" s="3" t="s">
        <v>19</v>
      </c>
    </row>
    <row r="8" spans="1:17">
      <c r="A8">
        <v>20</v>
      </c>
      <c r="B8">
        <v>12</v>
      </c>
      <c r="C8" s="3" t="s">
        <v>30</v>
      </c>
      <c r="D8">
        <v>729.5</v>
      </c>
      <c r="E8">
        <v>732.5</v>
      </c>
      <c r="F8">
        <v>732.5</v>
      </c>
      <c r="G8">
        <v>736.5</v>
      </c>
      <c r="H8">
        <v>735.5</v>
      </c>
      <c r="I8">
        <v>735.5</v>
      </c>
      <c r="J8">
        <v>735.5</v>
      </c>
      <c r="K8">
        <v>732.5</v>
      </c>
      <c r="L8">
        <v>754.5</v>
      </c>
      <c r="M8">
        <v>760.5</v>
      </c>
      <c r="N8">
        <v>758.5</v>
      </c>
      <c r="O8">
        <v>760.5</v>
      </c>
      <c r="P8">
        <v>254</v>
      </c>
      <c r="Q8" s="3" t="s">
        <v>19</v>
      </c>
    </row>
    <row r="9" spans="1:17">
      <c r="A9">
        <v>20</v>
      </c>
      <c r="B9">
        <v>12</v>
      </c>
      <c r="C9" s="3" t="s">
        <v>32</v>
      </c>
      <c r="D9" s="9">
        <v>21007.9</v>
      </c>
      <c r="E9" s="9">
        <v>21013.1</v>
      </c>
      <c r="F9" s="9">
        <v>21029.1</v>
      </c>
      <c r="G9" s="9">
        <v>21052.1</v>
      </c>
      <c r="H9" s="9">
        <v>21056.6</v>
      </c>
      <c r="I9" s="9">
        <v>21078.6</v>
      </c>
      <c r="J9" s="9">
        <v>21085.1</v>
      </c>
      <c r="K9" s="9">
        <v>21070.1</v>
      </c>
      <c r="L9" s="9">
        <v>21054.1</v>
      </c>
      <c r="M9" s="9">
        <v>21058.9</v>
      </c>
      <c r="N9" s="9">
        <v>21097.1</v>
      </c>
      <c r="O9" s="9">
        <v>21082.1</v>
      </c>
      <c r="P9">
        <v>255</v>
      </c>
      <c r="Q9" s="3" t="s">
        <v>19</v>
      </c>
    </row>
    <row r="10" spans="1:17">
      <c r="A10">
        <v>20</v>
      </c>
      <c r="B10">
        <v>12</v>
      </c>
      <c r="C10" s="3" t="s">
        <v>33</v>
      </c>
      <c r="D10" s="9">
        <v>1130</v>
      </c>
      <c r="E10" s="9">
        <v>1134</v>
      </c>
      <c r="F10" s="9">
        <v>1135</v>
      </c>
      <c r="G10" s="9">
        <v>1232.2</v>
      </c>
      <c r="H10" s="9">
        <v>1234.4000000000001</v>
      </c>
      <c r="I10" s="9">
        <v>1232.4000000000001</v>
      </c>
      <c r="J10" s="9">
        <v>1236.4000000000001</v>
      </c>
      <c r="K10" s="9">
        <v>1243.2</v>
      </c>
      <c r="L10" s="9">
        <v>1243.4000000000001</v>
      </c>
      <c r="M10" s="9">
        <v>1242</v>
      </c>
      <c r="N10" s="9">
        <v>1241</v>
      </c>
      <c r="O10" s="9">
        <v>1241</v>
      </c>
      <c r="P10">
        <v>256</v>
      </c>
      <c r="Q10" s="3" t="s">
        <v>19</v>
      </c>
    </row>
    <row r="11" spans="1:17">
      <c r="A11">
        <v>20</v>
      </c>
      <c r="B11">
        <v>12</v>
      </c>
      <c r="C11" s="3" t="s">
        <v>111</v>
      </c>
      <c r="D11">
        <v>425.4</v>
      </c>
      <c r="E11">
        <v>433.4</v>
      </c>
      <c r="F11">
        <v>437.4</v>
      </c>
      <c r="G11">
        <v>437.4</v>
      </c>
      <c r="P11">
        <v>257</v>
      </c>
      <c r="Q11" s="3" t="s">
        <v>19</v>
      </c>
    </row>
    <row r="12" spans="1:17">
      <c r="A12">
        <v>20</v>
      </c>
      <c r="B12">
        <v>12</v>
      </c>
      <c r="C12" s="3" t="s">
        <v>112</v>
      </c>
      <c r="P12">
        <v>258</v>
      </c>
      <c r="Q12" s="3" t="s">
        <v>19</v>
      </c>
    </row>
    <row r="13" spans="1:17">
      <c r="A13">
        <v>20</v>
      </c>
      <c r="B13">
        <v>12</v>
      </c>
      <c r="C13" s="3" t="s">
        <v>43</v>
      </c>
      <c r="D13" s="9">
        <v>1520</v>
      </c>
      <c r="E13" s="9">
        <v>1527.2</v>
      </c>
      <c r="F13" s="9">
        <v>1516.8</v>
      </c>
      <c r="G13" s="9">
        <v>1487.2</v>
      </c>
      <c r="H13" s="9">
        <v>1476.8</v>
      </c>
      <c r="I13" s="9">
        <v>1473.6</v>
      </c>
      <c r="J13" s="9">
        <v>1473.6</v>
      </c>
      <c r="K13" s="9">
        <v>1472</v>
      </c>
      <c r="L13" s="9">
        <v>1472</v>
      </c>
      <c r="M13" s="9">
        <v>1500.8</v>
      </c>
      <c r="N13" s="9">
        <v>1515.2</v>
      </c>
      <c r="O13" s="9">
        <v>1516.8</v>
      </c>
      <c r="P13">
        <v>259</v>
      </c>
      <c r="Q13" s="3" t="s">
        <v>19</v>
      </c>
    </row>
    <row r="14" spans="1:17">
      <c r="A14">
        <v>20</v>
      </c>
      <c r="B14">
        <v>12</v>
      </c>
      <c r="C14" s="3" t="s">
        <v>44</v>
      </c>
      <c r="D14" s="9">
        <v>2726</v>
      </c>
      <c r="E14" s="9">
        <v>2716</v>
      </c>
      <c r="F14" s="9">
        <v>2719</v>
      </c>
      <c r="G14" s="9">
        <v>2723</v>
      </c>
      <c r="H14" s="9">
        <v>2720</v>
      </c>
      <c r="I14" s="9">
        <v>2716</v>
      </c>
      <c r="J14" s="9">
        <v>2712</v>
      </c>
      <c r="K14" s="9">
        <v>2710</v>
      </c>
      <c r="L14" s="9">
        <v>2709</v>
      </c>
      <c r="M14" s="9">
        <v>2709</v>
      </c>
      <c r="N14" s="9">
        <v>2711</v>
      </c>
      <c r="O14" s="9">
        <v>2711</v>
      </c>
      <c r="P14">
        <v>260</v>
      </c>
      <c r="Q14" s="3" t="s">
        <v>19</v>
      </c>
    </row>
    <row r="15" spans="1:17">
      <c r="A15">
        <v>20</v>
      </c>
      <c r="B15">
        <v>12</v>
      </c>
      <c r="C15" s="3" t="s">
        <v>106</v>
      </c>
      <c r="P15">
        <v>261</v>
      </c>
      <c r="Q15" s="3" t="s">
        <v>19</v>
      </c>
    </row>
    <row r="16" spans="1:17">
      <c r="A16">
        <v>20</v>
      </c>
      <c r="B16">
        <v>12</v>
      </c>
      <c r="C16" s="3" t="s">
        <v>103</v>
      </c>
      <c r="D16">
        <v>368.8</v>
      </c>
      <c r="E16">
        <v>368.8</v>
      </c>
      <c r="F16">
        <v>371.8</v>
      </c>
      <c r="G16">
        <v>372.8</v>
      </c>
      <c r="P16">
        <v>262</v>
      </c>
      <c r="Q16" s="3" t="s">
        <v>19</v>
      </c>
    </row>
    <row r="17" spans="1:17">
      <c r="A17">
        <v>20</v>
      </c>
      <c r="B17">
        <v>12</v>
      </c>
      <c r="C17" s="3" t="s">
        <v>79</v>
      </c>
      <c r="D17">
        <v>246</v>
      </c>
      <c r="E17">
        <v>247</v>
      </c>
      <c r="F17">
        <v>253.2</v>
      </c>
      <c r="G17">
        <v>249.6</v>
      </c>
      <c r="H17">
        <v>244</v>
      </c>
      <c r="I17">
        <v>237.2</v>
      </c>
      <c r="J17">
        <v>238.8</v>
      </c>
      <c r="K17">
        <v>240.8</v>
      </c>
      <c r="L17">
        <v>240.8</v>
      </c>
      <c r="M17">
        <v>237.4</v>
      </c>
      <c r="N17">
        <v>245.6</v>
      </c>
      <c r="O17">
        <v>249.2</v>
      </c>
      <c r="P17">
        <v>242</v>
      </c>
      <c r="Q17" s="3" t="s">
        <v>19</v>
      </c>
    </row>
    <row r="18" spans="1:17">
      <c r="A18">
        <v>20</v>
      </c>
      <c r="B18">
        <v>12</v>
      </c>
      <c r="C18" s="3" t="s">
        <v>107</v>
      </c>
      <c r="P18">
        <v>243</v>
      </c>
      <c r="Q18" s="3" t="s">
        <v>19</v>
      </c>
    </row>
    <row r="19" spans="1:17">
      <c r="A19">
        <v>20</v>
      </c>
      <c r="B19">
        <v>12</v>
      </c>
      <c r="C19" s="3" t="s">
        <v>108</v>
      </c>
      <c r="P19">
        <v>244</v>
      </c>
      <c r="Q19" s="3" t="s">
        <v>19</v>
      </c>
    </row>
    <row r="20" spans="1:17">
      <c r="A20">
        <v>20</v>
      </c>
      <c r="B20">
        <v>12</v>
      </c>
      <c r="C20" s="3" t="s">
        <v>110</v>
      </c>
      <c r="P20">
        <v>245</v>
      </c>
      <c r="Q20" s="3" t="s">
        <v>19</v>
      </c>
    </row>
    <row r="21" spans="1:17">
      <c r="A21">
        <v>20</v>
      </c>
      <c r="B21">
        <v>12</v>
      </c>
      <c r="C21" s="3" t="s">
        <v>80</v>
      </c>
      <c r="D21" s="9">
        <v>1700</v>
      </c>
      <c r="E21" s="9">
        <v>1705</v>
      </c>
      <c r="F21" s="9">
        <v>1700.5</v>
      </c>
      <c r="G21" s="9">
        <v>1692.5</v>
      </c>
      <c r="H21" s="9">
        <v>1687.5</v>
      </c>
      <c r="I21" s="9">
        <v>1678.5</v>
      </c>
      <c r="J21" s="9">
        <v>1680.5</v>
      </c>
      <c r="K21" s="9">
        <v>1679.5</v>
      </c>
      <c r="L21" s="9">
        <v>1684.5</v>
      </c>
      <c r="M21" s="9">
        <v>1686.5</v>
      </c>
      <c r="N21" s="9">
        <v>1688.5</v>
      </c>
      <c r="O21" s="9">
        <v>1688.5</v>
      </c>
      <c r="P21">
        <v>246</v>
      </c>
      <c r="Q21" s="3" t="s">
        <v>19</v>
      </c>
    </row>
    <row r="22" spans="1:17">
      <c r="A22">
        <v>20</v>
      </c>
      <c r="B22">
        <v>12</v>
      </c>
      <c r="C22" s="3" t="s">
        <v>109</v>
      </c>
      <c r="P22">
        <v>247</v>
      </c>
      <c r="Q22" s="3" t="s">
        <v>19</v>
      </c>
    </row>
    <row r="23" spans="1:17">
      <c r="A23">
        <v>20</v>
      </c>
      <c r="B23">
        <v>12</v>
      </c>
      <c r="C23" s="3" t="s">
        <v>95</v>
      </c>
      <c r="D23" s="9">
        <v>2094.1999999999998</v>
      </c>
      <c r="E23" s="9">
        <v>2094.1999999999998</v>
      </c>
      <c r="F23" s="9">
        <v>2094.1999999999998</v>
      </c>
      <c r="G23" s="9">
        <v>2094.1999999999998</v>
      </c>
      <c r="H23" s="9">
        <v>2094.1999999999998</v>
      </c>
      <c r="I23" s="9">
        <v>2094.1999999999998</v>
      </c>
      <c r="J23" s="9">
        <v>2094.1999999999998</v>
      </c>
      <c r="K23" s="9">
        <v>2094.1999999999998</v>
      </c>
      <c r="L23" s="9">
        <v>2094.1999999999998</v>
      </c>
      <c r="M23" s="9">
        <v>2094.1999999999998</v>
      </c>
      <c r="N23" s="9">
        <v>2094.1999999999998</v>
      </c>
      <c r="O23" s="9">
        <v>2094.1999999999998</v>
      </c>
      <c r="P23">
        <v>241</v>
      </c>
      <c r="Q23" s="3" t="s">
        <v>19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>
  <dimension ref="A1:S435"/>
  <sheetViews>
    <sheetView workbookViewId="0">
      <selection activeCell="D4" sqref="D4"/>
    </sheetView>
  </sheetViews>
  <sheetFormatPr defaultRowHeight="14.4"/>
  <cols>
    <col min="1" max="1" width="8.44140625" bestFit="1" customWidth="1"/>
    <col min="2" max="2" width="3.5546875" bestFit="1" customWidth="1"/>
    <col min="3" max="3" width="6" bestFit="1" customWidth="1"/>
    <col min="4" max="15" width="13.88671875" style="4" bestFit="1" customWidth="1"/>
    <col min="16" max="16" width="13.109375" bestFit="1" customWidth="1"/>
    <col min="17" max="17" width="8.33203125" bestFit="1" customWidth="1"/>
    <col min="18" max="18" width="14.109375" bestFit="1" customWidth="1"/>
  </cols>
  <sheetData>
    <row r="1" spans="1:19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1" t="s">
        <v>97</v>
      </c>
      <c r="Q1" s="1" t="s">
        <v>16</v>
      </c>
      <c r="R1" s="2" t="s">
        <v>17</v>
      </c>
      <c r="S1" s="2" t="s">
        <v>98</v>
      </c>
    </row>
    <row r="2" spans="1:19">
      <c r="A2">
        <v>20</v>
      </c>
      <c r="B2">
        <v>13</v>
      </c>
      <c r="C2" s="3">
        <v>182</v>
      </c>
      <c r="D2" s="4">
        <v>656</v>
      </c>
      <c r="E2" s="4">
        <v>655</v>
      </c>
      <c r="F2" s="4">
        <v>652.4</v>
      </c>
      <c r="G2" s="4">
        <v>654.20000000000005</v>
      </c>
      <c r="H2" s="4">
        <v>656</v>
      </c>
      <c r="I2" s="4">
        <v>660.8</v>
      </c>
      <c r="J2" s="4">
        <v>658.8</v>
      </c>
      <c r="K2" s="4">
        <v>665.8</v>
      </c>
      <c r="L2" s="4">
        <v>667</v>
      </c>
      <c r="M2" s="4">
        <v>668.6</v>
      </c>
      <c r="N2" s="4">
        <v>669.6</v>
      </c>
      <c r="O2" s="4">
        <v>666.6</v>
      </c>
      <c r="P2">
        <v>182233</v>
      </c>
      <c r="Q2" s="3" t="s">
        <v>99</v>
      </c>
      <c r="R2" t="s">
        <v>53</v>
      </c>
      <c r="S2" t="s">
        <v>100</v>
      </c>
    </row>
    <row r="3" spans="1:19">
      <c r="A3">
        <v>20</v>
      </c>
      <c r="B3">
        <v>13</v>
      </c>
      <c r="C3" s="3">
        <v>400</v>
      </c>
      <c r="D3" s="4">
        <v>120</v>
      </c>
      <c r="E3" s="4">
        <v>119</v>
      </c>
      <c r="F3" s="4">
        <v>119</v>
      </c>
      <c r="G3" s="4">
        <v>119</v>
      </c>
      <c r="H3" s="4">
        <v>119</v>
      </c>
      <c r="I3" s="4">
        <v>120</v>
      </c>
      <c r="J3" s="4">
        <v>119</v>
      </c>
      <c r="K3" s="4">
        <v>119</v>
      </c>
      <c r="L3" s="4">
        <v>120</v>
      </c>
      <c r="M3" s="4">
        <v>119</v>
      </c>
      <c r="N3" s="4">
        <v>121</v>
      </c>
      <c r="O3" s="4">
        <v>121</v>
      </c>
      <c r="P3">
        <v>400147</v>
      </c>
      <c r="Q3" s="3" t="s">
        <v>99</v>
      </c>
      <c r="R3" t="s">
        <v>20</v>
      </c>
      <c r="S3" t="s">
        <v>101</v>
      </c>
    </row>
    <row r="4" spans="1:19">
      <c r="A4">
        <v>20</v>
      </c>
      <c r="B4">
        <v>13</v>
      </c>
      <c r="C4" s="3">
        <v>401</v>
      </c>
      <c r="D4" s="4">
        <v>41.2</v>
      </c>
      <c r="E4" s="4">
        <v>40.200000000000003</v>
      </c>
      <c r="F4" s="4">
        <v>40.200000000000003</v>
      </c>
      <c r="G4" s="4">
        <v>39.4</v>
      </c>
      <c r="H4" s="4">
        <v>39.4</v>
      </c>
      <c r="I4" s="4">
        <v>39.4</v>
      </c>
      <c r="J4" s="4">
        <v>40.200000000000003</v>
      </c>
      <c r="K4" s="4">
        <v>40.200000000000003</v>
      </c>
      <c r="L4" s="4">
        <v>40.200000000000003</v>
      </c>
      <c r="M4" s="4">
        <v>40.200000000000003</v>
      </c>
      <c r="N4" s="4">
        <v>40.200000000000003</v>
      </c>
      <c r="O4" s="4">
        <v>40.200000000000003</v>
      </c>
      <c r="P4">
        <v>401173</v>
      </c>
      <c r="Q4" s="3" t="s">
        <v>99</v>
      </c>
      <c r="R4" t="s">
        <v>20</v>
      </c>
      <c r="S4" t="s">
        <v>101</v>
      </c>
    </row>
    <row r="5" spans="1:19">
      <c r="A5">
        <v>20</v>
      </c>
      <c r="B5">
        <v>13</v>
      </c>
      <c r="C5" s="3">
        <v>401</v>
      </c>
      <c r="D5" s="4">
        <v>44</v>
      </c>
      <c r="E5" s="4">
        <v>44</v>
      </c>
      <c r="F5" s="4">
        <v>44</v>
      </c>
      <c r="G5" s="4">
        <v>45</v>
      </c>
      <c r="H5" s="4">
        <v>45</v>
      </c>
      <c r="I5" s="4">
        <v>45</v>
      </c>
      <c r="J5" s="4">
        <v>45</v>
      </c>
      <c r="K5" s="4">
        <v>45</v>
      </c>
      <c r="L5" s="4">
        <v>45</v>
      </c>
      <c r="M5" s="4">
        <v>45</v>
      </c>
      <c r="N5" s="4">
        <v>45</v>
      </c>
      <c r="O5" s="4">
        <v>45</v>
      </c>
      <c r="P5">
        <v>401174</v>
      </c>
      <c r="Q5" s="3" t="s">
        <v>99</v>
      </c>
      <c r="R5" t="s">
        <v>20</v>
      </c>
      <c r="S5" t="s">
        <v>101</v>
      </c>
    </row>
    <row r="6" spans="1:19">
      <c r="A6">
        <v>20</v>
      </c>
      <c r="B6">
        <v>13</v>
      </c>
      <c r="C6" s="3">
        <v>401</v>
      </c>
      <c r="D6" s="4">
        <v>14</v>
      </c>
      <c r="E6" s="4">
        <v>14</v>
      </c>
      <c r="F6" s="4">
        <v>14</v>
      </c>
      <c r="G6" s="4">
        <v>14</v>
      </c>
      <c r="H6" s="4">
        <v>14</v>
      </c>
      <c r="I6" s="4">
        <v>14</v>
      </c>
      <c r="J6" s="4">
        <v>14</v>
      </c>
      <c r="K6" s="4">
        <v>14</v>
      </c>
      <c r="L6" s="4">
        <v>14</v>
      </c>
      <c r="M6" s="4">
        <v>14</v>
      </c>
      <c r="N6" s="4">
        <v>14</v>
      </c>
      <c r="O6" s="4">
        <v>14</v>
      </c>
      <c r="P6">
        <v>401175</v>
      </c>
      <c r="Q6" s="3" t="s">
        <v>99</v>
      </c>
      <c r="R6" t="s">
        <v>20</v>
      </c>
      <c r="S6" t="s">
        <v>101</v>
      </c>
    </row>
    <row r="7" spans="1:19">
      <c r="A7">
        <v>20</v>
      </c>
      <c r="B7">
        <v>13</v>
      </c>
      <c r="C7" s="3">
        <v>401</v>
      </c>
      <c r="D7" s="4">
        <v>77</v>
      </c>
      <c r="E7" s="4">
        <v>76</v>
      </c>
      <c r="F7" s="4">
        <v>77</v>
      </c>
      <c r="G7" s="4">
        <v>77</v>
      </c>
      <c r="H7" s="4">
        <v>77</v>
      </c>
      <c r="I7" s="4">
        <v>76</v>
      </c>
      <c r="J7" s="4">
        <v>76</v>
      </c>
      <c r="K7" s="4">
        <v>75</v>
      </c>
      <c r="L7" s="4">
        <v>76</v>
      </c>
      <c r="M7" s="4">
        <v>76</v>
      </c>
      <c r="N7" s="4">
        <v>76</v>
      </c>
      <c r="O7" s="4">
        <v>76</v>
      </c>
      <c r="P7">
        <v>401176</v>
      </c>
      <c r="Q7" s="3" t="s">
        <v>99</v>
      </c>
      <c r="R7" t="s">
        <v>20</v>
      </c>
      <c r="S7" t="s">
        <v>101</v>
      </c>
    </row>
    <row r="8" spans="1:19">
      <c r="A8">
        <v>20</v>
      </c>
      <c r="B8">
        <v>13</v>
      </c>
      <c r="C8" s="3">
        <v>401</v>
      </c>
      <c r="D8" s="4">
        <v>91</v>
      </c>
      <c r="E8" s="4">
        <v>91</v>
      </c>
      <c r="F8" s="4">
        <v>93</v>
      </c>
      <c r="G8" s="4">
        <v>93</v>
      </c>
      <c r="H8" s="4">
        <v>92</v>
      </c>
      <c r="I8" s="4">
        <v>92</v>
      </c>
      <c r="J8" s="4">
        <v>92</v>
      </c>
      <c r="K8" s="4">
        <v>91</v>
      </c>
      <c r="L8" s="4">
        <v>92</v>
      </c>
      <c r="M8" s="4">
        <v>93</v>
      </c>
      <c r="N8" s="4">
        <v>93</v>
      </c>
      <c r="O8" s="4">
        <v>92</v>
      </c>
      <c r="P8">
        <v>401177</v>
      </c>
      <c r="Q8" s="3" t="s">
        <v>99</v>
      </c>
      <c r="R8" t="s">
        <v>20</v>
      </c>
      <c r="S8" t="s">
        <v>101</v>
      </c>
    </row>
    <row r="9" spans="1:19">
      <c r="A9">
        <v>20</v>
      </c>
      <c r="B9">
        <v>13</v>
      </c>
      <c r="C9" s="3">
        <v>401</v>
      </c>
      <c r="D9" s="4">
        <v>70</v>
      </c>
      <c r="E9" s="4">
        <v>70</v>
      </c>
      <c r="F9" s="4">
        <v>71</v>
      </c>
      <c r="G9" s="4">
        <v>71</v>
      </c>
      <c r="H9" s="4">
        <v>71</v>
      </c>
      <c r="I9" s="4">
        <v>71</v>
      </c>
      <c r="J9" s="4">
        <v>71</v>
      </c>
      <c r="K9" s="4">
        <v>71</v>
      </c>
      <c r="L9" s="4">
        <v>71</v>
      </c>
      <c r="M9" s="4">
        <v>71</v>
      </c>
      <c r="N9" s="4">
        <v>71</v>
      </c>
      <c r="O9" s="4">
        <v>71</v>
      </c>
      <c r="P9">
        <v>401178</v>
      </c>
      <c r="Q9" s="3" t="s">
        <v>99</v>
      </c>
      <c r="R9" t="s">
        <v>20</v>
      </c>
      <c r="S9" t="s">
        <v>101</v>
      </c>
    </row>
    <row r="10" spans="1:19">
      <c r="A10">
        <v>20</v>
      </c>
      <c r="B10">
        <v>13</v>
      </c>
      <c r="C10" s="3">
        <v>401</v>
      </c>
      <c r="D10" s="4">
        <v>64</v>
      </c>
      <c r="E10" s="4">
        <v>64</v>
      </c>
      <c r="F10" s="4">
        <v>64</v>
      </c>
      <c r="G10" s="4">
        <v>64</v>
      </c>
      <c r="H10" s="4">
        <v>64</v>
      </c>
      <c r="I10" s="4">
        <v>64</v>
      </c>
      <c r="J10" s="4">
        <v>64</v>
      </c>
      <c r="K10" s="4">
        <v>64</v>
      </c>
      <c r="L10" s="4">
        <v>64</v>
      </c>
      <c r="M10" s="4">
        <v>64</v>
      </c>
      <c r="N10" s="4">
        <v>65</v>
      </c>
      <c r="O10" s="4">
        <v>65</v>
      </c>
      <c r="P10">
        <v>401179</v>
      </c>
      <c r="Q10" s="3" t="s">
        <v>99</v>
      </c>
      <c r="R10" t="s">
        <v>20</v>
      </c>
      <c r="S10" t="s">
        <v>101</v>
      </c>
    </row>
    <row r="11" spans="1:19">
      <c r="A11">
        <v>20</v>
      </c>
      <c r="B11">
        <v>13</v>
      </c>
      <c r="C11" s="3">
        <v>401</v>
      </c>
      <c r="D11" s="4">
        <v>71</v>
      </c>
      <c r="E11" s="4">
        <v>71</v>
      </c>
      <c r="F11" s="4">
        <v>72</v>
      </c>
      <c r="G11" s="4">
        <v>71</v>
      </c>
      <c r="H11" s="4">
        <v>73</v>
      </c>
      <c r="I11" s="4">
        <v>73</v>
      </c>
      <c r="J11" s="4">
        <v>73</v>
      </c>
      <c r="K11" s="4">
        <v>73</v>
      </c>
      <c r="L11" s="4">
        <v>73</v>
      </c>
      <c r="M11" s="4">
        <v>73</v>
      </c>
      <c r="N11" s="4">
        <v>73</v>
      </c>
      <c r="O11" s="4">
        <v>72</v>
      </c>
      <c r="P11">
        <v>401180</v>
      </c>
      <c r="Q11" s="3" t="s">
        <v>99</v>
      </c>
      <c r="R11" t="s">
        <v>20</v>
      </c>
      <c r="S11" t="s">
        <v>101</v>
      </c>
    </row>
    <row r="12" spans="1:19">
      <c r="A12">
        <v>20</v>
      </c>
      <c r="B12">
        <v>13</v>
      </c>
      <c r="C12" s="3">
        <v>401</v>
      </c>
      <c r="D12" s="4">
        <v>17</v>
      </c>
      <c r="E12" s="4">
        <v>17</v>
      </c>
      <c r="F12" s="4">
        <v>17</v>
      </c>
      <c r="G12" s="4">
        <v>17</v>
      </c>
      <c r="H12" s="4">
        <v>17</v>
      </c>
      <c r="I12" s="4">
        <v>17</v>
      </c>
      <c r="J12" s="4">
        <v>17</v>
      </c>
      <c r="K12" s="4">
        <v>17</v>
      </c>
      <c r="L12" s="4">
        <v>17</v>
      </c>
      <c r="M12" s="4">
        <v>17</v>
      </c>
      <c r="N12" s="4">
        <v>17</v>
      </c>
      <c r="O12" s="4">
        <v>17</v>
      </c>
      <c r="P12">
        <v>401181</v>
      </c>
      <c r="Q12" s="3" t="s">
        <v>99</v>
      </c>
      <c r="R12" t="s">
        <v>20</v>
      </c>
      <c r="S12" t="s">
        <v>101</v>
      </c>
    </row>
    <row r="13" spans="1:19">
      <c r="A13">
        <v>20</v>
      </c>
      <c r="B13">
        <v>13</v>
      </c>
      <c r="C13" s="3">
        <v>401</v>
      </c>
      <c r="D13" s="4">
        <v>51</v>
      </c>
      <c r="E13" s="4">
        <v>51</v>
      </c>
      <c r="F13" s="4">
        <v>51</v>
      </c>
      <c r="G13" s="4">
        <v>51</v>
      </c>
      <c r="H13" s="4">
        <v>51</v>
      </c>
      <c r="I13" s="4">
        <v>51</v>
      </c>
      <c r="J13" s="4">
        <v>51</v>
      </c>
      <c r="K13" s="4">
        <v>52</v>
      </c>
      <c r="L13" s="4">
        <v>52</v>
      </c>
      <c r="M13" s="4">
        <v>52</v>
      </c>
      <c r="N13" s="4">
        <v>52</v>
      </c>
      <c r="O13" s="4">
        <v>51</v>
      </c>
      <c r="P13">
        <v>401182</v>
      </c>
      <c r="Q13" s="3" t="s">
        <v>99</v>
      </c>
      <c r="R13" t="s">
        <v>20</v>
      </c>
      <c r="S13" t="s">
        <v>101</v>
      </c>
    </row>
    <row r="14" spans="1:19">
      <c r="A14">
        <v>20</v>
      </c>
      <c r="B14">
        <v>13</v>
      </c>
      <c r="C14" s="3">
        <v>401</v>
      </c>
      <c r="D14" s="4">
        <v>33</v>
      </c>
      <c r="E14" s="4">
        <v>33</v>
      </c>
      <c r="F14" s="4">
        <v>33</v>
      </c>
      <c r="G14" s="4">
        <v>33</v>
      </c>
      <c r="H14" s="4">
        <v>33</v>
      </c>
      <c r="I14" s="4">
        <v>33</v>
      </c>
      <c r="J14" s="4">
        <v>33</v>
      </c>
      <c r="K14" s="4">
        <v>33</v>
      </c>
      <c r="L14" s="4">
        <v>33</v>
      </c>
      <c r="M14" s="4">
        <v>33</v>
      </c>
      <c r="N14" s="4">
        <v>33</v>
      </c>
      <c r="O14" s="4">
        <v>33</v>
      </c>
      <c r="P14">
        <v>401183</v>
      </c>
      <c r="Q14" s="3" t="s">
        <v>99</v>
      </c>
      <c r="R14" t="s">
        <v>20</v>
      </c>
      <c r="S14" t="s">
        <v>101</v>
      </c>
    </row>
    <row r="15" spans="1:19">
      <c r="A15">
        <v>20</v>
      </c>
      <c r="B15">
        <v>13</v>
      </c>
      <c r="C15" s="3">
        <v>401</v>
      </c>
      <c r="D15" s="4">
        <v>106</v>
      </c>
      <c r="E15" s="4">
        <v>105</v>
      </c>
      <c r="F15" s="4">
        <v>106</v>
      </c>
      <c r="G15" s="4">
        <v>106</v>
      </c>
      <c r="H15" s="4">
        <v>106</v>
      </c>
      <c r="I15" s="4">
        <v>106</v>
      </c>
      <c r="J15" s="4">
        <v>106</v>
      </c>
      <c r="K15" s="4">
        <v>107</v>
      </c>
      <c r="L15" s="4">
        <v>107</v>
      </c>
      <c r="M15" s="4">
        <v>107</v>
      </c>
      <c r="N15" s="4">
        <v>107</v>
      </c>
      <c r="O15" s="4">
        <v>107</v>
      </c>
      <c r="P15">
        <v>401184</v>
      </c>
      <c r="Q15" s="3" t="s">
        <v>99</v>
      </c>
      <c r="R15" t="s">
        <v>20</v>
      </c>
      <c r="S15" t="s">
        <v>101</v>
      </c>
    </row>
    <row r="16" spans="1:19">
      <c r="A16">
        <v>20</v>
      </c>
      <c r="B16">
        <v>13</v>
      </c>
      <c r="C16" s="3">
        <v>401</v>
      </c>
      <c r="D16" s="4">
        <v>69</v>
      </c>
      <c r="E16" s="4">
        <v>69</v>
      </c>
      <c r="F16" s="4">
        <v>69</v>
      </c>
      <c r="G16" s="4">
        <v>69</v>
      </c>
      <c r="H16" s="4">
        <v>69</v>
      </c>
      <c r="I16" s="4">
        <v>69</v>
      </c>
      <c r="J16" s="4">
        <v>69</v>
      </c>
      <c r="K16" s="4">
        <v>69</v>
      </c>
      <c r="L16" s="4">
        <v>69</v>
      </c>
      <c r="M16" s="4">
        <v>69</v>
      </c>
      <c r="N16" s="4">
        <v>69</v>
      </c>
      <c r="O16" s="4">
        <v>69</v>
      </c>
      <c r="P16">
        <v>401185</v>
      </c>
      <c r="Q16" s="3" t="s">
        <v>99</v>
      </c>
      <c r="R16" t="s">
        <v>20</v>
      </c>
      <c r="S16" t="s">
        <v>101</v>
      </c>
    </row>
    <row r="17" spans="1:19">
      <c r="A17">
        <v>20</v>
      </c>
      <c r="B17">
        <v>13</v>
      </c>
      <c r="C17" s="3">
        <v>401</v>
      </c>
      <c r="D17" s="4">
        <v>96</v>
      </c>
      <c r="E17" s="4">
        <v>97</v>
      </c>
      <c r="F17" s="4">
        <v>97</v>
      </c>
      <c r="G17" s="4">
        <v>96</v>
      </c>
      <c r="H17" s="4">
        <v>98</v>
      </c>
      <c r="I17" s="4">
        <v>99</v>
      </c>
      <c r="J17" s="4">
        <v>99</v>
      </c>
      <c r="K17" s="4">
        <v>99</v>
      </c>
      <c r="L17" s="4">
        <v>99</v>
      </c>
      <c r="M17" s="4">
        <v>99</v>
      </c>
      <c r="N17" s="4">
        <v>99</v>
      </c>
      <c r="O17" s="4">
        <v>99</v>
      </c>
      <c r="P17">
        <v>401186</v>
      </c>
      <c r="Q17" s="3" t="s">
        <v>99</v>
      </c>
      <c r="R17" t="s">
        <v>20</v>
      </c>
      <c r="S17" t="s">
        <v>101</v>
      </c>
    </row>
    <row r="18" spans="1:19">
      <c r="A18">
        <v>20</v>
      </c>
      <c r="B18">
        <v>13</v>
      </c>
      <c r="C18" s="3">
        <v>401</v>
      </c>
      <c r="D18" s="4">
        <v>59</v>
      </c>
      <c r="E18" s="4">
        <v>59</v>
      </c>
      <c r="F18" s="4">
        <v>59</v>
      </c>
      <c r="G18" s="4">
        <v>60</v>
      </c>
      <c r="H18" s="4">
        <v>60</v>
      </c>
      <c r="I18" s="4">
        <v>60</v>
      </c>
      <c r="J18" s="4">
        <v>60</v>
      </c>
      <c r="K18" s="4">
        <v>61</v>
      </c>
      <c r="L18" s="4">
        <v>61</v>
      </c>
      <c r="M18" s="4">
        <v>60</v>
      </c>
      <c r="N18" s="4">
        <v>60</v>
      </c>
      <c r="O18" s="4">
        <v>60</v>
      </c>
      <c r="P18">
        <v>401187</v>
      </c>
      <c r="Q18" s="3" t="s">
        <v>99</v>
      </c>
      <c r="R18" t="s">
        <v>20</v>
      </c>
      <c r="S18" t="s">
        <v>101</v>
      </c>
    </row>
    <row r="19" spans="1:19">
      <c r="A19">
        <v>20</v>
      </c>
      <c r="B19">
        <v>13</v>
      </c>
      <c r="C19" s="3">
        <v>401</v>
      </c>
      <c r="D19" s="4">
        <v>31</v>
      </c>
      <c r="E19" s="4">
        <v>31</v>
      </c>
      <c r="F19" s="4">
        <v>31</v>
      </c>
      <c r="G19" s="4">
        <v>31</v>
      </c>
      <c r="H19" s="4">
        <v>31</v>
      </c>
      <c r="I19" s="4">
        <v>31</v>
      </c>
      <c r="J19" s="4">
        <v>30</v>
      </c>
      <c r="K19" s="4">
        <v>31</v>
      </c>
      <c r="L19" s="4">
        <v>31</v>
      </c>
      <c r="M19" s="4">
        <v>31</v>
      </c>
      <c r="N19" s="4">
        <v>31</v>
      </c>
      <c r="O19" s="4">
        <v>31</v>
      </c>
      <c r="P19">
        <v>401123</v>
      </c>
      <c r="Q19" s="3" t="s">
        <v>99</v>
      </c>
      <c r="R19" t="s">
        <v>20</v>
      </c>
      <c r="S19" t="s">
        <v>101</v>
      </c>
    </row>
    <row r="20" spans="1:19">
      <c r="A20">
        <v>20</v>
      </c>
      <c r="B20">
        <v>13</v>
      </c>
      <c r="C20" s="3">
        <v>401</v>
      </c>
      <c r="D20" s="4">
        <v>21</v>
      </c>
      <c r="E20" s="4">
        <v>21</v>
      </c>
      <c r="F20" s="4">
        <v>21</v>
      </c>
      <c r="G20" s="4">
        <v>21</v>
      </c>
      <c r="H20" s="4">
        <v>21</v>
      </c>
      <c r="I20" s="4">
        <v>21</v>
      </c>
      <c r="J20" s="4">
        <v>21</v>
      </c>
      <c r="K20" s="4">
        <v>21</v>
      </c>
      <c r="L20" s="4">
        <v>21</v>
      </c>
      <c r="M20" s="4">
        <v>21</v>
      </c>
      <c r="N20" s="4">
        <v>21</v>
      </c>
      <c r="O20" s="4">
        <v>21</v>
      </c>
      <c r="P20">
        <v>401124</v>
      </c>
      <c r="Q20" s="3" t="s">
        <v>99</v>
      </c>
      <c r="R20" t="s">
        <v>20</v>
      </c>
      <c r="S20" t="s">
        <v>101</v>
      </c>
    </row>
    <row r="21" spans="1:19">
      <c r="A21">
        <v>20</v>
      </c>
      <c r="B21">
        <v>13</v>
      </c>
      <c r="C21" s="3">
        <v>401</v>
      </c>
      <c r="D21" s="4">
        <v>34</v>
      </c>
      <c r="E21" s="4">
        <v>34</v>
      </c>
      <c r="F21" s="4">
        <v>34</v>
      </c>
      <c r="G21" s="4">
        <v>34</v>
      </c>
      <c r="H21" s="4">
        <v>34</v>
      </c>
      <c r="I21" s="4">
        <v>34</v>
      </c>
      <c r="J21" s="4">
        <v>34</v>
      </c>
      <c r="K21" s="4">
        <v>34</v>
      </c>
      <c r="L21" s="4">
        <v>34</v>
      </c>
      <c r="M21" s="4">
        <v>34</v>
      </c>
      <c r="N21" s="4">
        <v>34</v>
      </c>
      <c r="O21" s="4">
        <v>34</v>
      </c>
      <c r="P21">
        <v>401125</v>
      </c>
      <c r="Q21" s="3" t="s">
        <v>99</v>
      </c>
      <c r="R21" t="s">
        <v>20</v>
      </c>
      <c r="S21" t="s">
        <v>101</v>
      </c>
    </row>
    <row r="22" spans="1:19">
      <c r="A22">
        <v>20</v>
      </c>
      <c r="B22">
        <v>13</v>
      </c>
      <c r="C22" s="3">
        <v>401</v>
      </c>
      <c r="D22" s="4">
        <v>24</v>
      </c>
      <c r="E22" s="4">
        <v>24</v>
      </c>
      <c r="F22" s="4">
        <v>24</v>
      </c>
      <c r="G22" s="4">
        <v>24</v>
      </c>
      <c r="H22" s="4">
        <v>24</v>
      </c>
      <c r="I22" s="4">
        <v>24</v>
      </c>
      <c r="J22" s="4">
        <v>24</v>
      </c>
      <c r="K22" s="4">
        <v>23</v>
      </c>
      <c r="L22" s="4">
        <v>24</v>
      </c>
      <c r="M22" s="4">
        <v>24</v>
      </c>
      <c r="N22" s="4">
        <v>24</v>
      </c>
      <c r="O22" s="4">
        <v>24</v>
      </c>
      <c r="P22">
        <v>401126</v>
      </c>
      <c r="Q22" s="3" t="s">
        <v>99</v>
      </c>
      <c r="R22" t="s">
        <v>20</v>
      </c>
      <c r="S22" t="s">
        <v>101</v>
      </c>
    </row>
    <row r="23" spans="1:19">
      <c r="A23">
        <v>20</v>
      </c>
      <c r="B23">
        <v>13</v>
      </c>
      <c r="C23" s="3">
        <v>401</v>
      </c>
      <c r="D23" s="4">
        <v>378</v>
      </c>
      <c r="E23" s="4">
        <v>380</v>
      </c>
      <c r="F23" s="4">
        <v>387</v>
      </c>
      <c r="G23" s="4">
        <v>388</v>
      </c>
      <c r="H23" s="4">
        <v>382</v>
      </c>
      <c r="I23" s="4">
        <v>385</v>
      </c>
      <c r="J23" s="4">
        <v>386</v>
      </c>
      <c r="K23" s="4">
        <v>388</v>
      </c>
      <c r="L23" s="4">
        <v>385</v>
      </c>
      <c r="M23" s="4">
        <v>384</v>
      </c>
      <c r="N23" s="4">
        <v>386</v>
      </c>
      <c r="O23" s="4">
        <v>387</v>
      </c>
      <c r="P23">
        <v>401127</v>
      </c>
      <c r="Q23" s="3" t="s">
        <v>99</v>
      </c>
      <c r="R23" t="s">
        <v>20</v>
      </c>
      <c r="S23" t="s">
        <v>101</v>
      </c>
    </row>
    <row r="24" spans="1:19">
      <c r="A24">
        <v>20</v>
      </c>
      <c r="B24">
        <v>13</v>
      </c>
      <c r="C24" s="3">
        <v>401</v>
      </c>
      <c r="D24" s="4">
        <v>47</v>
      </c>
      <c r="E24" s="4">
        <v>48</v>
      </c>
      <c r="F24" s="4">
        <v>47</v>
      </c>
      <c r="G24" s="4">
        <v>48</v>
      </c>
      <c r="H24" s="4">
        <v>48</v>
      </c>
      <c r="I24" s="4">
        <v>49</v>
      </c>
      <c r="J24" s="4">
        <v>49</v>
      </c>
      <c r="K24" s="4">
        <v>49</v>
      </c>
      <c r="L24" s="4">
        <v>49</v>
      </c>
      <c r="M24" s="4">
        <v>49</v>
      </c>
      <c r="N24" s="4">
        <v>48</v>
      </c>
      <c r="O24" s="4">
        <v>48</v>
      </c>
      <c r="P24">
        <v>401128</v>
      </c>
      <c r="Q24" s="3" t="s">
        <v>99</v>
      </c>
      <c r="R24" t="s">
        <v>20</v>
      </c>
      <c r="S24" t="s">
        <v>101</v>
      </c>
    </row>
    <row r="25" spans="1:19">
      <c r="A25">
        <v>20</v>
      </c>
      <c r="B25">
        <v>13</v>
      </c>
      <c r="C25" s="3">
        <v>401</v>
      </c>
      <c r="D25" s="4">
        <v>138</v>
      </c>
      <c r="E25" s="4">
        <v>138</v>
      </c>
      <c r="F25" s="4">
        <v>139</v>
      </c>
      <c r="G25" s="4">
        <v>141</v>
      </c>
      <c r="H25" s="4">
        <v>140</v>
      </c>
      <c r="I25" s="4">
        <v>141</v>
      </c>
      <c r="J25" s="4">
        <v>143</v>
      </c>
      <c r="K25" s="4">
        <v>144</v>
      </c>
      <c r="L25" s="4">
        <v>143</v>
      </c>
      <c r="M25" s="4">
        <v>142</v>
      </c>
      <c r="N25" s="4">
        <v>143</v>
      </c>
      <c r="O25" s="4">
        <v>144</v>
      </c>
      <c r="P25">
        <v>401129</v>
      </c>
      <c r="Q25" s="3" t="s">
        <v>99</v>
      </c>
      <c r="R25" t="s">
        <v>20</v>
      </c>
      <c r="S25" t="s">
        <v>101</v>
      </c>
    </row>
    <row r="26" spans="1:19">
      <c r="A26">
        <v>20</v>
      </c>
      <c r="B26">
        <v>13</v>
      </c>
      <c r="C26" s="3">
        <v>401</v>
      </c>
      <c r="D26" s="4">
        <v>42</v>
      </c>
      <c r="E26" s="4">
        <v>42</v>
      </c>
      <c r="F26" s="4">
        <v>42</v>
      </c>
      <c r="G26" s="4">
        <v>43</v>
      </c>
      <c r="H26" s="4">
        <v>43</v>
      </c>
      <c r="I26" s="4">
        <v>43</v>
      </c>
      <c r="J26" s="4">
        <v>43</v>
      </c>
      <c r="K26" s="4">
        <v>42</v>
      </c>
      <c r="L26" s="4">
        <v>42</v>
      </c>
      <c r="M26" s="4">
        <v>41</v>
      </c>
      <c r="N26" s="4">
        <v>42</v>
      </c>
      <c r="O26" s="4">
        <v>42</v>
      </c>
      <c r="P26">
        <v>401130</v>
      </c>
      <c r="Q26" s="3" t="s">
        <v>99</v>
      </c>
      <c r="R26" t="s">
        <v>20</v>
      </c>
      <c r="S26" t="s">
        <v>101</v>
      </c>
    </row>
    <row r="27" spans="1:19">
      <c r="A27">
        <v>20</v>
      </c>
      <c r="B27">
        <v>13</v>
      </c>
      <c r="C27" s="3">
        <v>401</v>
      </c>
      <c r="D27" s="4">
        <v>75</v>
      </c>
      <c r="E27" s="4">
        <v>75</v>
      </c>
      <c r="F27" s="4">
        <v>73</v>
      </c>
      <c r="G27" s="4">
        <v>74</v>
      </c>
      <c r="H27" s="4">
        <v>74</v>
      </c>
      <c r="I27" s="4">
        <v>74</v>
      </c>
      <c r="J27" s="4">
        <v>74</v>
      </c>
      <c r="K27" s="4">
        <v>74</v>
      </c>
      <c r="L27" s="4">
        <v>74</v>
      </c>
      <c r="M27" s="4">
        <v>74</v>
      </c>
      <c r="N27" s="4">
        <v>73</v>
      </c>
      <c r="O27" s="4">
        <v>74</v>
      </c>
      <c r="P27">
        <v>401131</v>
      </c>
      <c r="Q27" s="3" t="s">
        <v>99</v>
      </c>
      <c r="R27" t="s">
        <v>20</v>
      </c>
      <c r="S27" t="s">
        <v>101</v>
      </c>
    </row>
    <row r="28" spans="1:19">
      <c r="A28">
        <v>20</v>
      </c>
      <c r="B28">
        <v>13</v>
      </c>
      <c r="C28" s="3">
        <v>401</v>
      </c>
      <c r="D28" s="4">
        <v>77</v>
      </c>
      <c r="E28" s="4">
        <v>77</v>
      </c>
      <c r="F28" s="4">
        <v>77</v>
      </c>
      <c r="G28" s="4">
        <v>77</v>
      </c>
      <c r="H28" s="4">
        <v>78</v>
      </c>
      <c r="I28" s="4">
        <v>78</v>
      </c>
      <c r="J28" s="4">
        <v>78</v>
      </c>
      <c r="K28" s="4">
        <v>75</v>
      </c>
      <c r="L28" s="4">
        <v>75</v>
      </c>
      <c r="M28" s="4">
        <v>75</v>
      </c>
      <c r="N28" s="4">
        <v>76</v>
      </c>
      <c r="O28" s="4">
        <v>77</v>
      </c>
      <c r="P28">
        <v>401132</v>
      </c>
      <c r="Q28" s="3" t="s">
        <v>99</v>
      </c>
      <c r="R28" t="s">
        <v>20</v>
      </c>
      <c r="S28" t="s">
        <v>101</v>
      </c>
    </row>
    <row r="29" spans="1:19">
      <c r="A29">
        <v>20</v>
      </c>
      <c r="B29">
        <v>13</v>
      </c>
      <c r="C29" s="3">
        <v>401</v>
      </c>
      <c r="D29" s="4">
        <v>147</v>
      </c>
      <c r="E29" s="4">
        <v>146</v>
      </c>
      <c r="F29" s="4">
        <v>147</v>
      </c>
      <c r="G29" s="4">
        <v>146</v>
      </c>
      <c r="H29" s="4">
        <v>146</v>
      </c>
      <c r="I29" s="4">
        <v>146</v>
      </c>
      <c r="J29" s="4">
        <v>145</v>
      </c>
      <c r="K29" s="4">
        <v>145</v>
      </c>
      <c r="L29" s="4">
        <v>145</v>
      </c>
      <c r="M29" s="4">
        <v>146</v>
      </c>
      <c r="N29" s="4">
        <v>146</v>
      </c>
      <c r="O29" s="4">
        <v>147</v>
      </c>
      <c r="P29">
        <v>401133</v>
      </c>
      <c r="Q29" s="3" t="s">
        <v>99</v>
      </c>
      <c r="R29" t="s">
        <v>20</v>
      </c>
      <c r="S29" t="s">
        <v>101</v>
      </c>
    </row>
    <row r="30" spans="1:19">
      <c r="A30">
        <v>20</v>
      </c>
      <c r="B30">
        <v>13</v>
      </c>
      <c r="C30" s="3">
        <v>401</v>
      </c>
      <c r="D30" s="4">
        <v>56</v>
      </c>
      <c r="E30" s="4">
        <v>56</v>
      </c>
      <c r="F30" s="4">
        <v>58</v>
      </c>
      <c r="G30" s="4">
        <v>58</v>
      </c>
      <c r="H30" s="4">
        <v>58</v>
      </c>
      <c r="I30" s="4">
        <v>58</v>
      </c>
      <c r="J30" s="4">
        <v>58</v>
      </c>
      <c r="K30" s="4">
        <v>58</v>
      </c>
      <c r="L30" s="4">
        <v>58</v>
      </c>
      <c r="M30" s="4">
        <v>58</v>
      </c>
      <c r="N30" s="4">
        <v>58</v>
      </c>
      <c r="O30" s="4">
        <v>58</v>
      </c>
      <c r="P30">
        <v>401134</v>
      </c>
      <c r="Q30" s="3" t="s">
        <v>99</v>
      </c>
      <c r="R30" t="s">
        <v>20</v>
      </c>
      <c r="S30" t="s">
        <v>101</v>
      </c>
    </row>
    <row r="31" spans="1:19">
      <c r="A31">
        <v>20</v>
      </c>
      <c r="B31">
        <v>13</v>
      </c>
      <c r="C31" s="3">
        <v>401</v>
      </c>
      <c r="D31" s="4">
        <v>21</v>
      </c>
      <c r="E31" s="4">
        <v>21</v>
      </c>
      <c r="F31" s="4">
        <v>21</v>
      </c>
      <c r="G31" s="4">
        <v>21</v>
      </c>
      <c r="H31" s="4">
        <v>21</v>
      </c>
      <c r="I31" s="4">
        <v>21</v>
      </c>
      <c r="J31" s="4">
        <v>21</v>
      </c>
      <c r="K31" s="4">
        <v>21</v>
      </c>
      <c r="L31" s="4">
        <v>21</v>
      </c>
      <c r="M31" s="4">
        <v>21</v>
      </c>
      <c r="N31" s="4">
        <v>21</v>
      </c>
      <c r="O31" s="4">
        <v>21</v>
      </c>
      <c r="P31">
        <v>401135</v>
      </c>
      <c r="Q31" s="3" t="s">
        <v>99</v>
      </c>
      <c r="R31" t="s">
        <v>20</v>
      </c>
      <c r="S31" t="s">
        <v>101</v>
      </c>
    </row>
    <row r="32" spans="1:19">
      <c r="A32">
        <v>20</v>
      </c>
      <c r="B32">
        <v>13</v>
      </c>
      <c r="C32" s="3">
        <v>401</v>
      </c>
      <c r="D32" s="4">
        <v>102.8</v>
      </c>
      <c r="E32" s="4">
        <v>103.6</v>
      </c>
      <c r="F32" s="4">
        <v>103.6</v>
      </c>
      <c r="G32" s="4">
        <v>102.6</v>
      </c>
      <c r="H32" s="4">
        <v>103.6</v>
      </c>
      <c r="I32" s="4">
        <v>103.6</v>
      </c>
      <c r="J32" s="4">
        <v>104.6</v>
      </c>
      <c r="K32" s="4">
        <v>105.6</v>
      </c>
      <c r="L32" s="4">
        <v>104.6</v>
      </c>
      <c r="M32" s="4">
        <v>103.6</v>
      </c>
      <c r="N32" s="4">
        <v>104.6</v>
      </c>
      <c r="O32" s="4">
        <v>104.6</v>
      </c>
      <c r="P32">
        <v>401136</v>
      </c>
      <c r="Q32" s="3" t="s">
        <v>99</v>
      </c>
      <c r="R32" t="s">
        <v>20</v>
      </c>
      <c r="S32" t="s">
        <v>101</v>
      </c>
    </row>
    <row r="33" spans="1:19">
      <c r="A33">
        <v>20</v>
      </c>
      <c r="B33">
        <v>13</v>
      </c>
      <c r="C33" s="3">
        <v>401</v>
      </c>
      <c r="D33" s="4">
        <v>268</v>
      </c>
      <c r="E33" s="4">
        <v>268</v>
      </c>
      <c r="F33" s="4">
        <v>267</v>
      </c>
      <c r="G33" s="4">
        <v>267</v>
      </c>
      <c r="H33" s="4">
        <v>267</v>
      </c>
      <c r="I33" s="4">
        <v>267</v>
      </c>
      <c r="J33" s="4">
        <v>266</v>
      </c>
      <c r="K33" s="4">
        <v>266</v>
      </c>
      <c r="L33" s="4">
        <v>266</v>
      </c>
      <c r="M33" s="4">
        <v>266</v>
      </c>
      <c r="N33" s="4">
        <v>267</v>
      </c>
      <c r="O33" s="4">
        <v>268</v>
      </c>
      <c r="P33">
        <v>401137</v>
      </c>
      <c r="Q33" s="3" t="s">
        <v>99</v>
      </c>
      <c r="R33" t="s">
        <v>20</v>
      </c>
      <c r="S33" t="s">
        <v>101</v>
      </c>
    </row>
    <row r="34" spans="1:19">
      <c r="A34">
        <v>20</v>
      </c>
      <c r="B34">
        <v>13</v>
      </c>
      <c r="C34" s="3">
        <v>401</v>
      </c>
      <c r="D34" s="4">
        <v>177</v>
      </c>
      <c r="E34" s="4">
        <v>177</v>
      </c>
      <c r="F34" s="4">
        <v>177</v>
      </c>
      <c r="G34" s="4">
        <v>177</v>
      </c>
      <c r="H34" s="4">
        <v>177</v>
      </c>
      <c r="I34" s="4">
        <v>177</v>
      </c>
      <c r="J34" s="4">
        <v>181</v>
      </c>
      <c r="K34" s="4">
        <v>183</v>
      </c>
      <c r="L34" s="4">
        <v>181</v>
      </c>
      <c r="M34" s="4">
        <v>178</v>
      </c>
      <c r="N34" s="4">
        <v>178</v>
      </c>
      <c r="O34" s="4">
        <v>177</v>
      </c>
      <c r="P34">
        <v>401138</v>
      </c>
      <c r="Q34" s="3" t="s">
        <v>99</v>
      </c>
      <c r="R34" t="s">
        <v>20</v>
      </c>
      <c r="S34" t="s">
        <v>101</v>
      </c>
    </row>
    <row r="35" spans="1:19">
      <c r="A35">
        <v>20</v>
      </c>
      <c r="B35">
        <v>13</v>
      </c>
      <c r="C35" s="3">
        <v>401</v>
      </c>
      <c r="D35" s="4">
        <v>71</v>
      </c>
      <c r="E35" s="4">
        <v>71</v>
      </c>
      <c r="F35" s="4">
        <v>71</v>
      </c>
      <c r="G35" s="4">
        <v>71</v>
      </c>
      <c r="H35" s="4">
        <v>71</v>
      </c>
      <c r="I35" s="4">
        <v>71</v>
      </c>
      <c r="J35" s="4">
        <v>71</v>
      </c>
      <c r="K35" s="4">
        <v>71</v>
      </c>
      <c r="L35" s="4">
        <v>71</v>
      </c>
      <c r="M35" s="4">
        <v>71</v>
      </c>
      <c r="N35" s="4">
        <v>71</v>
      </c>
      <c r="O35" s="4">
        <v>71</v>
      </c>
      <c r="P35">
        <v>401139</v>
      </c>
      <c r="Q35" s="3" t="s">
        <v>99</v>
      </c>
      <c r="R35" t="s">
        <v>20</v>
      </c>
      <c r="S35" t="s">
        <v>101</v>
      </c>
    </row>
    <row r="36" spans="1:19">
      <c r="A36">
        <v>20</v>
      </c>
      <c r="B36">
        <v>13</v>
      </c>
      <c r="C36" s="3">
        <v>401</v>
      </c>
      <c r="D36" s="4">
        <v>216</v>
      </c>
      <c r="E36" s="4">
        <v>216</v>
      </c>
      <c r="F36" s="4">
        <v>216</v>
      </c>
      <c r="G36" s="4">
        <v>215</v>
      </c>
      <c r="H36" s="4">
        <v>216</v>
      </c>
      <c r="I36" s="4">
        <v>215</v>
      </c>
      <c r="J36" s="4">
        <v>215</v>
      </c>
      <c r="K36" s="4">
        <v>215</v>
      </c>
      <c r="L36" s="4">
        <v>211</v>
      </c>
      <c r="M36" s="4">
        <v>216</v>
      </c>
      <c r="N36" s="4">
        <v>216</v>
      </c>
      <c r="O36" s="4">
        <v>214</v>
      </c>
      <c r="P36">
        <v>401142</v>
      </c>
      <c r="Q36" s="3" t="s">
        <v>99</v>
      </c>
      <c r="R36" t="s">
        <v>20</v>
      </c>
      <c r="S36" t="s">
        <v>101</v>
      </c>
    </row>
    <row r="37" spans="1:19">
      <c r="A37">
        <v>20</v>
      </c>
      <c r="B37">
        <v>13</v>
      </c>
      <c r="C37" s="3">
        <v>401</v>
      </c>
      <c r="D37" s="4">
        <v>16</v>
      </c>
      <c r="E37" s="4">
        <v>16</v>
      </c>
      <c r="F37" s="4">
        <v>16</v>
      </c>
      <c r="G37" s="4">
        <v>16</v>
      </c>
      <c r="H37" s="4">
        <v>16</v>
      </c>
      <c r="I37" s="4">
        <v>16</v>
      </c>
      <c r="J37" s="4">
        <v>16</v>
      </c>
      <c r="K37" s="4">
        <v>16</v>
      </c>
      <c r="L37" s="4">
        <v>16</v>
      </c>
      <c r="M37" s="4">
        <v>16</v>
      </c>
      <c r="N37" s="4">
        <v>16</v>
      </c>
      <c r="O37" s="4">
        <v>16</v>
      </c>
      <c r="P37">
        <v>401145</v>
      </c>
      <c r="Q37" s="3" t="s">
        <v>99</v>
      </c>
      <c r="R37" t="s">
        <v>20</v>
      </c>
      <c r="S37" t="s">
        <v>101</v>
      </c>
    </row>
    <row r="38" spans="1:19">
      <c r="A38">
        <v>20</v>
      </c>
      <c r="B38">
        <v>13</v>
      </c>
      <c r="C38" s="3">
        <v>401</v>
      </c>
      <c r="D38" s="4">
        <v>27</v>
      </c>
      <c r="E38" s="4">
        <v>27</v>
      </c>
      <c r="F38" s="4">
        <v>27</v>
      </c>
      <c r="G38" s="4">
        <v>27</v>
      </c>
      <c r="H38" s="4">
        <v>27</v>
      </c>
      <c r="I38" s="4">
        <v>27</v>
      </c>
      <c r="J38" s="4">
        <v>28</v>
      </c>
      <c r="K38" s="4">
        <v>29</v>
      </c>
      <c r="L38" s="4">
        <v>29</v>
      </c>
      <c r="M38" s="4">
        <v>29</v>
      </c>
      <c r="N38" s="4">
        <v>29</v>
      </c>
      <c r="O38" s="4">
        <v>28</v>
      </c>
      <c r="P38">
        <v>401146</v>
      </c>
      <c r="Q38" s="3" t="s">
        <v>99</v>
      </c>
      <c r="R38" t="s">
        <v>20</v>
      </c>
      <c r="S38" t="s">
        <v>101</v>
      </c>
    </row>
    <row r="39" spans="1:19">
      <c r="A39">
        <v>20</v>
      </c>
      <c r="B39">
        <v>13</v>
      </c>
      <c r="C39" s="3">
        <v>401</v>
      </c>
      <c r="D39" s="4">
        <v>25</v>
      </c>
      <c r="E39" s="4">
        <v>25</v>
      </c>
      <c r="F39" s="4">
        <v>25</v>
      </c>
      <c r="G39" s="4">
        <v>25</v>
      </c>
      <c r="H39" s="4">
        <v>25</v>
      </c>
      <c r="I39" s="4">
        <v>25.8</v>
      </c>
      <c r="J39" s="4">
        <v>25.8</v>
      </c>
      <c r="K39" s="4">
        <v>25.8</v>
      </c>
      <c r="L39" s="4">
        <v>25.8</v>
      </c>
      <c r="M39" s="4">
        <v>26.6</v>
      </c>
      <c r="N39" s="4">
        <v>26.6</v>
      </c>
      <c r="O39" s="4">
        <v>26.6</v>
      </c>
      <c r="P39">
        <v>401147</v>
      </c>
      <c r="Q39" s="3" t="s">
        <v>99</v>
      </c>
      <c r="R39" t="s">
        <v>20</v>
      </c>
      <c r="S39" t="s">
        <v>101</v>
      </c>
    </row>
    <row r="40" spans="1:19">
      <c r="A40">
        <v>20</v>
      </c>
      <c r="B40">
        <v>13</v>
      </c>
      <c r="C40" s="3">
        <v>401</v>
      </c>
      <c r="D40" s="4">
        <v>30.4</v>
      </c>
      <c r="E40" s="4">
        <v>30.4</v>
      </c>
      <c r="F40" s="4">
        <v>30.4</v>
      </c>
      <c r="G40" s="4">
        <v>30.4</v>
      </c>
      <c r="H40" s="4">
        <v>30.4</v>
      </c>
      <c r="I40" s="4">
        <v>29.4</v>
      </c>
      <c r="J40" s="4">
        <v>29.4</v>
      </c>
      <c r="K40" s="4">
        <v>29.4</v>
      </c>
      <c r="L40" s="4">
        <v>29.4</v>
      </c>
      <c r="M40" s="4">
        <v>30.2</v>
      </c>
      <c r="N40" s="4">
        <v>30.2</v>
      </c>
      <c r="O40" s="4">
        <v>31.2</v>
      </c>
      <c r="P40">
        <v>401148</v>
      </c>
      <c r="Q40" s="3" t="s">
        <v>99</v>
      </c>
      <c r="R40" t="s">
        <v>20</v>
      </c>
      <c r="S40" t="s">
        <v>101</v>
      </c>
    </row>
    <row r="41" spans="1:19">
      <c r="A41">
        <v>20</v>
      </c>
      <c r="B41">
        <v>13</v>
      </c>
      <c r="C41" s="3">
        <v>401</v>
      </c>
      <c r="D41" s="4">
        <v>40</v>
      </c>
      <c r="E41" s="4">
        <v>41</v>
      </c>
      <c r="F41" s="4">
        <v>41</v>
      </c>
      <c r="G41" s="4">
        <v>41</v>
      </c>
      <c r="H41" s="4">
        <v>41</v>
      </c>
      <c r="I41" s="4">
        <v>41</v>
      </c>
      <c r="J41" s="4">
        <v>41</v>
      </c>
      <c r="K41" s="4">
        <v>41</v>
      </c>
      <c r="L41" s="4">
        <v>41</v>
      </c>
      <c r="M41" s="4">
        <v>41</v>
      </c>
      <c r="N41" s="4">
        <v>41</v>
      </c>
      <c r="O41" s="4">
        <v>41</v>
      </c>
      <c r="P41">
        <v>401149</v>
      </c>
      <c r="Q41" s="3" t="s">
        <v>99</v>
      </c>
      <c r="R41" t="s">
        <v>20</v>
      </c>
      <c r="S41" t="s">
        <v>101</v>
      </c>
    </row>
    <row r="42" spans="1:19">
      <c r="A42">
        <v>20</v>
      </c>
      <c r="B42">
        <v>13</v>
      </c>
      <c r="C42" s="3">
        <v>401</v>
      </c>
      <c r="D42" s="4">
        <v>80</v>
      </c>
      <c r="E42" s="4">
        <v>80</v>
      </c>
      <c r="F42" s="4">
        <v>80</v>
      </c>
      <c r="G42" s="4">
        <v>80</v>
      </c>
      <c r="H42" s="4">
        <v>79</v>
      </c>
      <c r="I42" s="4">
        <v>80</v>
      </c>
      <c r="J42" s="4">
        <v>80</v>
      </c>
      <c r="K42" s="4">
        <v>80</v>
      </c>
      <c r="L42" s="4">
        <v>80</v>
      </c>
      <c r="M42" s="4">
        <v>80</v>
      </c>
      <c r="N42" s="4">
        <v>80</v>
      </c>
      <c r="O42" s="4">
        <v>80</v>
      </c>
      <c r="P42">
        <v>401150</v>
      </c>
      <c r="Q42" s="3" t="s">
        <v>99</v>
      </c>
      <c r="R42" t="s">
        <v>20</v>
      </c>
      <c r="S42" t="s">
        <v>101</v>
      </c>
    </row>
    <row r="43" spans="1:19">
      <c r="A43">
        <v>20</v>
      </c>
      <c r="B43">
        <v>13</v>
      </c>
      <c r="C43" s="3">
        <v>401</v>
      </c>
      <c r="D43" s="4">
        <v>133</v>
      </c>
      <c r="E43" s="4">
        <v>135</v>
      </c>
      <c r="F43" s="4">
        <v>135</v>
      </c>
      <c r="G43" s="4">
        <v>135</v>
      </c>
      <c r="H43" s="4">
        <v>136</v>
      </c>
      <c r="I43" s="4">
        <v>137</v>
      </c>
      <c r="J43" s="4">
        <v>137</v>
      </c>
      <c r="K43" s="4">
        <v>137</v>
      </c>
      <c r="L43" s="4">
        <v>138</v>
      </c>
      <c r="M43" s="4">
        <v>138</v>
      </c>
      <c r="N43" s="4">
        <v>138</v>
      </c>
      <c r="O43" s="4">
        <v>137</v>
      </c>
      <c r="P43">
        <v>401153</v>
      </c>
      <c r="Q43" s="3" t="s">
        <v>99</v>
      </c>
      <c r="R43" t="s">
        <v>20</v>
      </c>
      <c r="S43" t="s">
        <v>101</v>
      </c>
    </row>
    <row r="44" spans="1:19">
      <c r="A44">
        <v>20</v>
      </c>
      <c r="B44">
        <v>13</v>
      </c>
      <c r="C44" s="3">
        <v>401</v>
      </c>
      <c r="D44" s="4">
        <v>42</v>
      </c>
      <c r="E44" s="4">
        <v>42</v>
      </c>
      <c r="F44" s="4">
        <v>42</v>
      </c>
      <c r="G44" s="4">
        <v>42</v>
      </c>
      <c r="H44" s="4">
        <v>41</v>
      </c>
      <c r="I44" s="4">
        <v>41</v>
      </c>
      <c r="J44" s="4">
        <v>41</v>
      </c>
      <c r="K44" s="4">
        <v>41</v>
      </c>
      <c r="L44" s="4">
        <v>41</v>
      </c>
      <c r="M44" s="4">
        <v>41</v>
      </c>
      <c r="N44" s="4">
        <v>41</v>
      </c>
      <c r="O44" s="4">
        <v>41</v>
      </c>
      <c r="P44">
        <v>401156</v>
      </c>
      <c r="Q44" s="3" t="s">
        <v>99</v>
      </c>
      <c r="R44" t="s">
        <v>20</v>
      </c>
      <c r="S44" t="s">
        <v>101</v>
      </c>
    </row>
    <row r="45" spans="1:19">
      <c r="A45">
        <v>20</v>
      </c>
      <c r="B45">
        <v>13</v>
      </c>
      <c r="C45" s="3">
        <v>401</v>
      </c>
      <c r="D45" s="4">
        <v>24.5</v>
      </c>
      <c r="E45" s="4">
        <v>24.5</v>
      </c>
      <c r="F45" s="4">
        <v>24.5</v>
      </c>
      <c r="G45" s="4">
        <v>25.5</v>
      </c>
      <c r="H45" s="4">
        <v>25.5</v>
      </c>
      <c r="I45" s="4">
        <v>25.5</v>
      </c>
      <c r="J45" s="4">
        <v>25.5</v>
      </c>
      <c r="K45" s="4">
        <v>25.5</v>
      </c>
      <c r="L45" s="4">
        <v>25.5</v>
      </c>
      <c r="M45" s="4">
        <v>25.5</v>
      </c>
      <c r="N45" s="4">
        <v>25.5</v>
      </c>
      <c r="O45" s="4">
        <v>25.5</v>
      </c>
      <c r="P45">
        <v>401157</v>
      </c>
      <c r="Q45" s="3" t="s">
        <v>99</v>
      </c>
      <c r="R45" t="s">
        <v>20</v>
      </c>
      <c r="S45" t="s">
        <v>101</v>
      </c>
    </row>
    <row r="46" spans="1:19">
      <c r="A46">
        <v>20</v>
      </c>
      <c r="B46">
        <v>13</v>
      </c>
      <c r="C46" s="3">
        <v>401</v>
      </c>
      <c r="D46" s="4">
        <v>20.2</v>
      </c>
      <c r="E46" s="4">
        <v>19.399999999999999</v>
      </c>
      <c r="F46" s="4">
        <v>19.399999999999999</v>
      </c>
      <c r="G46" s="4">
        <v>19.399999999999999</v>
      </c>
      <c r="H46" s="4">
        <v>19.399999999999999</v>
      </c>
      <c r="I46" s="4">
        <v>20.2</v>
      </c>
      <c r="J46" s="4">
        <v>20.2</v>
      </c>
      <c r="K46" s="4">
        <v>20.2</v>
      </c>
      <c r="L46" s="4">
        <v>20.2</v>
      </c>
      <c r="M46" s="4">
        <v>20.2</v>
      </c>
      <c r="N46" s="4">
        <v>20.2</v>
      </c>
      <c r="O46" s="4">
        <v>20.2</v>
      </c>
      <c r="P46">
        <v>401158</v>
      </c>
      <c r="Q46" s="3" t="s">
        <v>99</v>
      </c>
      <c r="R46" t="s">
        <v>20</v>
      </c>
      <c r="S46" t="s">
        <v>101</v>
      </c>
    </row>
    <row r="47" spans="1:19">
      <c r="A47">
        <v>20</v>
      </c>
      <c r="B47">
        <v>13</v>
      </c>
      <c r="C47" s="3">
        <v>401</v>
      </c>
      <c r="D47" s="4">
        <v>35</v>
      </c>
      <c r="E47" s="4">
        <v>35</v>
      </c>
      <c r="F47" s="4">
        <v>35</v>
      </c>
      <c r="G47" s="4">
        <v>35</v>
      </c>
      <c r="H47" s="4">
        <v>35</v>
      </c>
      <c r="I47" s="4">
        <v>35</v>
      </c>
      <c r="J47" s="4">
        <v>35</v>
      </c>
      <c r="K47" s="4">
        <v>35</v>
      </c>
      <c r="L47" s="4">
        <v>35</v>
      </c>
      <c r="M47" s="4">
        <v>35</v>
      </c>
      <c r="N47" s="4">
        <v>35</v>
      </c>
      <c r="O47" s="4">
        <v>35</v>
      </c>
      <c r="P47">
        <v>401159</v>
      </c>
      <c r="Q47" s="3" t="s">
        <v>99</v>
      </c>
      <c r="R47" t="s">
        <v>20</v>
      </c>
      <c r="S47" t="s">
        <v>101</v>
      </c>
    </row>
    <row r="48" spans="1:19">
      <c r="A48">
        <v>20</v>
      </c>
      <c r="B48">
        <v>13</v>
      </c>
      <c r="C48" s="3">
        <v>401</v>
      </c>
      <c r="D48" s="4">
        <v>64</v>
      </c>
      <c r="E48" s="4">
        <v>63</v>
      </c>
      <c r="F48" s="4">
        <v>63</v>
      </c>
      <c r="G48" s="4">
        <v>63</v>
      </c>
      <c r="H48" s="4">
        <v>63</v>
      </c>
      <c r="I48" s="4">
        <v>63</v>
      </c>
      <c r="J48" s="4">
        <v>65</v>
      </c>
      <c r="K48" s="4">
        <v>64</v>
      </c>
      <c r="L48" s="4">
        <v>64</v>
      </c>
      <c r="M48" s="4">
        <v>63</v>
      </c>
      <c r="N48" s="4">
        <v>63</v>
      </c>
      <c r="O48" s="4">
        <v>63</v>
      </c>
      <c r="P48">
        <v>401160</v>
      </c>
      <c r="Q48" s="3" t="s">
        <v>99</v>
      </c>
      <c r="R48" t="s">
        <v>20</v>
      </c>
      <c r="S48" t="s">
        <v>101</v>
      </c>
    </row>
    <row r="49" spans="1:19">
      <c r="A49">
        <v>20</v>
      </c>
      <c r="B49">
        <v>13</v>
      </c>
      <c r="C49" s="3">
        <v>401</v>
      </c>
      <c r="D49" s="4">
        <v>69.599999999999994</v>
      </c>
      <c r="E49" s="4">
        <v>70.599999999999994</v>
      </c>
      <c r="F49" s="4">
        <v>70.599999999999994</v>
      </c>
      <c r="G49" s="4">
        <v>70.599999999999994</v>
      </c>
      <c r="H49" s="4">
        <v>70.599999999999994</v>
      </c>
      <c r="I49" s="4">
        <v>70.599999999999994</v>
      </c>
      <c r="J49" s="4">
        <v>70.599999999999994</v>
      </c>
      <c r="K49" s="4">
        <v>69.599999999999994</v>
      </c>
      <c r="L49" s="4">
        <v>68.599999999999994</v>
      </c>
      <c r="M49" s="4">
        <v>69.599999999999994</v>
      </c>
      <c r="N49" s="4">
        <v>69.599999999999994</v>
      </c>
      <c r="O49" s="4">
        <v>69.599999999999994</v>
      </c>
      <c r="P49">
        <v>401161</v>
      </c>
      <c r="Q49" s="3" t="s">
        <v>99</v>
      </c>
      <c r="R49" t="s">
        <v>20</v>
      </c>
      <c r="S49" t="s">
        <v>101</v>
      </c>
    </row>
    <row r="50" spans="1:19">
      <c r="A50">
        <v>20</v>
      </c>
      <c r="B50">
        <v>13</v>
      </c>
      <c r="C50" s="3">
        <v>401</v>
      </c>
      <c r="D50" s="4">
        <v>53.4</v>
      </c>
      <c r="E50" s="4">
        <v>55.4</v>
      </c>
      <c r="F50" s="4">
        <v>56.4</v>
      </c>
      <c r="G50" s="4">
        <v>55.4</v>
      </c>
      <c r="H50" s="4">
        <v>56.4</v>
      </c>
      <c r="I50" s="4">
        <v>56.4</v>
      </c>
      <c r="J50" s="4">
        <v>56.4</v>
      </c>
      <c r="K50" s="4">
        <v>55.6</v>
      </c>
      <c r="L50" s="4">
        <v>55.6</v>
      </c>
      <c r="M50" s="4">
        <v>55.6</v>
      </c>
      <c r="N50" s="4">
        <v>55.6</v>
      </c>
      <c r="O50" s="4">
        <v>55.6</v>
      </c>
      <c r="P50">
        <v>401162</v>
      </c>
      <c r="Q50" s="3" t="s">
        <v>99</v>
      </c>
      <c r="R50" t="s">
        <v>20</v>
      </c>
      <c r="S50" t="s">
        <v>101</v>
      </c>
    </row>
    <row r="51" spans="1:19">
      <c r="A51">
        <v>20</v>
      </c>
      <c r="B51">
        <v>13</v>
      </c>
      <c r="C51" s="3">
        <v>401</v>
      </c>
      <c r="D51" s="4">
        <v>32</v>
      </c>
      <c r="E51" s="4">
        <v>32</v>
      </c>
      <c r="F51" s="4">
        <v>32</v>
      </c>
      <c r="G51" s="4">
        <v>32</v>
      </c>
      <c r="H51" s="4">
        <v>32</v>
      </c>
      <c r="I51" s="4">
        <v>32</v>
      </c>
      <c r="J51" s="4">
        <v>35.6</v>
      </c>
      <c r="K51" s="4">
        <v>35.6</v>
      </c>
      <c r="L51" s="4">
        <v>35.6</v>
      </c>
      <c r="M51" s="4">
        <v>35.6</v>
      </c>
      <c r="N51" s="4">
        <v>35.6</v>
      </c>
      <c r="O51" s="4">
        <v>35.6</v>
      </c>
      <c r="P51">
        <v>401163</v>
      </c>
      <c r="Q51" s="3" t="s">
        <v>99</v>
      </c>
      <c r="R51" t="s">
        <v>20</v>
      </c>
      <c r="S51" t="s">
        <v>101</v>
      </c>
    </row>
    <row r="52" spans="1:19">
      <c r="A52">
        <v>20</v>
      </c>
      <c r="B52">
        <v>13</v>
      </c>
      <c r="C52" s="3">
        <v>401</v>
      </c>
      <c r="D52" s="4">
        <v>27.8</v>
      </c>
      <c r="E52" s="4">
        <v>27.8</v>
      </c>
      <c r="F52" s="4">
        <v>28.6</v>
      </c>
      <c r="G52" s="4">
        <v>28.6</v>
      </c>
      <c r="H52" s="4">
        <v>28.6</v>
      </c>
      <c r="I52" s="4">
        <v>28.6</v>
      </c>
      <c r="J52" s="4">
        <v>28.6</v>
      </c>
      <c r="K52" s="4">
        <v>28.6</v>
      </c>
      <c r="L52" s="4">
        <v>28.6</v>
      </c>
      <c r="M52" s="4">
        <v>28.6</v>
      </c>
      <c r="N52" s="4">
        <v>28.6</v>
      </c>
      <c r="O52" s="4">
        <v>28.6</v>
      </c>
      <c r="P52">
        <v>401164</v>
      </c>
      <c r="Q52" s="3" t="s">
        <v>99</v>
      </c>
      <c r="R52" t="s">
        <v>20</v>
      </c>
      <c r="S52" t="s">
        <v>101</v>
      </c>
    </row>
    <row r="53" spans="1:19">
      <c r="A53">
        <v>20</v>
      </c>
      <c r="B53">
        <v>13</v>
      </c>
      <c r="C53" s="3">
        <v>401</v>
      </c>
      <c r="D53" s="4">
        <v>66.400000000000006</v>
      </c>
      <c r="E53" s="4">
        <v>66.599999999999994</v>
      </c>
      <c r="F53" s="4">
        <v>65.599999999999994</v>
      </c>
      <c r="G53" s="4">
        <v>65.599999999999994</v>
      </c>
      <c r="H53" s="4">
        <v>65.599999999999994</v>
      </c>
      <c r="I53" s="4">
        <v>64.599999999999994</v>
      </c>
      <c r="J53" s="4">
        <v>63.6</v>
      </c>
      <c r="K53" s="4">
        <v>62.8</v>
      </c>
      <c r="L53" s="4">
        <v>63.6</v>
      </c>
      <c r="M53" s="4">
        <v>64.599999999999994</v>
      </c>
      <c r="N53" s="4">
        <v>63.6</v>
      </c>
      <c r="O53" s="4">
        <v>63.8</v>
      </c>
      <c r="P53">
        <v>401165</v>
      </c>
      <c r="Q53" s="3" t="s">
        <v>99</v>
      </c>
      <c r="R53" t="s">
        <v>20</v>
      </c>
      <c r="S53" t="s">
        <v>101</v>
      </c>
    </row>
    <row r="54" spans="1:19">
      <c r="A54">
        <v>20</v>
      </c>
      <c r="B54">
        <v>13</v>
      </c>
      <c r="C54" s="3">
        <v>401</v>
      </c>
      <c r="D54" s="4">
        <v>29</v>
      </c>
      <c r="E54" s="4">
        <v>29</v>
      </c>
      <c r="F54" s="4">
        <v>29</v>
      </c>
      <c r="G54" s="4">
        <v>29</v>
      </c>
      <c r="H54" s="4">
        <v>28</v>
      </c>
      <c r="I54" s="4">
        <v>29</v>
      </c>
      <c r="J54" s="4">
        <v>29</v>
      </c>
      <c r="K54" s="4">
        <v>29</v>
      </c>
      <c r="L54" s="4">
        <v>29</v>
      </c>
      <c r="M54" s="4">
        <v>29</v>
      </c>
      <c r="N54" s="4">
        <v>29</v>
      </c>
      <c r="O54" s="4">
        <v>29</v>
      </c>
      <c r="P54">
        <v>401166</v>
      </c>
      <c r="Q54" s="3" t="s">
        <v>99</v>
      </c>
      <c r="R54" t="s">
        <v>20</v>
      </c>
      <c r="S54" t="s">
        <v>101</v>
      </c>
    </row>
    <row r="55" spans="1:19">
      <c r="A55">
        <v>20</v>
      </c>
      <c r="B55">
        <v>13</v>
      </c>
      <c r="C55" s="3">
        <v>401</v>
      </c>
      <c r="D55" s="4">
        <v>20</v>
      </c>
      <c r="E55" s="4">
        <v>20</v>
      </c>
      <c r="F55" s="4">
        <v>20</v>
      </c>
      <c r="G55" s="4">
        <v>20</v>
      </c>
      <c r="H55" s="4">
        <v>20</v>
      </c>
      <c r="I55" s="4">
        <v>20</v>
      </c>
      <c r="J55" s="4">
        <v>20</v>
      </c>
      <c r="K55" s="4">
        <v>20</v>
      </c>
      <c r="L55" s="4">
        <v>20</v>
      </c>
      <c r="M55" s="4">
        <v>20</v>
      </c>
      <c r="N55" s="4">
        <v>20</v>
      </c>
      <c r="O55" s="4">
        <v>20</v>
      </c>
      <c r="P55">
        <v>401167</v>
      </c>
      <c r="Q55" s="3" t="s">
        <v>99</v>
      </c>
      <c r="R55" t="s">
        <v>20</v>
      </c>
      <c r="S55" t="s">
        <v>101</v>
      </c>
    </row>
    <row r="56" spans="1:19">
      <c r="A56">
        <v>20</v>
      </c>
      <c r="B56">
        <v>13</v>
      </c>
      <c r="C56" s="3">
        <v>401</v>
      </c>
      <c r="D56" s="4">
        <v>25</v>
      </c>
      <c r="E56" s="4">
        <v>25</v>
      </c>
      <c r="F56" s="4">
        <v>25</v>
      </c>
      <c r="G56" s="4">
        <v>26</v>
      </c>
      <c r="H56" s="4">
        <v>26</v>
      </c>
      <c r="I56" s="4">
        <v>26</v>
      </c>
      <c r="J56" s="4">
        <v>26</v>
      </c>
      <c r="K56" s="4">
        <v>26</v>
      </c>
      <c r="L56" s="4">
        <v>26</v>
      </c>
      <c r="M56" s="4">
        <v>26</v>
      </c>
      <c r="N56" s="4">
        <v>26</v>
      </c>
      <c r="O56" s="4">
        <v>26</v>
      </c>
      <c r="P56">
        <v>401168</v>
      </c>
      <c r="Q56" s="3" t="s">
        <v>99</v>
      </c>
      <c r="R56" t="s">
        <v>20</v>
      </c>
      <c r="S56" t="s">
        <v>101</v>
      </c>
    </row>
    <row r="57" spans="1:19">
      <c r="A57">
        <v>20</v>
      </c>
      <c r="B57">
        <v>13</v>
      </c>
      <c r="C57" s="3">
        <v>401</v>
      </c>
      <c r="D57" s="4">
        <v>45.8</v>
      </c>
      <c r="E57" s="4">
        <v>45</v>
      </c>
      <c r="F57" s="4">
        <v>45.8</v>
      </c>
      <c r="G57" s="4">
        <v>45</v>
      </c>
      <c r="H57" s="4">
        <v>44.2</v>
      </c>
      <c r="I57" s="4">
        <v>45</v>
      </c>
      <c r="J57" s="4">
        <v>45</v>
      </c>
      <c r="K57" s="4">
        <v>43.4</v>
      </c>
      <c r="L57" s="4">
        <v>44.2</v>
      </c>
      <c r="M57" s="4">
        <v>45.8</v>
      </c>
      <c r="N57" s="4">
        <v>45.8</v>
      </c>
      <c r="O57" s="4">
        <v>46.8</v>
      </c>
      <c r="P57">
        <v>401169</v>
      </c>
      <c r="Q57" s="3" t="s">
        <v>99</v>
      </c>
      <c r="R57" t="s">
        <v>20</v>
      </c>
      <c r="S57" t="s">
        <v>101</v>
      </c>
    </row>
    <row r="58" spans="1:19">
      <c r="A58">
        <v>20</v>
      </c>
      <c r="B58">
        <v>13</v>
      </c>
      <c r="C58" s="3">
        <v>401</v>
      </c>
      <c r="D58" s="4">
        <v>11.6</v>
      </c>
      <c r="E58" s="4">
        <v>10.8</v>
      </c>
      <c r="F58" s="4">
        <v>11.6</v>
      </c>
      <c r="G58" s="4">
        <v>11.6</v>
      </c>
      <c r="H58" s="4">
        <v>12.4</v>
      </c>
      <c r="I58" s="4">
        <v>12.4</v>
      </c>
      <c r="J58" s="4">
        <v>13.2</v>
      </c>
      <c r="K58" s="4">
        <v>13.2</v>
      </c>
      <c r="L58" s="4">
        <v>13.2</v>
      </c>
      <c r="M58" s="4">
        <v>13.2</v>
      </c>
      <c r="N58" s="4">
        <v>13.2</v>
      </c>
      <c r="O58" s="4">
        <v>13.2</v>
      </c>
      <c r="P58">
        <v>401170</v>
      </c>
      <c r="Q58" s="3" t="s">
        <v>99</v>
      </c>
      <c r="R58" t="s">
        <v>20</v>
      </c>
      <c r="S58" t="s">
        <v>101</v>
      </c>
    </row>
    <row r="59" spans="1:19">
      <c r="A59">
        <v>20</v>
      </c>
      <c r="B59">
        <v>13</v>
      </c>
      <c r="C59" s="3">
        <v>401</v>
      </c>
      <c r="D59" s="4">
        <v>41.8</v>
      </c>
      <c r="E59" s="4">
        <v>41.8</v>
      </c>
      <c r="F59" s="4">
        <v>41.8</v>
      </c>
      <c r="G59" s="4">
        <v>41.8</v>
      </c>
      <c r="H59" s="4">
        <v>41.8</v>
      </c>
      <c r="I59" s="4">
        <v>41.8</v>
      </c>
      <c r="J59" s="4">
        <v>41.8</v>
      </c>
      <c r="K59" s="4">
        <v>41.8</v>
      </c>
      <c r="L59" s="4">
        <v>41.8</v>
      </c>
      <c r="M59" s="4">
        <v>41.8</v>
      </c>
      <c r="N59" s="4">
        <v>41.8</v>
      </c>
      <c r="O59" s="4">
        <v>41.8</v>
      </c>
      <c r="P59">
        <v>401171</v>
      </c>
      <c r="Q59" s="3" t="s">
        <v>99</v>
      </c>
      <c r="R59" t="s">
        <v>20</v>
      </c>
      <c r="S59" t="s">
        <v>101</v>
      </c>
    </row>
    <row r="60" spans="1:19">
      <c r="A60">
        <v>20</v>
      </c>
      <c r="B60">
        <v>13</v>
      </c>
      <c r="C60" s="3">
        <v>401</v>
      </c>
      <c r="D60" s="4">
        <v>34.799999999999997</v>
      </c>
      <c r="E60" s="4">
        <v>35.6</v>
      </c>
      <c r="F60" s="4">
        <v>35.6</v>
      </c>
      <c r="G60" s="4">
        <v>35.6</v>
      </c>
      <c r="H60" s="4">
        <v>34.6</v>
      </c>
      <c r="I60" s="4">
        <v>33.799999999999997</v>
      </c>
      <c r="J60" s="4">
        <v>33.799999999999997</v>
      </c>
      <c r="K60" s="4">
        <v>32.799999999999997</v>
      </c>
      <c r="L60" s="4">
        <v>32.799999999999997</v>
      </c>
      <c r="M60" s="4">
        <v>32.799999999999997</v>
      </c>
      <c r="N60" s="4">
        <v>32.799999999999997</v>
      </c>
      <c r="O60" s="4">
        <v>32.799999999999997</v>
      </c>
      <c r="P60">
        <v>401172</v>
      </c>
      <c r="Q60" s="3" t="s">
        <v>99</v>
      </c>
      <c r="R60" t="s">
        <v>20</v>
      </c>
      <c r="S60" t="s">
        <v>101</v>
      </c>
    </row>
    <row r="61" spans="1:19">
      <c r="A61">
        <v>20</v>
      </c>
      <c r="B61">
        <v>13</v>
      </c>
      <c r="C61" s="3">
        <v>252</v>
      </c>
      <c r="D61" s="4">
        <v>886</v>
      </c>
      <c r="E61" s="4">
        <v>885</v>
      </c>
      <c r="F61" s="4">
        <v>885</v>
      </c>
      <c r="G61" s="4">
        <v>887</v>
      </c>
      <c r="H61" s="4">
        <v>890</v>
      </c>
      <c r="I61" s="4">
        <v>886</v>
      </c>
      <c r="J61" s="4">
        <v>881</v>
      </c>
      <c r="K61" s="4">
        <v>882</v>
      </c>
      <c r="L61" s="4">
        <v>888</v>
      </c>
      <c r="M61" s="4">
        <v>894</v>
      </c>
      <c r="N61" s="4">
        <v>898</v>
      </c>
      <c r="O61" s="4">
        <v>896</v>
      </c>
      <c r="P61">
        <v>252110</v>
      </c>
      <c r="Q61" s="3" t="s">
        <v>99</v>
      </c>
      <c r="R61" t="s">
        <v>20</v>
      </c>
      <c r="S61" t="s">
        <v>101</v>
      </c>
    </row>
    <row r="62" spans="1:19">
      <c r="A62">
        <v>20</v>
      </c>
      <c r="B62">
        <v>13</v>
      </c>
      <c r="C62" s="3">
        <v>252</v>
      </c>
      <c r="D62" s="4">
        <v>223.5</v>
      </c>
      <c r="E62" s="4">
        <v>224.5</v>
      </c>
      <c r="F62" s="4">
        <v>223.5</v>
      </c>
      <c r="G62" s="4">
        <v>223.5</v>
      </c>
      <c r="H62" s="4">
        <v>223.5</v>
      </c>
      <c r="I62" s="4">
        <v>224.5</v>
      </c>
      <c r="J62" s="4">
        <v>223.5</v>
      </c>
      <c r="K62" s="4">
        <v>223.5</v>
      </c>
      <c r="L62" s="4">
        <v>224.5</v>
      </c>
      <c r="M62" s="4">
        <v>224.5</v>
      </c>
      <c r="N62" s="4">
        <v>223.5</v>
      </c>
      <c r="O62" s="4">
        <v>224.5</v>
      </c>
      <c r="P62">
        <v>252113</v>
      </c>
      <c r="Q62" s="3" t="s">
        <v>99</v>
      </c>
      <c r="R62" t="s">
        <v>20</v>
      </c>
      <c r="S62" t="s">
        <v>101</v>
      </c>
    </row>
    <row r="63" spans="1:19">
      <c r="A63">
        <v>20</v>
      </c>
      <c r="B63">
        <v>13</v>
      </c>
      <c r="C63" s="3">
        <v>252</v>
      </c>
      <c r="D63" s="4">
        <v>61</v>
      </c>
      <c r="E63" s="4">
        <v>61</v>
      </c>
      <c r="F63" s="4">
        <v>61</v>
      </c>
      <c r="G63" s="4">
        <v>60</v>
      </c>
      <c r="H63" s="4">
        <v>61</v>
      </c>
      <c r="I63" s="4">
        <v>61</v>
      </c>
      <c r="J63" s="4">
        <v>60</v>
      </c>
      <c r="K63" s="4">
        <v>61</v>
      </c>
      <c r="L63" s="4">
        <v>61</v>
      </c>
      <c r="M63" s="4">
        <v>61</v>
      </c>
      <c r="N63" s="4">
        <v>60</v>
      </c>
      <c r="O63" s="4">
        <v>60</v>
      </c>
      <c r="P63">
        <v>252114</v>
      </c>
      <c r="Q63" s="3" t="s">
        <v>99</v>
      </c>
      <c r="R63" t="s">
        <v>20</v>
      </c>
      <c r="S63" t="s">
        <v>101</v>
      </c>
    </row>
    <row r="64" spans="1:19">
      <c r="A64">
        <v>20</v>
      </c>
      <c r="B64">
        <v>13</v>
      </c>
      <c r="C64" s="3">
        <v>251</v>
      </c>
      <c r="D64" s="4">
        <v>67</v>
      </c>
      <c r="E64" s="4">
        <v>66</v>
      </c>
      <c r="F64" s="4">
        <v>66</v>
      </c>
      <c r="G64" s="4">
        <v>66</v>
      </c>
      <c r="H64" s="4">
        <v>66</v>
      </c>
      <c r="I64" s="4">
        <v>67</v>
      </c>
      <c r="J64" s="4">
        <v>67</v>
      </c>
      <c r="K64" s="4">
        <v>67</v>
      </c>
      <c r="L64" s="4">
        <v>67</v>
      </c>
      <c r="M64" s="4">
        <v>67</v>
      </c>
      <c r="N64" s="4">
        <v>67</v>
      </c>
      <c r="O64" s="4">
        <v>67</v>
      </c>
      <c r="P64">
        <v>251100</v>
      </c>
      <c r="Q64" s="3" t="s">
        <v>99</v>
      </c>
      <c r="R64" t="s">
        <v>20</v>
      </c>
      <c r="S64" t="s">
        <v>101</v>
      </c>
    </row>
    <row r="65" spans="1:19">
      <c r="A65">
        <v>20</v>
      </c>
      <c r="B65">
        <v>13</v>
      </c>
      <c r="C65" s="3">
        <v>251</v>
      </c>
      <c r="D65" s="4">
        <v>42</v>
      </c>
      <c r="E65" s="4">
        <v>42</v>
      </c>
      <c r="F65" s="4">
        <v>43</v>
      </c>
      <c r="G65" s="4">
        <v>43</v>
      </c>
      <c r="H65" s="4">
        <v>42</v>
      </c>
      <c r="I65" s="4">
        <v>42</v>
      </c>
      <c r="J65" s="4">
        <v>42</v>
      </c>
      <c r="K65" s="4">
        <v>42</v>
      </c>
      <c r="L65" s="4">
        <v>42</v>
      </c>
      <c r="M65" s="4">
        <v>42</v>
      </c>
      <c r="N65" s="4">
        <v>40</v>
      </c>
      <c r="O65" s="4">
        <v>41</v>
      </c>
      <c r="P65">
        <v>251101</v>
      </c>
      <c r="Q65" s="3" t="s">
        <v>99</v>
      </c>
      <c r="R65" t="s">
        <v>20</v>
      </c>
      <c r="S65" t="s">
        <v>101</v>
      </c>
    </row>
    <row r="66" spans="1:19">
      <c r="A66">
        <v>20</v>
      </c>
      <c r="B66">
        <v>13</v>
      </c>
      <c r="C66" s="3">
        <v>251</v>
      </c>
      <c r="D66" s="4">
        <v>3309.8</v>
      </c>
      <c r="E66" s="4">
        <v>3307.8</v>
      </c>
      <c r="F66" s="4">
        <v>3326.8</v>
      </c>
      <c r="G66" s="4">
        <v>3348.8</v>
      </c>
      <c r="H66" s="4">
        <v>3357.8</v>
      </c>
      <c r="I66" s="4">
        <v>3369.8</v>
      </c>
      <c r="J66" s="4">
        <v>3371.8</v>
      </c>
      <c r="K66" s="4">
        <v>3384.8</v>
      </c>
      <c r="L66" s="4">
        <v>3389.8</v>
      </c>
      <c r="M66" s="4">
        <v>3402.8</v>
      </c>
      <c r="N66" s="4">
        <v>3397.8</v>
      </c>
      <c r="O66" s="4">
        <v>3405.8</v>
      </c>
      <c r="P66">
        <v>251102</v>
      </c>
      <c r="Q66" s="3" t="s">
        <v>99</v>
      </c>
      <c r="R66" t="s">
        <v>20</v>
      </c>
      <c r="S66" t="s">
        <v>101</v>
      </c>
    </row>
    <row r="67" spans="1:19">
      <c r="A67">
        <v>20</v>
      </c>
      <c r="B67">
        <v>13</v>
      </c>
      <c r="C67" s="3">
        <v>251</v>
      </c>
      <c r="D67" s="4">
        <v>6376.2</v>
      </c>
      <c r="E67" s="4">
        <v>6465.4</v>
      </c>
      <c r="F67" s="4">
        <v>6486</v>
      </c>
      <c r="G67" s="4">
        <v>6498.6</v>
      </c>
      <c r="H67" s="4">
        <v>6520</v>
      </c>
      <c r="I67" s="4">
        <v>6539.8</v>
      </c>
      <c r="J67" s="4">
        <v>6577.8</v>
      </c>
      <c r="K67" s="4">
        <v>6598.8</v>
      </c>
      <c r="L67" s="4">
        <v>6610.8</v>
      </c>
      <c r="M67" s="4">
        <v>6631.8</v>
      </c>
      <c r="N67" s="4">
        <v>6643.6</v>
      </c>
      <c r="O67" s="4">
        <v>6664.6</v>
      </c>
      <c r="P67">
        <v>251106</v>
      </c>
      <c r="Q67" s="3" t="s">
        <v>99</v>
      </c>
      <c r="R67" t="s">
        <v>20</v>
      </c>
      <c r="S67" t="s">
        <v>101</v>
      </c>
    </row>
    <row r="68" spans="1:19">
      <c r="A68">
        <v>20</v>
      </c>
      <c r="B68">
        <v>13</v>
      </c>
      <c r="C68" s="3">
        <v>252</v>
      </c>
      <c r="D68" s="4">
        <v>1704.8</v>
      </c>
      <c r="E68" s="4">
        <v>1705.8</v>
      </c>
      <c r="F68" s="4">
        <v>1709.8</v>
      </c>
      <c r="G68" s="4">
        <v>1700.3</v>
      </c>
      <c r="H68" s="4">
        <v>1695.3</v>
      </c>
      <c r="I68" s="4">
        <v>1696.3</v>
      </c>
      <c r="J68" s="4">
        <v>1710.8</v>
      </c>
      <c r="K68" s="4">
        <v>1709.8</v>
      </c>
      <c r="L68" s="4">
        <v>1709.8</v>
      </c>
      <c r="M68" s="4">
        <v>1716.3</v>
      </c>
      <c r="N68" s="4">
        <v>1725.3</v>
      </c>
      <c r="O68" s="4">
        <v>1720.3</v>
      </c>
      <c r="P68">
        <v>252106</v>
      </c>
      <c r="Q68" s="3" t="s">
        <v>99</v>
      </c>
      <c r="R68" t="s">
        <v>20</v>
      </c>
      <c r="S68" t="s">
        <v>101</v>
      </c>
    </row>
    <row r="69" spans="1:19">
      <c r="A69">
        <v>20</v>
      </c>
      <c r="B69">
        <v>13</v>
      </c>
      <c r="C69" s="3">
        <v>191</v>
      </c>
      <c r="D69" s="4">
        <v>959.5</v>
      </c>
      <c r="E69" s="4">
        <v>961.5</v>
      </c>
      <c r="F69" s="4">
        <v>961.5</v>
      </c>
      <c r="G69" s="4">
        <v>959.5</v>
      </c>
      <c r="H69" s="4">
        <v>957.5</v>
      </c>
      <c r="I69" s="4">
        <v>957.5</v>
      </c>
      <c r="J69" s="4">
        <v>960.5</v>
      </c>
      <c r="K69" s="4">
        <v>958.5</v>
      </c>
      <c r="L69" s="4">
        <v>960.5</v>
      </c>
      <c r="M69" s="4">
        <v>957.5</v>
      </c>
      <c r="N69" s="4">
        <v>960.5</v>
      </c>
      <c r="O69" s="4">
        <v>961.5</v>
      </c>
      <c r="P69">
        <v>191100</v>
      </c>
      <c r="Q69" s="3" t="s">
        <v>99</v>
      </c>
      <c r="R69" t="s">
        <v>53</v>
      </c>
      <c r="S69" t="s">
        <v>101</v>
      </c>
    </row>
    <row r="70" spans="1:19">
      <c r="A70">
        <v>20</v>
      </c>
      <c r="B70">
        <v>13</v>
      </c>
      <c r="C70" s="3">
        <v>182</v>
      </c>
      <c r="D70" s="4">
        <v>246</v>
      </c>
      <c r="E70" s="4">
        <v>246</v>
      </c>
      <c r="F70" s="4">
        <v>247</v>
      </c>
      <c r="G70" s="4">
        <v>247</v>
      </c>
      <c r="H70" s="4">
        <v>248</v>
      </c>
      <c r="I70" s="4">
        <v>248</v>
      </c>
      <c r="J70" s="4">
        <v>247</v>
      </c>
      <c r="K70" s="4">
        <v>247</v>
      </c>
      <c r="L70" s="4">
        <v>247</v>
      </c>
      <c r="M70" s="4">
        <v>247</v>
      </c>
      <c r="N70" s="4">
        <v>247</v>
      </c>
      <c r="O70" s="4">
        <v>248</v>
      </c>
      <c r="P70">
        <v>182214</v>
      </c>
      <c r="Q70" s="3" t="s">
        <v>99</v>
      </c>
      <c r="R70" t="s">
        <v>53</v>
      </c>
      <c r="S70" t="s">
        <v>101</v>
      </c>
    </row>
    <row r="71" spans="1:19">
      <c r="A71">
        <v>20</v>
      </c>
      <c r="B71">
        <v>13</v>
      </c>
      <c r="C71" s="3">
        <v>182</v>
      </c>
      <c r="D71" s="4">
        <v>77</v>
      </c>
      <c r="E71" s="4">
        <v>77</v>
      </c>
      <c r="F71" s="4">
        <v>77</v>
      </c>
      <c r="G71" s="4">
        <v>77</v>
      </c>
      <c r="H71" s="4">
        <v>76</v>
      </c>
      <c r="I71" s="4">
        <v>76</v>
      </c>
      <c r="J71" s="4">
        <v>77</v>
      </c>
      <c r="K71" s="4">
        <v>77</v>
      </c>
      <c r="L71" s="4">
        <v>77</v>
      </c>
      <c r="M71" s="4">
        <v>77</v>
      </c>
      <c r="N71" s="4">
        <v>77</v>
      </c>
      <c r="O71" s="4">
        <v>77</v>
      </c>
      <c r="P71">
        <v>182215</v>
      </c>
      <c r="Q71" s="3" t="s">
        <v>99</v>
      </c>
      <c r="R71" t="s">
        <v>53</v>
      </c>
      <c r="S71" t="s">
        <v>101</v>
      </c>
    </row>
    <row r="72" spans="1:19">
      <c r="A72">
        <v>20</v>
      </c>
      <c r="B72">
        <v>13</v>
      </c>
      <c r="C72" s="3">
        <v>182</v>
      </c>
      <c r="D72" s="4">
        <v>159</v>
      </c>
      <c r="E72" s="4">
        <v>159</v>
      </c>
      <c r="F72" s="4">
        <v>159</v>
      </c>
      <c r="G72" s="4">
        <v>160</v>
      </c>
      <c r="H72" s="4">
        <v>159</v>
      </c>
      <c r="I72" s="4">
        <v>158</v>
      </c>
      <c r="J72" s="4">
        <v>157</v>
      </c>
      <c r="K72" s="4">
        <v>157</v>
      </c>
      <c r="L72" s="4">
        <v>158</v>
      </c>
      <c r="M72" s="4">
        <v>159</v>
      </c>
      <c r="N72" s="4">
        <v>161</v>
      </c>
      <c r="O72" s="4">
        <v>158</v>
      </c>
      <c r="P72">
        <v>182216</v>
      </c>
      <c r="Q72" s="3" t="s">
        <v>99</v>
      </c>
      <c r="R72" t="s">
        <v>53</v>
      </c>
      <c r="S72" t="s">
        <v>101</v>
      </c>
    </row>
    <row r="73" spans="1:19">
      <c r="A73">
        <v>20</v>
      </c>
      <c r="B73">
        <v>13</v>
      </c>
      <c r="C73" s="3">
        <v>182</v>
      </c>
      <c r="D73" s="4">
        <v>179</v>
      </c>
      <c r="E73" s="4">
        <v>179</v>
      </c>
      <c r="F73" s="4">
        <v>179</v>
      </c>
      <c r="G73" s="4">
        <v>179</v>
      </c>
      <c r="H73" s="4">
        <v>180</v>
      </c>
      <c r="I73" s="4">
        <v>180</v>
      </c>
      <c r="J73" s="4">
        <v>180</v>
      </c>
      <c r="K73" s="4">
        <v>180</v>
      </c>
      <c r="L73" s="4">
        <v>180</v>
      </c>
      <c r="M73" s="4">
        <v>182</v>
      </c>
      <c r="N73" s="4">
        <v>182</v>
      </c>
      <c r="O73" s="4">
        <v>183</v>
      </c>
      <c r="P73">
        <v>182219</v>
      </c>
      <c r="Q73" s="3" t="s">
        <v>99</v>
      </c>
      <c r="R73" t="s">
        <v>53</v>
      </c>
      <c r="S73" t="s">
        <v>101</v>
      </c>
    </row>
    <row r="74" spans="1:19">
      <c r="A74">
        <v>20</v>
      </c>
      <c r="B74">
        <v>13</v>
      </c>
      <c r="C74" s="3">
        <v>183</v>
      </c>
      <c r="D74" s="4">
        <v>2451.6</v>
      </c>
      <c r="E74" s="4">
        <v>2452.6</v>
      </c>
      <c r="F74" s="4">
        <v>2461.6</v>
      </c>
      <c r="G74" s="4">
        <v>2462.6</v>
      </c>
      <c r="H74" s="4">
        <v>2465.6</v>
      </c>
      <c r="I74" s="4">
        <v>2460.6</v>
      </c>
      <c r="J74" s="4">
        <v>2456.6</v>
      </c>
      <c r="K74" s="4">
        <v>2454.6</v>
      </c>
      <c r="L74" s="4">
        <v>2456.8000000000002</v>
      </c>
      <c r="M74" s="4">
        <v>2462.6</v>
      </c>
      <c r="N74" s="4">
        <v>2457.6</v>
      </c>
      <c r="O74" s="4">
        <v>2460.6</v>
      </c>
      <c r="P74">
        <v>183101</v>
      </c>
      <c r="Q74" s="3" t="s">
        <v>99</v>
      </c>
      <c r="R74" t="s">
        <v>53</v>
      </c>
      <c r="S74" t="s">
        <v>101</v>
      </c>
    </row>
    <row r="75" spans="1:19">
      <c r="A75">
        <v>20</v>
      </c>
      <c r="B75">
        <v>13</v>
      </c>
      <c r="C75" s="3">
        <v>183</v>
      </c>
      <c r="D75" s="4">
        <v>1287</v>
      </c>
      <c r="E75" s="4">
        <v>1284</v>
      </c>
      <c r="F75" s="4">
        <v>1287</v>
      </c>
      <c r="G75" s="4">
        <v>1286</v>
      </c>
      <c r="H75" s="4">
        <v>1286</v>
      </c>
      <c r="I75" s="4">
        <v>1286</v>
      </c>
      <c r="J75" s="4">
        <v>1278</v>
      </c>
      <c r="K75" s="4">
        <v>1281</v>
      </c>
      <c r="L75" s="4">
        <v>1274</v>
      </c>
      <c r="M75" s="4">
        <v>1284</v>
      </c>
      <c r="N75" s="4">
        <v>1284</v>
      </c>
      <c r="O75" s="4">
        <v>1284</v>
      </c>
      <c r="P75">
        <v>183104</v>
      </c>
      <c r="Q75" s="3" t="s">
        <v>99</v>
      </c>
      <c r="R75" t="s">
        <v>53</v>
      </c>
      <c r="S75" t="s">
        <v>101</v>
      </c>
    </row>
    <row r="76" spans="1:19">
      <c r="A76">
        <v>20</v>
      </c>
      <c r="B76">
        <v>13</v>
      </c>
      <c r="C76" s="3">
        <v>183</v>
      </c>
      <c r="D76" s="4">
        <v>2736</v>
      </c>
      <c r="E76" s="4">
        <v>2733.6</v>
      </c>
      <c r="F76" s="4">
        <v>2737.2</v>
      </c>
      <c r="G76" s="4">
        <v>2735.8</v>
      </c>
      <c r="H76" s="4">
        <v>2744.2</v>
      </c>
      <c r="I76" s="4">
        <v>2743.8</v>
      </c>
      <c r="J76" s="4">
        <v>2732.3</v>
      </c>
      <c r="K76" s="4">
        <v>2730.5</v>
      </c>
      <c r="L76" s="4">
        <v>2726.1</v>
      </c>
      <c r="M76" s="4">
        <v>2731.3</v>
      </c>
      <c r="N76" s="4">
        <v>2726.5</v>
      </c>
      <c r="O76" s="4">
        <v>2729.3</v>
      </c>
      <c r="P76">
        <v>183105</v>
      </c>
      <c r="Q76" s="3" t="s">
        <v>99</v>
      </c>
      <c r="R76" t="s">
        <v>53</v>
      </c>
      <c r="S76" t="s">
        <v>101</v>
      </c>
    </row>
    <row r="77" spans="1:19">
      <c r="A77">
        <v>20</v>
      </c>
      <c r="B77">
        <v>13</v>
      </c>
      <c r="C77" s="3">
        <v>183</v>
      </c>
      <c r="D77" s="4">
        <v>1141</v>
      </c>
      <c r="E77" s="4">
        <v>1141</v>
      </c>
      <c r="F77" s="4">
        <v>1141</v>
      </c>
      <c r="G77" s="4">
        <v>1142</v>
      </c>
      <c r="H77" s="4">
        <v>1140</v>
      </c>
      <c r="I77" s="4">
        <v>1140</v>
      </c>
      <c r="J77" s="4">
        <v>1142</v>
      </c>
      <c r="K77" s="4">
        <v>1139</v>
      </c>
      <c r="L77" s="4">
        <v>1141</v>
      </c>
      <c r="M77" s="4">
        <v>1142</v>
      </c>
      <c r="N77" s="4">
        <v>1144</v>
      </c>
      <c r="O77" s="4">
        <v>1143</v>
      </c>
      <c r="P77">
        <v>183108</v>
      </c>
      <c r="Q77" s="3" t="s">
        <v>99</v>
      </c>
      <c r="R77" t="s">
        <v>53</v>
      </c>
      <c r="S77" t="s">
        <v>101</v>
      </c>
    </row>
    <row r="78" spans="1:19">
      <c r="A78">
        <v>20</v>
      </c>
      <c r="B78">
        <v>13</v>
      </c>
      <c r="C78" s="3">
        <v>183</v>
      </c>
      <c r="D78" s="4">
        <v>138.5</v>
      </c>
      <c r="E78" s="4">
        <v>136.9</v>
      </c>
      <c r="F78" s="4">
        <v>139.30000000000001</v>
      </c>
      <c r="G78" s="4">
        <v>139.30000000000001</v>
      </c>
      <c r="H78" s="4">
        <v>138.30000000000001</v>
      </c>
      <c r="I78" s="4">
        <v>139.30000000000001</v>
      </c>
      <c r="J78" s="4">
        <v>139.30000000000001</v>
      </c>
      <c r="K78" s="4">
        <v>139.30000000000001</v>
      </c>
      <c r="L78" s="4">
        <v>139.30000000000001</v>
      </c>
      <c r="M78" s="4">
        <v>139.30000000000001</v>
      </c>
      <c r="N78" s="4">
        <v>139.30000000000001</v>
      </c>
      <c r="O78" s="4">
        <v>139.30000000000001</v>
      </c>
      <c r="P78">
        <v>183112</v>
      </c>
      <c r="Q78" s="3" t="s">
        <v>99</v>
      </c>
      <c r="R78" t="s">
        <v>53</v>
      </c>
      <c r="S78" t="s">
        <v>101</v>
      </c>
    </row>
    <row r="79" spans="1:19">
      <c r="A79">
        <v>20</v>
      </c>
      <c r="B79">
        <v>13</v>
      </c>
      <c r="C79" s="3">
        <v>183</v>
      </c>
      <c r="D79" s="4">
        <v>100</v>
      </c>
      <c r="E79" s="4">
        <v>100</v>
      </c>
      <c r="F79" s="4">
        <v>100</v>
      </c>
      <c r="G79" s="4">
        <v>100</v>
      </c>
      <c r="H79" s="4">
        <v>100</v>
      </c>
      <c r="I79" s="4">
        <v>100</v>
      </c>
      <c r="J79" s="4">
        <v>100</v>
      </c>
      <c r="K79" s="4">
        <v>100</v>
      </c>
      <c r="L79" s="4">
        <v>100</v>
      </c>
      <c r="M79" s="4">
        <v>100</v>
      </c>
      <c r="N79" s="4">
        <v>101</v>
      </c>
      <c r="O79" s="4">
        <v>101</v>
      </c>
      <c r="P79">
        <v>183113</v>
      </c>
      <c r="Q79" s="3" t="s">
        <v>99</v>
      </c>
      <c r="R79" t="s">
        <v>53</v>
      </c>
      <c r="S79" t="s">
        <v>101</v>
      </c>
    </row>
    <row r="80" spans="1:19">
      <c r="A80">
        <v>20</v>
      </c>
      <c r="B80">
        <v>13</v>
      </c>
      <c r="C80" s="3">
        <v>183</v>
      </c>
      <c r="D80" s="4">
        <v>53</v>
      </c>
      <c r="E80" s="4">
        <v>53</v>
      </c>
      <c r="F80" s="4">
        <v>53</v>
      </c>
      <c r="G80" s="4">
        <v>53</v>
      </c>
      <c r="H80" s="4">
        <v>53</v>
      </c>
      <c r="I80" s="4">
        <v>54</v>
      </c>
      <c r="J80" s="4">
        <v>54</v>
      </c>
      <c r="K80" s="4">
        <v>54</v>
      </c>
      <c r="L80" s="4">
        <v>54</v>
      </c>
      <c r="M80" s="4">
        <v>54</v>
      </c>
      <c r="N80" s="4">
        <v>54</v>
      </c>
      <c r="O80" s="4">
        <v>53</v>
      </c>
      <c r="P80">
        <v>183114</v>
      </c>
      <c r="Q80" s="3" t="s">
        <v>99</v>
      </c>
      <c r="R80" t="s">
        <v>53</v>
      </c>
      <c r="S80" t="s">
        <v>101</v>
      </c>
    </row>
    <row r="81" spans="1:19">
      <c r="A81">
        <v>20</v>
      </c>
      <c r="B81">
        <v>13</v>
      </c>
      <c r="C81" s="3">
        <v>183</v>
      </c>
      <c r="D81" s="4">
        <v>24</v>
      </c>
      <c r="E81" s="4">
        <v>24</v>
      </c>
      <c r="F81" s="4">
        <v>24</v>
      </c>
      <c r="G81" s="4">
        <v>24</v>
      </c>
      <c r="H81" s="4">
        <v>24</v>
      </c>
      <c r="I81" s="4">
        <v>24</v>
      </c>
      <c r="J81" s="4">
        <v>24</v>
      </c>
      <c r="K81" s="4">
        <v>24</v>
      </c>
      <c r="L81" s="4">
        <v>24</v>
      </c>
      <c r="M81" s="4">
        <v>24</v>
      </c>
      <c r="N81" s="4">
        <v>24</v>
      </c>
      <c r="O81" s="4">
        <v>24</v>
      </c>
      <c r="P81">
        <v>183115</v>
      </c>
      <c r="Q81" s="3" t="s">
        <v>99</v>
      </c>
      <c r="R81" t="s">
        <v>53</v>
      </c>
      <c r="S81" t="s">
        <v>101</v>
      </c>
    </row>
    <row r="82" spans="1:19">
      <c r="A82">
        <v>20</v>
      </c>
      <c r="B82">
        <v>13</v>
      </c>
      <c r="C82" s="3">
        <v>183</v>
      </c>
      <c r="D82" s="4">
        <v>42</v>
      </c>
      <c r="E82" s="4">
        <v>42</v>
      </c>
      <c r="F82" s="4">
        <v>42.8</v>
      </c>
      <c r="G82" s="4">
        <v>42.8</v>
      </c>
      <c r="H82" s="4">
        <v>42.8</v>
      </c>
      <c r="I82" s="4">
        <v>41.8</v>
      </c>
      <c r="J82" s="4">
        <v>42.8</v>
      </c>
      <c r="K82" s="4">
        <v>42.8</v>
      </c>
      <c r="L82" s="4">
        <v>43.8</v>
      </c>
      <c r="M82" s="4">
        <v>44.8</v>
      </c>
      <c r="N82" s="4">
        <v>44.8</v>
      </c>
      <c r="O82" s="4">
        <v>44.8</v>
      </c>
      <c r="P82">
        <v>183116</v>
      </c>
      <c r="Q82" s="3" t="s">
        <v>99</v>
      </c>
      <c r="R82" t="s">
        <v>53</v>
      </c>
      <c r="S82" t="s">
        <v>101</v>
      </c>
    </row>
    <row r="83" spans="1:19">
      <c r="A83">
        <v>20</v>
      </c>
      <c r="B83">
        <v>13</v>
      </c>
      <c r="C83" s="3">
        <v>183</v>
      </c>
      <c r="D83" s="4">
        <v>113</v>
      </c>
      <c r="E83" s="4">
        <v>113</v>
      </c>
      <c r="F83" s="4">
        <v>113</v>
      </c>
      <c r="G83" s="4">
        <v>113</v>
      </c>
      <c r="H83" s="4">
        <v>114</v>
      </c>
      <c r="I83" s="4">
        <v>114</v>
      </c>
      <c r="J83" s="4">
        <v>114</v>
      </c>
      <c r="K83" s="4">
        <v>114</v>
      </c>
      <c r="L83" s="4">
        <v>114</v>
      </c>
      <c r="M83" s="4">
        <v>114</v>
      </c>
      <c r="N83" s="4">
        <v>114</v>
      </c>
      <c r="O83" s="4">
        <v>113</v>
      </c>
      <c r="P83">
        <v>183117</v>
      </c>
      <c r="Q83" s="3" t="s">
        <v>99</v>
      </c>
      <c r="R83" t="s">
        <v>53</v>
      </c>
      <c r="S83" t="s">
        <v>101</v>
      </c>
    </row>
    <row r="84" spans="1:19">
      <c r="A84">
        <v>20</v>
      </c>
      <c r="B84">
        <v>13</v>
      </c>
      <c r="C84" s="3">
        <v>183</v>
      </c>
      <c r="D84" s="4">
        <v>45</v>
      </c>
      <c r="E84" s="4">
        <v>45</v>
      </c>
      <c r="F84" s="4">
        <v>46</v>
      </c>
      <c r="G84" s="4">
        <v>46</v>
      </c>
      <c r="H84" s="4">
        <v>46</v>
      </c>
      <c r="I84" s="4">
        <v>46</v>
      </c>
      <c r="J84" s="4">
        <v>46</v>
      </c>
      <c r="K84" s="4">
        <v>46</v>
      </c>
      <c r="L84" s="4">
        <v>46</v>
      </c>
      <c r="M84" s="4">
        <v>46</v>
      </c>
      <c r="N84" s="4">
        <v>46</v>
      </c>
      <c r="O84" s="4">
        <v>46</v>
      </c>
      <c r="P84">
        <v>183118</v>
      </c>
      <c r="Q84" s="3" t="s">
        <v>99</v>
      </c>
      <c r="R84" t="s">
        <v>53</v>
      </c>
      <c r="S84" t="s">
        <v>101</v>
      </c>
    </row>
    <row r="85" spans="1:19">
      <c r="A85">
        <v>20</v>
      </c>
      <c r="B85">
        <v>13</v>
      </c>
      <c r="C85" s="3">
        <v>183</v>
      </c>
      <c r="D85" s="4">
        <v>87</v>
      </c>
      <c r="E85" s="4">
        <v>87</v>
      </c>
      <c r="F85" s="4">
        <v>87</v>
      </c>
      <c r="G85" s="4">
        <v>87</v>
      </c>
      <c r="H85" s="4">
        <v>87</v>
      </c>
      <c r="I85" s="4">
        <v>87</v>
      </c>
      <c r="J85" s="4">
        <v>87</v>
      </c>
      <c r="K85" s="4">
        <v>87</v>
      </c>
      <c r="L85" s="4">
        <v>87</v>
      </c>
      <c r="M85" s="4">
        <v>87</v>
      </c>
      <c r="N85" s="4">
        <v>87</v>
      </c>
      <c r="O85" s="4">
        <v>87</v>
      </c>
      <c r="P85">
        <v>183119</v>
      </c>
      <c r="Q85" s="3" t="s">
        <v>99</v>
      </c>
      <c r="R85" t="s">
        <v>53</v>
      </c>
      <c r="S85" t="s">
        <v>101</v>
      </c>
    </row>
    <row r="86" spans="1:19">
      <c r="A86">
        <v>20</v>
      </c>
      <c r="B86">
        <v>13</v>
      </c>
      <c r="C86" s="3">
        <v>183</v>
      </c>
      <c r="D86" s="4">
        <v>39.6</v>
      </c>
      <c r="E86" s="4">
        <v>39.6</v>
      </c>
      <c r="F86" s="4">
        <v>40.6</v>
      </c>
      <c r="G86" s="4">
        <v>40.6</v>
      </c>
      <c r="H86" s="4">
        <v>39.6</v>
      </c>
      <c r="I86" s="4">
        <v>39.6</v>
      </c>
      <c r="J86" s="4">
        <v>41.6</v>
      </c>
      <c r="K86" s="4">
        <v>39</v>
      </c>
      <c r="L86" s="4">
        <v>39</v>
      </c>
      <c r="M86" s="4">
        <v>40</v>
      </c>
      <c r="N86" s="4">
        <v>40</v>
      </c>
      <c r="O86" s="4">
        <v>40.799999999999997</v>
      </c>
      <c r="P86">
        <v>183120</v>
      </c>
      <c r="Q86" s="3" t="s">
        <v>99</v>
      </c>
      <c r="R86" t="s">
        <v>53</v>
      </c>
      <c r="S86" t="s">
        <v>101</v>
      </c>
    </row>
    <row r="87" spans="1:19">
      <c r="A87">
        <v>20</v>
      </c>
      <c r="B87">
        <v>13</v>
      </c>
      <c r="C87" s="3">
        <v>183</v>
      </c>
      <c r="D87" s="4">
        <v>95</v>
      </c>
      <c r="E87" s="4">
        <v>96</v>
      </c>
      <c r="F87" s="4">
        <v>97</v>
      </c>
      <c r="G87" s="4">
        <v>96</v>
      </c>
      <c r="H87" s="4">
        <v>95</v>
      </c>
      <c r="I87" s="4">
        <v>94.8</v>
      </c>
      <c r="J87" s="4">
        <v>94.8</v>
      </c>
      <c r="K87" s="4">
        <v>96.8</v>
      </c>
      <c r="L87" s="4">
        <v>96.8</v>
      </c>
      <c r="M87" s="4">
        <v>97.8</v>
      </c>
      <c r="N87" s="4">
        <v>96.8</v>
      </c>
      <c r="O87" s="4">
        <v>97.8</v>
      </c>
      <c r="P87">
        <v>183121</v>
      </c>
      <c r="Q87" s="3" t="s">
        <v>99</v>
      </c>
      <c r="R87" t="s">
        <v>53</v>
      </c>
      <c r="S87" t="s">
        <v>101</v>
      </c>
    </row>
    <row r="88" spans="1:19">
      <c r="A88">
        <v>20</v>
      </c>
      <c r="B88">
        <v>13</v>
      </c>
      <c r="C88" s="3">
        <v>183</v>
      </c>
      <c r="D88" s="4">
        <v>34</v>
      </c>
      <c r="E88" s="4">
        <v>34</v>
      </c>
      <c r="F88" s="4">
        <v>34</v>
      </c>
      <c r="G88" s="4">
        <v>34</v>
      </c>
      <c r="H88" s="4">
        <v>34</v>
      </c>
      <c r="I88" s="4">
        <v>34</v>
      </c>
      <c r="J88" s="4">
        <v>34</v>
      </c>
      <c r="K88" s="4">
        <v>34</v>
      </c>
      <c r="L88" s="4">
        <v>33</v>
      </c>
      <c r="M88" s="4">
        <v>34</v>
      </c>
      <c r="N88" s="4">
        <v>34</v>
      </c>
      <c r="O88" s="4">
        <v>34</v>
      </c>
      <c r="P88">
        <v>183122</v>
      </c>
      <c r="Q88" s="3" t="s">
        <v>99</v>
      </c>
      <c r="R88" t="s">
        <v>53</v>
      </c>
      <c r="S88" t="s">
        <v>101</v>
      </c>
    </row>
    <row r="89" spans="1:19">
      <c r="A89">
        <v>20</v>
      </c>
      <c r="B89">
        <v>13</v>
      </c>
      <c r="C89" s="3">
        <v>183</v>
      </c>
      <c r="D89" s="4">
        <v>291.5</v>
      </c>
      <c r="E89" s="4">
        <v>292.5</v>
      </c>
      <c r="F89" s="4">
        <v>291.5</v>
      </c>
      <c r="G89" s="4">
        <v>290.5</v>
      </c>
      <c r="H89" s="4">
        <v>292.5</v>
      </c>
      <c r="I89" s="4">
        <v>292.5</v>
      </c>
      <c r="J89" s="4">
        <v>292.5</v>
      </c>
      <c r="K89" s="4">
        <v>293.5</v>
      </c>
      <c r="L89" s="4">
        <v>292.5</v>
      </c>
      <c r="M89" s="4">
        <v>292.5</v>
      </c>
      <c r="N89" s="4">
        <v>293.5</v>
      </c>
      <c r="O89" s="4">
        <v>294.5</v>
      </c>
      <c r="P89">
        <v>183124</v>
      </c>
      <c r="Q89" s="3" t="s">
        <v>99</v>
      </c>
      <c r="R89" t="s">
        <v>53</v>
      </c>
      <c r="S89" t="s">
        <v>101</v>
      </c>
    </row>
    <row r="90" spans="1:19">
      <c r="A90">
        <v>20</v>
      </c>
      <c r="B90">
        <v>13</v>
      </c>
      <c r="C90" s="3">
        <v>183</v>
      </c>
      <c r="D90" s="4">
        <v>47</v>
      </c>
      <c r="E90" s="4">
        <v>47</v>
      </c>
      <c r="F90" s="4">
        <v>47</v>
      </c>
      <c r="G90" s="4">
        <v>46</v>
      </c>
      <c r="H90" s="4">
        <v>46</v>
      </c>
      <c r="I90" s="4">
        <v>46</v>
      </c>
      <c r="J90" s="4">
        <v>44</v>
      </c>
      <c r="K90" s="4">
        <v>45</v>
      </c>
      <c r="L90" s="4">
        <v>45</v>
      </c>
      <c r="M90" s="4">
        <v>44</v>
      </c>
      <c r="N90" s="4">
        <v>44</v>
      </c>
      <c r="O90" s="4">
        <v>44</v>
      </c>
      <c r="P90">
        <v>183125</v>
      </c>
      <c r="Q90" s="3" t="s">
        <v>99</v>
      </c>
      <c r="R90" t="s">
        <v>53</v>
      </c>
      <c r="S90" t="s">
        <v>101</v>
      </c>
    </row>
    <row r="91" spans="1:19">
      <c r="A91">
        <v>20</v>
      </c>
      <c r="B91">
        <v>13</v>
      </c>
      <c r="C91" s="3">
        <v>183</v>
      </c>
      <c r="D91" s="4">
        <v>30</v>
      </c>
      <c r="E91" s="4">
        <v>30</v>
      </c>
      <c r="F91" s="4">
        <v>30</v>
      </c>
      <c r="G91" s="4">
        <v>30</v>
      </c>
      <c r="H91" s="4">
        <v>30</v>
      </c>
      <c r="I91" s="4">
        <v>30</v>
      </c>
      <c r="J91" s="4">
        <v>30</v>
      </c>
      <c r="K91" s="4">
        <v>30</v>
      </c>
      <c r="L91" s="4">
        <v>30</v>
      </c>
      <c r="M91" s="4">
        <v>30</v>
      </c>
      <c r="N91" s="4">
        <v>30</v>
      </c>
      <c r="O91" s="4">
        <v>30</v>
      </c>
      <c r="P91">
        <v>183126</v>
      </c>
      <c r="Q91" s="3" t="s">
        <v>99</v>
      </c>
      <c r="R91" t="s">
        <v>53</v>
      </c>
      <c r="S91" t="s">
        <v>101</v>
      </c>
    </row>
    <row r="92" spans="1:19">
      <c r="A92">
        <v>20</v>
      </c>
      <c r="B92">
        <v>13</v>
      </c>
      <c r="C92" s="3">
        <v>187</v>
      </c>
      <c r="D92" s="4">
        <v>1544.7</v>
      </c>
      <c r="E92" s="4">
        <v>1548.7</v>
      </c>
      <c r="F92" s="4">
        <v>1549.7</v>
      </c>
      <c r="G92" s="4">
        <v>1564.7</v>
      </c>
      <c r="H92" s="4">
        <v>1568.7</v>
      </c>
      <c r="I92" s="4">
        <v>1564.7</v>
      </c>
      <c r="J92" s="4">
        <v>1564.5</v>
      </c>
      <c r="K92" s="4">
        <v>1564.5</v>
      </c>
      <c r="L92" s="4">
        <v>1565.5</v>
      </c>
      <c r="M92" s="4">
        <v>1559.5</v>
      </c>
      <c r="N92" s="4">
        <v>1559.7</v>
      </c>
      <c r="O92" s="4">
        <v>1557.7</v>
      </c>
      <c r="P92">
        <v>187100</v>
      </c>
      <c r="Q92" s="3" t="s">
        <v>99</v>
      </c>
      <c r="R92" t="s">
        <v>53</v>
      </c>
      <c r="S92" t="s">
        <v>101</v>
      </c>
    </row>
    <row r="93" spans="1:19">
      <c r="A93">
        <v>20</v>
      </c>
      <c r="B93">
        <v>13</v>
      </c>
      <c r="C93" s="3">
        <v>188</v>
      </c>
      <c r="D93" s="4">
        <v>1953.4</v>
      </c>
      <c r="E93" s="4">
        <v>1953.4</v>
      </c>
      <c r="F93" s="4">
        <v>1953.6</v>
      </c>
      <c r="G93" s="4">
        <v>1956.8</v>
      </c>
      <c r="H93" s="4">
        <v>1958.6</v>
      </c>
      <c r="I93" s="4">
        <v>1963.6</v>
      </c>
      <c r="J93" s="4">
        <v>1949.6</v>
      </c>
      <c r="K93" s="4">
        <v>1950.4</v>
      </c>
      <c r="L93" s="4">
        <v>1945.4</v>
      </c>
      <c r="M93" s="4">
        <v>1947.4</v>
      </c>
      <c r="N93" s="4">
        <v>1948.4</v>
      </c>
      <c r="O93" s="4">
        <v>1945.4</v>
      </c>
      <c r="P93">
        <v>188100</v>
      </c>
      <c r="Q93" s="3" t="s">
        <v>99</v>
      </c>
      <c r="R93" t="s">
        <v>53</v>
      </c>
      <c r="S93" t="s">
        <v>101</v>
      </c>
    </row>
    <row r="94" spans="1:19">
      <c r="A94">
        <v>20</v>
      </c>
      <c r="B94">
        <v>13</v>
      </c>
      <c r="C94" s="3">
        <v>181</v>
      </c>
      <c r="D94" s="4">
        <v>267.39999999999998</v>
      </c>
      <c r="E94" s="4">
        <v>268.2</v>
      </c>
      <c r="F94" s="4">
        <v>267.2</v>
      </c>
      <c r="G94" s="4">
        <v>267.2</v>
      </c>
      <c r="H94" s="4">
        <v>267.2</v>
      </c>
      <c r="I94" s="4">
        <v>267.2</v>
      </c>
      <c r="J94" s="4">
        <v>267.39999999999998</v>
      </c>
      <c r="K94" s="4">
        <v>267.39999999999998</v>
      </c>
      <c r="L94" s="4">
        <v>268.2</v>
      </c>
      <c r="M94" s="4">
        <v>268.2</v>
      </c>
      <c r="N94" s="4">
        <v>268.2</v>
      </c>
      <c r="O94" s="4">
        <v>269.2</v>
      </c>
      <c r="P94">
        <v>181100</v>
      </c>
      <c r="Q94" s="3" t="s">
        <v>99</v>
      </c>
      <c r="R94" t="s">
        <v>53</v>
      </c>
      <c r="S94" t="s">
        <v>101</v>
      </c>
    </row>
    <row r="95" spans="1:19">
      <c r="A95">
        <v>20</v>
      </c>
      <c r="B95">
        <v>13</v>
      </c>
      <c r="C95" s="3">
        <v>182</v>
      </c>
      <c r="D95" s="4">
        <v>301</v>
      </c>
      <c r="E95" s="4">
        <v>301</v>
      </c>
      <c r="F95" s="4">
        <v>301</v>
      </c>
      <c r="G95" s="4">
        <v>300</v>
      </c>
      <c r="H95" s="4">
        <v>300</v>
      </c>
      <c r="I95" s="4">
        <v>299</v>
      </c>
      <c r="J95" s="4">
        <v>298</v>
      </c>
      <c r="K95" s="4">
        <v>299</v>
      </c>
      <c r="L95" s="4">
        <v>298</v>
      </c>
      <c r="M95" s="4">
        <v>300</v>
      </c>
      <c r="N95" s="4">
        <v>300</v>
      </c>
      <c r="O95" s="4">
        <v>300</v>
      </c>
      <c r="P95">
        <v>182137</v>
      </c>
      <c r="Q95" s="3" t="s">
        <v>99</v>
      </c>
      <c r="R95" t="s">
        <v>53</v>
      </c>
      <c r="S95" t="s">
        <v>101</v>
      </c>
    </row>
    <row r="96" spans="1:19">
      <c r="A96">
        <v>20</v>
      </c>
      <c r="B96">
        <v>13</v>
      </c>
      <c r="C96" s="3">
        <v>401</v>
      </c>
      <c r="D96" s="4">
        <v>27</v>
      </c>
      <c r="E96" s="4">
        <v>27</v>
      </c>
      <c r="F96" s="4">
        <v>27</v>
      </c>
      <c r="G96" s="4">
        <v>27</v>
      </c>
      <c r="H96" s="4">
        <v>28</v>
      </c>
      <c r="I96" s="4">
        <v>28</v>
      </c>
      <c r="J96" s="4">
        <v>28</v>
      </c>
      <c r="K96" s="4">
        <v>28</v>
      </c>
      <c r="L96" s="4">
        <v>27</v>
      </c>
      <c r="M96" s="4">
        <v>27</v>
      </c>
      <c r="N96" s="4">
        <v>27</v>
      </c>
      <c r="O96" s="4">
        <v>27</v>
      </c>
      <c r="P96">
        <v>401188</v>
      </c>
      <c r="Q96" s="3" t="s">
        <v>99</v>
      </c>
      <c r="R96" t="s">
        <v>20</v>
      </c>
      <c r="S96" t="s">
        <v>101</v>
      </c>
    </row>
    <row r="97" spans="1:19">
      <c r="A97">
        <v>20</v>
      </c>
      <c r="B97">
        <v>13</v>
      </c>
      <c r="C97" s="3">
        <v>401</v>
      </c>
      <c r="D97" s="4">
        <v>67</v>
      </c>
      <c r="E97" s="4">
        <v>66</v>
      </c>
      <c r="F97" s="4">
        <v>67</v>
      </c>
      <c r="G97" s="4">
        <v>66</v>
      </c>
      <c r="H97" s="4">
        <v>67</v>
      </c>
      <c r="I97" s="4">
        <v>67</v>
      </c>
      <c r="J97" s="4">
        <v>66</v>
      </c>
      <c r="K97" s="4">
        <v>64</v>
      </c>
      <c r="L97" s="4">
        <v>65</v>
      </c>
      <c r="M97" s="4">
        <v>66</v>
      </c>
      <c r="N97" s="4">
        <v>65</v>
      </c>
      <c r="O97" s="4">
        <v>65</v>
      </c>
      <c r="P97">
        <v>401189</v>
      </c>
      <c r="Q97" s="3" t="s">
        <v>99</v>
      </c>
      <c r="R97" t="s">
        <v>20</v>
      </c>
      <c r="S97" t="s">
        <v>101</v>
      </c>
    </row>
    <row r="98" spans="1:19">
      <c r="A98">
        <v>20</v>
      </c>
      <c r="B98">
        <v>13</v>
      </c>
      <c r="C98" s="3">
        <v>401</v>
      </c>
      <c r="D98" s="4">
        <v>70</v>
      </c>
      <c r="E98" s="4">
        <v>69</v>
      </c>
      <c r="F98" s="4">
        <v>68</v>
      </c>
      <c r="G98" s="4">
        <v>68</v>
      </c>
      <c r="H98" s="4">
        <v>68</v>
      </c>
      <c r="I98" s="4">
        <v>67</v>
      </c>
      <c r="J98" s="4">
        <v>68</v>
      </c>
      <c r="K98" s="4">
        <v>68</v>
      </c>
      <c r="L98" s="4">
        <v>68</v>
      </c>
      <c r="M98" s="4">
        <v>68</v>
      </c>
      <c r="N98" s="4">
        <v>67</v>
      </c>
      <c r="O98" s="4">
        <v>66</v>
      </c>
      <c r="P98">
        <v>401190</v>
      </c>
      <c r="Q98" s="3" t="s">
        <v>99</v>
      </c>
      <c r="R98" t="s">
        <v>20</v>
      </c>
      <c r="S98" t="s">
        <v>101</v>
      </c>
    </row>
    <row r="99" spans="1:19">
      <c r="A99">
        <v>20</v>
      </c>
      <c r="B99">
        <v>13</v>
      </c>
      <c r="C99" s="3">
        <v>401</v>
      </c>
      <c r="D99" s="4">
        <v>21</v>
      </c>
      <c r="E99" s="4">
        <v>21</v>
      </c>
      <c r="F99" s="4">
        <v>21</v>
      </c>
      <c r="G99" s="4">
        <v>21</v>
      </c>
      <c r="H99" s="4">
        <v>22</v>
      </c>
      <c r="I99" s="4">
        <v>22</v>
      </c>
      <c r="J99" s="4">
        <v>22</v>
      </c>
      <c r="K99" s="4">
        <v>22</v>
      </c>
      <c r="L99" s="4">
        <v>22</v>
      </c>
      <c r="M99" s="4">
        <v>22</v>
      </c>
      <c r="N99" s="4">
        <v>22</v>
      </c>
      <c r="O99" s="4">
        <v>22</v>
      </c>
      <c r="P99">
        <v>401191</v>
      </c>
      <c r="Q99" s="3" t="s">
        <v>99</v>
      </c>
      <c r="R99" t="s">
        <v>20</v>
      </c>
      <c r="S99" t="s">
        <v>101</v>
      </c>
    </row>
    <row r="100" spans="1:19">
      <c r="A100">
        <v>20</v>
      </c>
      <c r="B100">
        <v>13</v>
      </c>
      <c r="C100" s="3">
        <v>401</v>
      </c>
      <c r="D100" s="4">
        <v>95</v>
      </c>
      <c r="E100" s="4">
        <v>94</v>
      </c>
      <c r="F100" s="4">
        <v>95</v>
      </c>
      <c r="G100" s="4">
        <v>96</v>
      </c>
      <c r="H100" s="4">
        <v>96</v>
      </c>
      <c r="I100" s="4">
        <v>97</v>
      </c>
      <c r="J100" s="4">
        <v>97</v>
      </c>
      <c r="K100" s="4">
        <v>98</v>
      </c>
      <c r="L100" s="4">
        <v>98</v>
      </c>
      <c r="M100" s="4">
        <v>98</v>
      </c>
      <c r="N100" s="4">
        <v>98</v>
      </c>
      <c r="O100" s="4">
        <v>99</v>
      </c>
      <c r="P100">
        <v>401192</v>
      </c>
      <c r="Q100" s="3" t="s">
        <v>99</v>
      </c>
      <c r="R100" t="s">
        <v>20</v>
      </c>
      <c r="S100" t="s">
        <v>101</v>
      </c>
    </row>
    <row r="101" spans="1:19">
      <c r="A101">
        <v>20</v>
      </c>
      <c r="B101">
        <v>13</v>
      </c>
      <c r="C101" s="3">
        <v>402</v>
      </c>
      <c r="D101" s="4">
        <v>55</v>
      </c>
      <c r="E101" s="4">
        <v>55</v>
      </c>
      <c r="F101" s="4">
        <v>55</v>
      </c>
      <c r="G101" s="4">
        <v>55</v>
      </c>
      <c r="H101" s="4">
        <v>55</v>
      </c>
      <c r="I101" s="4">
        <v>55</v>
      </c>
      <c r="J101" s="4">
        <v>55</v>
      </c>
      <c r="K101" s="4">
        <v>54</v>
      </c>
      <c r="L101" s="4">
        <v>55</v>
      </c>
      <c r="M101" s="4">
        <v>55</v>
      </c>
      <c r="N101" s="4">
        <v>55</v>
      </c>
      <c r="O101" s="4">
        <v>54</v>
      </c>
      <c r="P101">
        <v>402100</v>
      </c>
      <c r="Q101" s="3" t="s">
        <v>99</v>
      </c>
      <c r="R101" t="s">
        <v>20</v>
      </c>
      <c r="S101" t="s">
        <v>101</v>
      </c>
    </row>
    <row r="102" spans="1:19">
      <c r="A102">
        <v>20</v>
      </c>
      <c r="B102">
        <v>13</v>
      </c>
      <c r="C102" s="3">
        <v>402</v>
      </c>
      <c r="D102" s="4">
        <v>119</v>
      </c>
      <c r="E102" s="4">
        <v>119</v>
      </c>
      <c r="F102" s="4">
        <v>119</v>
      </c>
      <c r="G102" s="4">
        <v>119</v>
      </c>
      <c r="H102" s="4">
        <v>120</v>
      </c>
      <c r="I102" s="4">
        <v>120</v>
      </c>
      <c r="J102" s="4">
        <v>120</v>
      </c>
      <c r="K102" s="4">
        <v>120</v>
      </c>
      <c r="L102" s="4">
        <v>120</v>
      </c>
      <c r="M102" s="4">
        <v>120</v>
      </c>
      <c r="N102" s="4">
        <v>120</v>
      </c>
      <c r="O102" s="4">
        <v>120</v>
      </c>
      <c r="P102">
        <v>402101</v>
      </c>
      <c r="Q102" s="3" t="s">
        <v>99</v>
      </c>
      <c r="R102" t="s">
        <v>20</v>
      </c>
      <c r="S102" t="s">
        <v>101</v>
      </c>
    </row>
    <row r="103" spans="1:19">
      <c r="A103">
        <v>20</v>
      </c>
      <c r="B103">
        <v>13</v>
      </c>
      <c r="C103" s="3">
        <v>403</v>
      </c>
      <c r="D103" s="4">
        <v>27</v>
      </c>
      <c r="E103" s="4">
        <v>27</v>
      </c>
      <c r="F103" s="4">
        <v>27</v>
      </c>
      <c r="G103" s="4">
        <v>26</v>
      </c>
      <c r="H103" s="4">
        <v>27</v>
      </c>
      <c r="I103" s="4">
        <v>27</v>
      </c>
      <c r="J103" s="4">
        <v>27</v>
      </c>
      <c r="K103" s="4">
        <v>28</v>
      </c>
      <c r="L103" s="4">
        <v>28</v>
      </c>
      <c r="M103" s="4">
        <v>28</v>
      </c>
      <c r="N103" s="4">
        <v>28</v>
      </c>
      <c r="O103" s="4">
        <v>28</v>
      </c>
      <c r="P103">
        <v>403101</v>
      </c>
      <c r="Q103" s="3" t="s">
        <v>99</v>
      </c>
      <c r="R103" t="s">
        <v>20</v>
      </c>
      <c r="S103" t="s">
        <v>101</v>
      </c>
    </row>
    <row r="104" spans="1:19">
      <c r="A104">
        <v>20</v>
      </c>
      <c r="B104">
        <v>13</v>
      </c>
      <c r="C104" s="3">
        <v>403</v>
      </c>
      <c r="D104" s="4">
        <v>21</v>
      </c>
      <c r="E104" s="4">
        <v>21</v>
      </c>
      <c r="F104" s="4">
        <v>21</v>
      </c>
      <c r="G104" s="4">
        <v>21</v>
      </c>
      <c r="H104" s="4">
        <v>22</v>
      </c>
      <c r="I104" s="4">
        <v>22</v>
      </c>
      <c r="J104" s="4">
        <v>22</v>
      </c>
      <c r="K104" s="4">
        <v>22</v>
      </c>
      <c r="L104" s="4">
        <v>22</v>
      </c>
      <c r="M104" s="4">
        <v>22</v>
      </c>
      <c r="N104" s="4">
        <v>22</v>
      </c>
      <c r="O104" s="4">
        <v>22</v>
      </c>
      <c r="P104">
        <v>403102</v>
      </c>
      <c r="Q104" s="3" t="s">
        <v>99</v>
      </c>
      <c r="R104" t="s">
        <v>20</v>
      </c>
      <c r="S104" t="s">
        <v>101</v>
      </c>
    </row>
    <row r="105" spans="1:19">
      <c r="A105">
        <v>20</v>
      </c>
      <c r="B105">
        <v>13</v>
      </c>
      <c r="C105" s="3">
        <v>403</v>
      </c>
      <c r="D105" s="4">
        <v>51</v>
      </c>
      <c r="E105" s="4">
        <v>51</v>
      </c>
      <c r="F105" s="4">
        <v>51</v>
      </c>
      <c r="G105" s="4">
        <v>51</v>
      </c>
      <c r="H105" s="4">
        <v>51</v>
      </c>
      <c r="I105" s="4">
        <v>51</v>
      </c>
      <c r="J105" s="4">
        <v>51</v>
      </c>
      <c r="K105" s="4">
        <v>51</v>
      </c>
      <c r="L105" s="4">
        <v>47</v>
      </c>
      <c r="M105" s="4">
        <v>46</v>
      </c>
      <c r="N105" s="4">
        <v>46</v>
      </c>
      <c r="O105" s="4">
        <v>46</v>
      </c>
      <c r="P105">
        <v>403103</v>
      </c>
      <c r="Q105" s="3" t="s">
        <v>99</v>
      </c>
      <c r="R105" t="s">
        <v>20</v>
      </c>
      <c r="S105" t="s">
        <v>101</v>
      </c>
    </row>
    <row r="106" spans="1:19">
      <c r="A106">
        <v>20</v>
      </c>
      <c r="B106">
        <v>13</v>
      </c>
      <c r="C106" s="3">
        <v>406</v>
      </c>
      <c r="D106" s="4">
        <v>1737.5</v>
      </c>
      <c r="E106" s="4">
        <v>1739.5</v>
      </c>
      <c r="F106" s="4">
        <v>1742.5</v>
      </c>
      <c r="G106" s="4">
        <v>1739.5</v>
      </c>
      <c r="H106" s="4">
        <v>1740.5</v>
      </c>
      <c r="I106" s="4">
        <v>1746.5</v>
      </c>
      <c r="J106" s="4">
        <v>1741.5</v>
      </c>
      <c r="K106" s="4">
        <v>1745.5</v>
      </c>
      <c r="L106" s="4">
        <v>1744.5</v>
      </c>
      <c r="M106" s="4">
        <v>1745.5</v>
      </c>
      <c r="N106" s="4">
        <v>1749.5</v>
      </c>
      <c r="O106" s="4">
        <v>1747.5</v>
      </c>
      <c r="P106">
        <v>406100</v>
      </c>
      <c r="Q106" s="3" t="s">
        <v>99</v>
      </c>
      <c r="R106" t="s">
        <v>20</v>
      </c>
      <c r="S106" t="s">
        <v>101</v>
      </c>
    </row>
    <row r="107" spans="1:19">
      <c r="A107">
        <v>20</v>
      </c>
      <c r="B107">
        <v>13</v>
      </c>
      <c r="C107" s="3">
        <v>182</v>
      </c>
      <c r="D107" s="4">
        <v>1507.5</v>
      </c>
      <c r="E107" s="4">
        <v>1509.5</v>
      </c>
      <c r="F107" s="4">
        <v>1510.5</v>
      </c>
      <c r="G107" s="4">
        <v>1519</v>
      </c>
      <c r="H107" s="4">
        <v>1519</v>
      </c>
      <c r="I107" s="4">
        <v>1521</v>
      </c>
      <c r="J107" s="4">
        <v>1524</v>
      </c>
      <c r="K107" s="4">
        <v>1533</v>
      </c>
      <c r="L107" s="4">
        <v>1536</v>
      </c>
      <c r="M107" s="4">
        <v>1539</v>
      </c>
      <c r="N107" s="4">
        <v>1537</v>
      </c>
      <c r="O107" s="4">
        <v>1549</v>
      </c>
      <c r="P107">
        <v>182104</v>
      </c>
      <c r="Q107" s="3" t="s">
        <v>99</v>
      </c>
      <c r="R107" t="s">
        <v>53</v>
      </c>
      <c r="S107" t="s">
        <v>101</v>
      </c>
    </row>
    <row r="108" spans="1:19">
      <c r="A108">
        <v>20</v>
      </c>
      <c r="B108">
        <v>13</v>
      </c>
      <c r="C108" s="3">
        <v>182</v>
      </c>
      <c r="D108" s="4">
        <v>1108</v>
      </c>
      <c r="E108" s="4">
        <v>1107</v>
      </c>
      <c r="F108" s="4">
        <v>1101.4000000000001</v>
      </c>
      <c r="G108" s="4">
        <v>1108.2</v>
      </c>
      <c r="H108" s="4">
        <v>1111</v>
      </c>
      <c r="I108" s="4">
        <v>1118.8</v>
      </c>
      <c r="J108" s="4">
        <v>1115.8</v>
      </c>
      <c r="K108" s="4">
        <v>1124.8</v>
      </c>
      <c r="L108" s="4">
        <v>1131</v>
      </c>
      <c r="M108" s="4">
        <v>1133.5999999999999</v>
      </c>
      <c r="N108" s="4">
        <v>1134.5999999999999</v>
      </c>
      <c r="O108" s="4">
        <v>1131.5999999999999</v>
      </c>
      <c r="P108">
        <v>182105</v>
      </c>
      <c r="Q108" s="3" t="s">
        <v>99</v>
      </c>
      <c r="R108" t="s">
        <v>53</v>
      </c>
      <c r="S108" t="s">
        <v>101</v>
      </c>
    </row>
    <row r="109" spans="1:19">
      <c r="A109">
        <v>20</v>
      </c>
      <c r="B109">
        <v>13</v>
      </c>
      <c r="C109" s="3">
        <v>182</v>
      </c>
      <c r="D109" s="4">
        <v>1549.9</v>
      </c>
      <c r="E109" s="4">
        <v>1551.3</v>
      </c>
      <c r="F109" s="4">
        <v>1557.1</v>
      </c>
      <c r="G109" s="4">
        <v>1557.9</v>
      </c>
      <c r="H109" s="4">
        <v>1562.9</v>
      </c>
      <c r="I109" s="4">
        <v>1566.5</v>
      </c>
      <c r="J109" s="4">
        <v>1571.1</v>
      </c>
      <c r="K109" s="4">
        <v>1569.3</v>
      </c>
      <c r="L109" s="4">
        <v>1569.3</v>
      </c>
      <c r="M109" s="4">
        <v>1564.5</v>
      </c>
      <c r="N109" s="4">
        <v>1565.7</v>
      </c>
      <c r="O109" s="4">
        <v>1565.3</v>
      </c>
      <c r="P109">
        <v>182106</v>
      </c>
      <c r="Q109" s="3" t="s">
        <v>99</v>
      </c>
      <c r="R109" t="s">
        <v>53</v>
      </c>
      <c r="S109" t="s">
        <v>101</v>
      </c>
    </row>
    <row r="110" spans="1:19">
      <c r="A110">
        <v>20</v>
      </c>
      <c r="B110">
        <v>13</v>
      </c>
      <c r="C110" s="3">
        <v>182</v>
      </c>
      <c r="D110" s="4">
        <v>123</v>
      </c>
      <c r="E110" s="4">
        <v>123</v>
      </c>
      <c r="F110" s="4">
        <v>123</v>
      </c>
      <c r="G110" s="4">
        <v>123</v>
      </c>
      <c r="H110" s="4">
        <v>123</v>
      </c>
      <c r="I110" s="4">
        <v>124</v>
      </c>
      <c r="J110" s="4">
        <v>124</v>
      </c>
      <c r="K110" s="4">
        <v>122</v>
      </c>
      <c r="L110" s="4">
        <v>122</v>
      </c>
      <c r="M110" s="4">
        <v>122</v>
      </c>
      <c r="N110" s="4">
        <v>122</v>
      </c>
      <c r="O110" s="4">
        <v>121</v>
      </c>
      <c r="P110">
        <v>182109</v>
      </c>
      <c r="Q110" s="3" t="s">
        <v>99</v>
      </c>
      <c r="R110" t="s">
        <v>53</v>
      </c>
      <c r="S110" t="s">
        <v>101</v>
      </c>
    </row>
    <row r="111" spans="1:19">
      <c r="A111">
        <v>20</v>
      </c>
      <c r="B111">
        <v>13</v>
      </c>
      <c r="C111" s="3">
        <v>182</v>
      </c>
      <c r="D111" s="4">
        <v>255.2</v>
      </c>
      <c r="E111" s="4">
        <v>254.2</v>
      </c>
      <c r="F111" s="4">
        <v>254.2</v>
      </c>
      <c r="G111" s="4">
        <v>253.2</v>
      </c>
      <c r="H111" s="4">
        <v>255.2</v>
      </c>
      <c r="I111" s="4">
        <v>255.2</v>
      </c>
      <c r="J111" s="4">
        <v>255.2</v>
      </c>
      <c r="K111" s="4">
        <v>255.2</v>
      </c>
      <c r="L111" s="4">
        <v>254.4</v>
      </c>
      <c r="M111" s="4">
        <v>255.2</v>
      </c>
      <c r="N111" s="4">
        <v>255.2</v>
      </c>
      <c r="O111" s="4">
        <v>255.2</v>
      </c>
      <c r="P111">
        <v>182112</v>
      </c>
      <c r="Q111" s="3" t="s">
        <v>99</v>
      </c>
      <c r="R111" t="s">
        <v>53</v>
      </c>
      <c r="S111" t="s">
        <v>101</v>
      </c>
    </row>
    <row r="112" spans="1:19">
      <c r="A112">
        <v>20</v>
      </c>
      <c r="B112">
        <v>13</v>
      </c>
      <c r="C112" s="3">
        <v>182</v>
      </c>
      <c r="D112" s="4">
        <v>78</v>
      </c>
      <c r="E112" s="4">
        <v>78</v>
      </c>
      <c r="F112" s="4">
        <v>78</v>
      </c>
      <c r="G112" s="4">
        <v>79</v>
      </c>
      <c r="H112" s="4">
        <v>79</v>
      </c>
      <c r="I112" s="4">
        <v>79</v>
      </c>
      <c r="J112" s="4">
        <v>79</v>
      </c>
      <c r="K112" s="4">
        <v>79</v>
      </c>
      <c r="L112" s="4">
        <v>79</v>
      </c>
      <c r="M112" s="4">
        <v>79</v>
      </c>
      <c r="N112" s="4">
        <v>79</v>
      </c>
      <c r="O112" s="4">
        <v>79</v>
      </c>
      <c r="P112">
        <v>182113</v>
      </c>
      <c r="Q112" s="3" t="s">
        <v>99</v>
      </c>
      <c r="R112" t="s">
        <v>53</v>
      </c>
      <c r="S112" t="s">
        <v>101</v>
      </c>
    </row>
    <row r="113" spans="1:19">
      <c r="A113">
        <v>20</v>
      </c>
      <c r="B113">
        <v>13</v>
      </c>
      <c r="C113" s="3">
        <v>182</v>
      </c>
      <c r="D113" s="4">
        <v>235.1</v>
      </c>
      <c r="E113" s="4">
        <v>235.1</v>
      </c>
      <c r="F113" s="4">
        <v>235.1</v>
      </c>
      <c r="G113" s="4">
        <v>235.1</v>
      </c>
      <c r="H113" s="4">
        <v>235.1</v>
      </c>
      <c r="I113" s="4">
        <v>235.3</v>
      </c>
      <c r="J113" s="4">
        <v>235.5</v>
      </c>
      <c r="K113" s="4">
        <v>234.5</v>
      </c>
      <c r="L113" s="4">
        <v>233.7</v>
      </c>
      <c r="M113" s="4">
        <v>233.7</v>
      </c>
      <c r="N113" s="4">
        <v>231.3</v>
      </c>
      <c r="O113" s="4">
        <v>231.3</v>
      </c>
      <c r="P113">
        <v>182114</v>
      </c>
      <c r="Q113" s="3" t="s">
        <v>99</v>
      </c>
      <c r="R113" t="s">
        <v>53</v>
      </c>
      <c r="S113" t="s">
        <v>101</v>
      </c>
    </row>
    <row r="114" spans="1:19">
      <c r="A114">
        <v>20</v>
      </c>
      <c r="B114">
        <v>13</v>
      </c>
      <c r="C114" s="3">
        <v>401</v>
      </c>
      <c r="D114" s="4">
        <v>38</v>
      </c>
      <c r="E114" s="4">
        <v>38</v>
      </c>
      <c r="F114" s="4">
        <v>38</v>
      </c>
      <c r="G114" s="4">
        <v>38</v>
      </c>
      <c r="H114" s="4">
        <v>38</v>
      </c>
      <c r="I114" s="4">
        <v>38</v>
      </c>
      <c r="J114" s="4">
        <v>38</v>
      </c>
      <c r="K114" s="4">
        <v>38</v>
      </c>
      <c r="L114" s="4">
        <v>38</v>
      </c>
      <c r="M114" s="4">
        <v>38</v>
      </c>
      <c r="N114" s="4">
        <v>38</v>
      </c>
      <c r="O114" s="4">
        <v>38</v>
      </c>
      <c r="P114">
        <v>401140</v>
      </c>
      <c r="Q114" s="3" t="s">
        <v>99</v>
      </c>
      <c r="R114" t="s">
        <v>20</v>
      </c>
      <c r="S114" t="s">
        <v>100</v>
      </c>
    </row>
    <row r="115" spans="1:19">
      <c r="A115">
        <v>20</v>
      </c>
      <c r="B115">
        <v>13</v>
      </c>
      <c r="C115" s="3">
        <v>182</v>
      </c>
      <c r="D115" s="4">
        <v>67</v>
      </c>
      <c r="E115" s="4">
        <v>67</v>
      </c>
      <c r="F115" s="4">
        <v>67</v>
      </c>
      <c r="G115" s="4">
        <v>67</v>
      </c>
      <c r="H115" s="4">
        <v>67</v>
      </c>
      <c r="I115" s="4">
        <v>67</v>
      </c>
      <c r="J115" s="4">
        <v>67</v>
      </c>
      <c r="K115" s="4">
        <v>67</v>
      </c>
      <c r="L115" s="4">
        <v>67</v>
      </c>
      <c r="M115" s="4">
        <v>67</v>
      </c>
      <c r="N115" s="4">
        <v>67</v>
      </c>
      <c r="O115" s="4">
        <v>67</v>
      </c>
      <c r="P115">
        <v>182119</v>
      </c>
      <c r="Q115" s="3" t="s">
        <v>99</v>
      </c>
      <c r="R115" t="s">
        <v>53</v>
      </c>
      <c r="S115" t="s">
        <v>101</v>
      </c>
    </row>
    <row r="116" spans="1:19">
      <c r="A116">
        <v>20</v>
      </c>
      <c r="B116">
        <v>13</v>
      </c>
      <c r="C116" s="3">
        <v>182</v>
      </c>
      <c r="D116" s="4">
        <v>439</v>
      </c>
      <c r="E116" s="4">
        <v>439</v>
      </c>
      <c r="F116" s="4">
        <v>438</v>
      </c>
      <c r="G116" s="4">
        <v>438</v>
      </c>
      <c r="H116" s="4">
        <v>438</v>
      </c>
      <c r="I116" s="4">
        <v>441</v>
      </c>
      <c r="J116" s="4">
        <v>443</v>
      </c>
      <c r="K116" s="4">
        <v>443</v>
      </c>
      <c r="L116" s="4">
        <v>443</v>
      </c>
      <c r="M116" s="4">
        <v>444</v>
      </c>
      <c r="N116" s="4">
        <v>444</v>
      </c>
      <c r="O116" s="4">
        <v>444</v>
      </c>
      <c r="P116">
        <v>182122</v>
      </c>
      <c r="Q116" s="3" t="s">
        <v>99</v>
      </c>
      <c r="R116" t="s">
        <v>53</v>
      </c>
      <c r="S116" t="s">
        <v>101</v>
      </c>
    </row>
    <row r="117" spans="1:19">
      <c r="A117">
        <v>20</v>
      </c>
      <c r="B117">
        <v>13</v>
      </c>
      <c r="C117" s="3">
        <v>182</v>
      </c>
      <c r="D117" s="4">
        <v>159.9</v>
      </c>
      <c r="E117" s="4">
        <v>159.9</v>
      </c>
      <c r="F117" s="4">
        <v>160.9</v>
      </c>
      <c r="G117" s="4">
        <v>160.9</v>
      </c>
      <c r="H117" s="4">
        <v>159.9</v>
      </c>
      <c r="I117" s="4">
        <v>160.9</v>
      </c>
      <c r="J117" s="4">
        <v>160.9</v>
      </c>
      <c r="K117" s="4">
        <v>160.9</v>
      </c>
      <c r="L117" s="4">
        <v>159.9</v>
      </c>
      <c r="M117" s="4">
        <v>159.9</v>
      </c>
      <c r="N117" s="4">
        <v>160.9</v>
      </c>
      <c r="O117" s="4">
        <v>161.9</v>
      </c>
      <c r="P117">
        <v>182125</v>
      </c>
      <c r="Q117" s="3" t="s">
        <v>99</v>
      </c>
      <c r="R117" t="s">
        <v>53</v>
      </c>
      <c r="S117" t="s">
        <v>101</v>
      </c>
    </row>
    <row r="118" spans="1:19">
      <c r="A118">
        <v>20</v>
      </c>
      <c r="B118">
        <v>13</v>
      </c>
      <c r="C118" s="3">
        <v>401</v>
      </c>
      <c r="D118" s="4">
        <v>217</v>
      </c>
      <c r="E118" s="4">
        <v>217</v>
      </c>
      <c r="F118" s="4">
        <v>217</v>
      </c>
      <c r="G118" s="4">
        <v>216</v>
      </c>
      <c r="H118" s="4">
        <v>217</v>
      </c>
      <c r="I118" s="4">
        <v>216</v>
      </c>
      <c r="J118" s="4">
        <v>216</v>
      </c>
      <c r="K118" s="4">
        <v>215</v>
      </c>
      <c r="L118" s="4">
        <v>212</v>
      </c>
      <c r="M118" s="4">
        <v>217</v>
      </c>
      <c r="N118" s="4">
        <v>217</v>
      </c>
      <c r="O118" s="4">
        <v>215</v>
      </c>
      <c r="P118">
        <v>401143</v>
      </c>
      <c r="Q118" s="3" t="s">
        <v>99</v>
      </c>
      <c r="R118" t="s">
        <v>20</v>
      </c>
      <c r="S118" t="s">
        <v>100</v>
      </c>
    </row>
    <row r="119" spans="1:19">
      <c r="A119">
        <v>20</v>
      </c>
      <c r="B119">
        <v>13</v>
      </c>
      <c r="C119" s="3">
        <v>182</v>
      </c>
      <c r="D119" s="4">
        <v>74</v>
      </c>
      <c r="E119" s="4">
        <v>74</v>
      </c>
      <c r="F119" s="4">
        <v>73</v>
      </c>
      <c r="G119" s="4">
        <v>72</v>
      </c>
      <c r="H119" s="4">
        <v>73</v>
      </c>
      <c r="I119" s="4">
        <v>73</v>
      </c>
      <c r="J119" s="4">
        <v>74</v>
      </c>
      <c r="K119" s="4">
        <v>74</v>
      </c>
      <c r="L119" s="4">
        <v>73</v>
      </c>
      <c r="M119" s="4">
        <v>74</v>
      </c>
      <c r="N119" s="4">
        <v>74</v>
      </c>
      <c r="O119" s="4">
        <v>74</v>
      </c>
      <c r="P119">
        <v>182128</v>
      </c>
      <c r="Q119" s="3" t="s">
        <v>99</v>
      </c>
      <c r="R119" t="s">
        <v>53</v>
      </c>
      <c r="S119" t="s">
        <v>101</v>
      </c>
    </row>
    <row r="120" spans="1:19">
      <c r="A120">
        <v>20</v>
      </c>
      <c r="B120">
        <v>13</v>
      </c>
      <c r="C120" s="3">
        <v>401</v>
      </c>
      <c r="D120" s="4">
        <v>54</v>
      </c>
      <c r="E120" s="4">
        <v>54</v>
      </c>
      <c r="F120" s="4">
        <v>54</v>
      </c>
      <c r="G120" s="4">
        <v>54</v>
      </c>
      <c r="H120" s="4">
        <v>54</v>
      </c>
      <c r="I120" s="4">
        <v>54</v>
      </c>
      <c r="J120" s="4">
        <v>54</v>
      </c>
      <c r="K120" s="4">
        <v>54</v>
      </c>
      <c r="L120" s="4">
        <v>54</v>
      </c>
      <c r="M120" s="4">
        <v>54</v>
      </c>
      <c r="N120" s="4">
        <v>54</v>
      </c>
      <c r="O120" s="4">
        <v>54</v>
      </c>
      <c r="P120">
        <v>401151</v>
      </c>
      <c r="Q120" s="3" t="s">
        <v>99</v>
      </c>
      <c r="R120" t="s">
        <v>20</v>
      </c>
      <c r="S120" t="s">
        <v>100</v>
      </c>
    </row>
    <row r="121" spans="1:19">
      <c r="A121">
        <v>20</v>
      </c>
      <c r="B121">
        <v>13</v>
      </c>
      <c r="C121" s="3">
        <v>182</v>
      </c>
      <c r="D121" s="4">
        <v>685</v>
      </c>
      <c r="E121" s="4">
        <v>685</v>
      </c>
      <c r="F121" s="4">
        <v>685</v>
      </c>
      <c r="G121" s="4">
        <v>687</v>
      </c>
      <c r="H121" s="4">
        <v>691</v>
      </c>
      <c r="I121" s="4">
        <v>692</v>
      </c>
      <c r="J121" s="4">
        <v>693</v>
      </c>
      <c r="K121" s="4">
        <v>697</v>
      </c>
      <c r="L121" s="4">
        <v>697</v>
      </c>
      <c r="M121" s="4">
        <v>696</v>
      </c>
      <c r="N121" s="4">
        <v>695</v>
      </c>
      <c r="O121" s="4">
        <v>692</v>
      </c>
      <c r="P121">
        <v>182129</v>
      </c>
      <c r="Q121" s="3" t="s">
        <v>99</v>
      </c>
      <c r="R121" t="s">
        <v>53</v>
      </c>
      <c r="S121" t="s">
        <v>101</v>
      </c>
    </row>
    <row r="122" spans="1:19">
      <c r="A122">
        <v>20</v>
      </c>
      <c r="B122">
        <v>13</v>
      </c>
      <c r="C122" s="3">
        <v>401</v>
      </c>
      <c r="D122" s="4">
        <v>45</v>
      </c>
      <c r="E122" s="4">
        <v>45</v>
      </c>
      <c r="F122" s="4">
        <v>45</v>
      </c>
      <c r="G122" s="4">
        <v>45</v>
      </c>
      <c r="H122" s="4">
        <v>46</v>
      </c>
      <c r="I122" s="4">
        <v>46</v>
      </c>
      <c r="J122" s="4">
        <v>46</v>
      </c>
      <c r="K122" s="4">
        <v>45</v>
      </c>
      <c r="L122" s="4">
        <v>46</v>
      </c>
      <c r="M122" s="4">
        <v>46</v>
      </c>
      <c r="N122" s="4">
        <v>46</v>
      </c>
      <c r="O122" s="4">
        <v>46</v>
      </c>
      <c r="P122">
        <v>401154</v>
      </c>
      <c r="Q122" s="3" t="s">
        <v>99</v>
      </c>
      <c r="R122" t="s">
        <v>20</v>
      </c>
      <c r="S122" t="s">
        <v>100</v>
      </c>
    </row>
    <row r="123" spans="1:19">
      <c r="A123">
        <v>20</v>
      </c>
      <c r="B123">
        <v>13</v>
      </c>
      <c r="C123" s="3">
        <v>182</v>
      </c>
      <c r="D123" s="4">
        <v>219.6</v>
      </c>
      <c r="E123" s="4">
        <v>221.2</v>
      </c>
      <c r="F123" s="4">
        <v>221.2</v>
      </c>
      <c r="G123" s="4">
        <v>221.2</v>
      </c>
      <c r="H123" s="4">
        <v>222.8</v>
      </c>
      <c r="I123" s="4">
        <v>221.2</v>
      </c>
      <c r="J123" s="4">
        <v>222.8</v>
      </c>
      <c r="K123" s="4">
        <v>225.2</v>
      </c>
      <c r="L123" s="4">
        <v>222.8</v>
      </c>
      <c r="M123" s="4">
        <v>225.2</v>
      </c>
      <c r="N123" s="4">
        <v>222</v>
      </c>
      <c r="O123" s="4">
        <v>221.2</v>
      </c>
      <c r="P123">
        <v>182132</v>
      </c>
      <c r="Q123" s="3" t="s">
        <v>99</v>
      </c>
      <c r="R123" t="s">
        <v>53</v>
      </c>
      <c r="S123" t="s">
        <v>101</v>
      </c>
    </row>
    <row r="124" spans="1:19">
      <c r="A124">
        <v>20</v>
      </c>
      <c r="B124">
        <v>13</v>
      </c>
      <c r="C124" s="3">
        <v>252</v>
      </c>
      <c r="D124" s="4">
        <v>880.5</v>
      </c>
      <c r="E124" s="4">
        <v>878.5</v>
      </c>
      <c r="F124" s="4">
        <v>878.5</v>
      </c>
      <c r="G124" s="4">
        <v>880.5</v>
      </c>
      <c r="H124" s="4">
        <v>882.5</v>
      </c>
      <c r="I124" s="4">
        <v>879.5</v>
      </c>
      <c r="J124" s="4">
        <v>874.5</v>
      </c>
      <c r="K124" s="4">
        <v>875.5</v>
      </c>
      <c r="L124" s="4">
        <v>883.5</v>
      </c>
      <c r="M124" s="4">
        <v>888.5</v>
      </c>
      <c r="N124" s="4">
        <v>891.5</v>
      </c>
      <c r="O124" s="4">
        <v>889.5</v>
      </c>
      <c r="P124">
        <v>252111</v>
      </c>
      <c r="Q124" s="3" t="s">
        <v>99</v>
      </c>
      <c r="R124" t="s">
        <v>20</v>
      </c>
      <c r="S124" t="s">
        <v>100</v>
      </c>
    </row>
    <row r="125" spans="1:19">
      <c r="A125">
        <v>20</v>
      </c>
      <c r="B125">
        <v>13</v>
      </c>
      <c r="C125" s="3">
        <v>182</v>
      </c>
      <c r="D125" s="4">
        <v>418</v>
      </c>
      <c r="E125" s="4">
        <v>420</v>
      </c>
      <c r="F125" s="4">
        <v>421</v>
      </c>
      <c r="G125" s="4">
        <v>426</v>
      </c>
      <c r="H125" s="4">
        <v>426</v>
      </c>
      <c r="I125" s="4">
        <v>424</v>
      </c>
      <c r="J125" s="4">
        <v>426</v>
      </c>
      <c r="K125" s="4">
        <v>431</v>
      </c>
      <c r="L125" s="4">
        <v>430</v>
      </c>
      <c r="M125" s="4">
        <v>429</v>
      </c>
      <c r="N125" s="4">
        <v>428</v>
      </c>
      <c r="O125" s="4">
        <v>426</v>
      </c>
      <c r="P125">
        <v>182133</v>
      </c>
      <c r="Q125" s="3" t="s">
        <v>99</v>
      </c>
      <c r="R125" t="s">
        <v>53</v>
      </c>
      <c r="S125" t="s">
        <v>101</v>
      </c>
    </row>
    <row r="126" spans="1:19">
      <c r="A126">
        <v>20</v>
      </c>
      <c r="B126">
        <v>13</v>
      </c>
      <c r="C126" s="3">
        <v>191</v>
      </c>
      <c r="D126" s="4">
        <v>1494.19</v>
      </c>
      <c r="E126" s="4">
        <v>1489.19</v>
      </c>
      <c r="F126" s="4">
        <v>1497.19</v>
      </c>
      <c r="G126" s="4">
        <v>1491.19</v>
      </c>
      <c r="H126" s="4">
        <v>1497.19</v>
      </c>
      <c r="I126" s="4">
        <v>1495.19</v>
      </c>
      <c r="J126" s="4">
        <v>1496.19</v>
      </c>
      <c r="K126" s="4">
        <v>1493.19</v>
      </c>
      <c r="L126" s="4">
        <v>1495.19</v>
      </c>
      <c r="M126" s="4">
        <v>1494.19</v>
      </c>
      <c r="N126" s="4">
        <v>1499.19</v>
      </c>
      <c r="O126" s="4">
        <v>1497.19</v>
      </c>
      <c r="P126">
        <v>191101</v>
      </c>
      <c r="Q126" s="3" t="s">
        <v>99</v>
      </c>
      <c r="R126" t="s">
        <v>53</v>
      </c>
      <c r="S126" t="s">
        <v>100</v>
      </c>
    </row>
    <row r="127" spans="1:19">
      <c r="A127">
        <v>20</v>
      </c>
      <c r="B127">
        <v>13</v>
      </c>
      <c r="C127" s="3">
        <v>180</v>
      </c>
      <c r="D127" s="4">
        <v>92</v>
      </c>
      <c r="E127" s="4">
        <v>92</v>
      </c>
      <c r="F127" s="4">
        <v>92</v>
      </c>
      <c r="G127" s="4">
        <v>92</v>
      </c>
      <c r="H127" s="4">
        <v>93</v>
      </c>
      <c r="I127" s="4">
        <v>93</v>
      </c>
      <c r="J127" s="4">
        <v>93</v>
      </c>
      <c r="K127" s="4">
        <v>93</v>
      </c>
      <c r="L127" s="4">
        <v>92</v>
      </c>
      <c r="M127" s="4">
        <v>91</v>
      </c>
      <c r="N127" s="4">
        <v>92</v>
      </c>
      <c r="O127" s="4">
        <v>92</v>
      </c>
      <c r="P127">
        <v>180100</v>
      </c>
      <c r="Q127" s="3" t="s">
        <v>99</v>
      </c>
      <c r="R127" t="s">
        <v>53</v>
      </c>
      <c r="S127" t="s">
        <v>100</v>
      </c>
    </row>
    <row r="128" spans="1:19">
      <c r="A128">
        <v>20</v>
      </c>
      <c r="B128">
        <v>13</v>
      </c>
      <c r="C128" s="3">
        <v>180</v>
      </c>
      <c r="D128" s="4">
        <v>12</v>
      </c>
      <c r="E128" s="4">
        <v>12</v>
      </c>
      <c r="F128" s="4">
        <v>12</v>
      </c>
      <c r="G128" s="4">
        <v>12</v>
      </c>
      <c r="H128" s="4">
        <v>12</v>
      </c>
      <c r="I128" s="4">
        <v>12</v>
      </c>
      <c r="J128" s="4">
        <v>12</v>
      </c>
      <c r="K128" s="4">
        <v>12</v>
      </c>
      <c r="L128" s="4">
        <v>12</v>
      </c>
      <c r="M128" s="4">
        <v>12</v>
      </c>
      <c r="N128" s="4">
        <v>12</v>
      </c>
      <c r="O128" s="4">
        <v>12</v>
      </c>
      <c r="P128">
        <v>180101</v>
      </c>
      <c r="Q128" s="3" t="s">
        <v>99</v>
      </c>
      <c r="R128" t="s">
        <v>53</v>
      </c>
      <c r="S128" t="s">
        <v>100</v>
      </c>
    </row>
    <row r="129" spans="1:19">
      <c r="A129">
        <v>20</v>
      </c>
      <c r="B129">
        <v>13</v>
      </c>
      <c r="C129" s="3">
        <v>260</v>
      </c>
      <c r="D129" s="4">
        <v>1479</v>
      </c>
      <c r="E129" s="4">
        <v>1480</v>
      </c>
      <c r="F129" s="4">
        <v>1477</v>
      </c>
      <c r="G129" s="4">
        <v>1479</v>
      </c>
      <c r="H129" s="4">
        <v>1480</v>
      </c>
      <c r="I129" s="4">
        <v>1477</v>
      </c>
      <c r="J129" s="4">
        <v>1474</v>
      </c>
      <c r="K129" s="4">
        <v>1474</v>
      </c>
      <c r="L129" s="4">
        <v>1475</v>
      </c>
      <c r="M129" s="4">
        <v>1476</v>
      </c>
      <c r="N129" s="4">
        <v>1477</v>
      </c>
      <c r="O129" s="4">
        <v>1477</v>
      </c>
      <c r="P129">
        <v>260100</v>
      </c>
      <c r="Q129" s="3" t="s">
        <v>99</v>
      </c>
      <c r="R129" t="s">
        <v>20</v>
      </c>
      <c r="S129" t="s">
        <v>101</v>
      </c>
    </row>
    <row r="130" spans="1:19">
      <c r="A130">
        <v>20</v>
      </c>
      <c r="B130">
        <v>13</v>
      </c>
      <c r="C130" s="3">
        <v>220</v>
      </c>
      <c r="D130" s="4">
        <v>556</v>
      </c>
      <c r="E130" s="4">
        <v>557</v>
      </c>
      <c r="F130" s="4">
        <v>555</v>
      </c>
      <c r="G130" s="4">
        <v>555</v>
      </c>
      <c r="H130" s="4">
        <v>558</v>
      </c>
      <c r="I130" s="4">
        <v>558</v>
      </c>
      <c r="J130" s="4">
        <v>559</v>
      </c>
      <c r="K130" s="4">
        <v>557</v>
      </c>
      <c r="L130" s="4">
        <v>559</v>
      </c>
      <c r="M130" s="4">
        <v>562</v>
      </c>
      <c r="N130" s="4">
        <v>563</v>
      </c>
      <c r="O130" s="4">
        <v>563</v>
      </c>
      <c r="P130">
        <v>220100</v>
      </c>
      <c r="Q130" s="3" t="s">
        <v>99</v>
      </c>
      <c r="R130" t="s">
        <v>26</v>
      </c>
      <c r="S130" t="s">
        <v>101</v>
      </c>
    </row>
    <row r="131" spans="1:19">
      <c r="A131">
        <v>20</v>
      </c>
      <c r="B131">
        <v>13</v>
      </c>
      <c r="C131" s="3">
        <v>250</v>
      </c>
      <c r="D131" s="4">
        <v>3355</v>
      </c>
      <c r="E131" s="4">
        <v>3355</v>
      </c>
      <c r="F131" s="4">
        <v>3355</v>
      </c>
      <c r="G131" s="4">
        <v>3355</v>
      </c>
      <c r="H131" s="4">
        <v>3355</v>
      </c>
      <c r="I131" s="4">
        <v>3355</v>
      </c>
      <c r="J131" s="4">
        <v>3355</v>
      </c>
      <c r="K131" s="4">
        <v>3355</v>
      </c>
      <c r="L131" s="4">
        <v>3355</v>
      </c>
      <c r="M131" s="4">
        <v>3355</v>
      </c>
      <c r="N131" s="4">
        <v>3355</v>
      </c>
      <c r="O131" s="4">
        <v>3355</v>
      </c>
      <c r="P131">
        <v>250100</v>
      </c>
      <c r="Q131" s="3" t="s">
        <v>99</v>
      </c>
      <c r="R131" t="s">
        <v>20</v>
      </c>
      <c r="S131" t="s">
        <v>100</v>
      </c>
    </row>
    <row r="132" spans="1:19">
      <c r="A132">
        <v>20</v>
      </c>
      <c r="B132">
        <v>13</v>
      </c>
      <c r="C132" s="3">
        <v>241</v>
      </c>
      <c r="D132" s="4">
        <v>2094.1999999999998</v>
      </c>
      <c r="E132" s="4">
        <v>2094.1999999999998</v>
      </c>
      <c r="F132" s="4">
        <v>2094.1999999999998</v>
      </c>
      <c r="G132" s="4">
        <v>2094.1999999999998</v>
      </c>
      <c r="H132" s="4">
        <v>2094.1999999999998</v>
      </c>
      <c r="I132" s="4">
        <v>2094.1999999999998</v>
      </c>
      <c r="J132" s="4">
        <v>2094.1999999999998</v>
      </c>
      <c r="K132" s="4">
        <v>2094.1999999999998</v>
      </c>
      <c r="L132" s="4">
        <v>2094.1999999999998</v>
      </c>
      <c r="M132" s="4">
        <v>2094.1999999999998</v>
      </c>
      <c r="N132" s="4">
        <v>2094.1999999999998</v>
      </c>
      <c r="O132" s="4">
        <v>2094.1999999999998</v>
      </c>
      <c r="P132">
        <v>241100</v>
      </c>
      <c r="Q132" s="3" t="s">
        <v>99</v>
      </c>
      <c r="R132" t="s">
        <v>20</v>
      </c>
      <c r="S132" t="s">
        <v>100</v>
      </c>
    </row>
    <row r="133" spans="1:19">
      <c r="A133">
        <v>20</v>
      </c>
      <c r="B133">
        <v>13</v>
      </c>
      <c r="C133" s="3">
        <v>251</v>
      </c>
      <c r="D133" s="4">
        <v>3254.3</v>
      </c>
      <c r="E133" s="4">
        <v>3259.3</v>
      </c>
      <c r="F133" s="4">
        <v>3275.3</v>
      </c>
      <c r="G133" s="4">
        <v>3299.3</v>
      </c>
      <c r="H133" s="4">
        <v>3310.3</v>
      </c>
      <c r="I133" s="4">
        <v>3315.3</v>
      </c>
      <c r="J133" s="4">
        <v>3310.3</v>
      </c>
      <c r="K133" s="4">
        <v>3334.3</v>
      </c>
      <c r="L133" s="4">
        <v>3342.3</v>
      </c>
      <c r="M133" s="4">
        <v>3357.3</v>
      </c>
      <c r="N133" s="4">
        <v>3351.3</v>
      </c>
      <c r="O133" s="4">
        <v>3361.3</v>
      </c>
      <c r="P133">
        <v>251103</v>
      </c>
      <c r="Q133" s="3" t="s">
        <v>99</v>
      </c>
      <c r="R133" t="s">
        <v>20</v>
      </c>
      <c r="S133" t="s">
        <v>100</v>
      </c>
    </row>
    <row r="134" spans="1:19">
      <c r="A134">
        <v>20</v>
      </c>
      <c r="B134">
        <v>13</v>
      </c>
      <c r="C134" s="3">
        <v>251</v>
      </c>
      <c r="D134" s="4">
        <v>271</v>
      </c>
      <c r="E134" s="4">
        <v>275</v>
      </c>
      <c r="F134" s="4">
        <v>279</v>
      </c>
      <c r="G134" s="4">
        <v>293</v>
      </c>
      <c r="H134" s="4">
        <v>304</v>
      </c>
      <c r="I134" s="4">
        <v>317</v>
      </c>
      <c r="J134" s="4">
        <v>319</v>
      </c>
      <c r="K134" s="4">
        <v>346</v>
      </c>
      <c r="L134" s="4">
        <v>365</v>
      </c>
      <c r="M134" s="4">
        <v>374</v>
      </c>
      <c r="N134" s="4">
        <v>382</v>
      </c>
      <c r="O134" s="4">
        <v>380</v>
      </c>
      <c r="P134">
        <v>251104</v>
      </c>
      <c r="Q134" s="3" t="s">
        <v>99</v>
      </c>
      <c r="R134" t="s">
        <v>20</v>
      </c>
      <c r="S134" t="s">
        <v>100</v>
      </c>
    </row>
    <row r="135" spans="1:19">
      <c r="A135">
        <v>20</v>
      </c>
      <c r="B135">
        <v>13</v>
      </c>
      <c r="C135" s="3">
        <v>252</v>
      </c>
      <c r="D135" s="4">
        <v>157</v>
      </c>
      <c r="E135" s="4">
        <v>157</v>
      </c>
      <c r="F135" s="4">
        <v>157</v>
      </c>
      <c r="G135" s="4">
        <v>156</v>
      </c>
      <c r="H135" s="4">
        <v>157</v>
      </c>
      <c r="I135" s="4">
        <v>157</v>
      </c>
      <c r="J135" s="4">
        <v>158</v>
      </c>
      <c r="K135" s="4">
        <v>157</v>
      </c>
      <c r="L135" s="4">
        <v>158</v>
      </c>
      <c r="M135" s="4">
        <v>157</v>
      </c>
      <c r="N135" s="4">
        <v>158</v>
      </c>
      <c r="O135" s="4">
        <v>158</v>
      </c>
      <c r="P135">
        <v>252107</v>
      </c>
      <c r="Q135" s="3" t="s">
        <v>99</v>
      </c>
      <c r="R135" t="s">
        <v>20</v>
      </c>
      <c r="S135" t="s">
        <v>100</v>
      </c>
    </row>
    <row r="136" spans="1:19">
      <c r="A136">
        <v>20</v>
      </c>
      <c r="B136">
        <v>13</v>
      </c>
      <c r="C136" s="3">
        <v>181</v>
      </c>
      <c r="D136" s="4">
        <v>107.4</v>
      </c>
      <c r="E136" s="4">
        <v>108.2</v>
      </c>
      <c r="F136" s="4">
        <v>108.2</v>
      </c>
      <c r="G136" s="4">
        <v>108.2</v>
      </c>
      <c r="H136" s="4">
        <v>108.2</v>
      </c>
      <c r="I136" s="4">
        <v>108.2</v>
      </c>
      <c r="J136" s="4">
        <v>107.4</v>
      </c>
      <c r="K136" s="4">
        <v>107.4</v>
      </c>
      <c r="L136" s="4">
        <v>108.2</v>
      </c>
      <c r="M136" s="4">
        <v>108.2</v>
      </c>
      <c r="N136" s="4">
        <v>108.2</v>
      </c>
      <c r="O136" s="4">
        <v>108.2</v>
      </c>
      <c r="P136">
        <v>181101</v>
      </c>
      <c r="Q136" s="3" t="s">
        <v>99</v>
      </c>
      <c r="R136" t="s">
        <v>53</v>
      </c>
      <c r="S136" t="s">
        <v>100</v>
      </c>
    </row>
    <row r="137" spans="1:19">
      <c r="A137">
        <v>20</v>
      </c>
      <c r="B137">
        <v>13</v>
      </c>
      <c r="C137" s="3">
        <v>182</v>
      </c>
      <c r="D137" s="4">
        <v>371</v>
      </c>
      <c r="E137" s="4">
        <v>371</v>
      </c>
      <c r="F137" s="4">
        <v>371</v>
      </c>
      <c r="G137" s="4">
        <v>371</v>
      </c>
      <c r="H137" s="4">
        <v>371</v>
      </c>
      <c r="I137" s="4">
        <v>371</v>
      </c>
      <c r="J137" s="4">
        <v>371</v>
      </c>
      <c r="K137" s="4">
        <v>371</v>
      </c>
      <c r="L137" s="4">
        <v>371</v>
      </c>
      <c r="M137" s="4">
        <v>371</v>
      </c>
      <c r="N137" s="4">
        <v>371</v>
      </c>
      <c r="O137" s="4">
        <v>371</v>
      </c>
      <c r="P137">
        <v>182217</v>
      </c>
      <c r="Q137" s="3" t="s">
        <v>99</v>
      </c>
      <c r="R137" t="s">
        <v>53</v>
      </c>
      <c r="S137" t="s">
        <v>100</v>
      </c>
    </row>
    <row r="138" spans="1:19">
      <c r="A138">
        <v>20</v>
      </c>
      <c r="B138">
        <v>13</v>
      </c>
      <c r="C138" s="3">
        <v>182</v>
      </c>
      <c r="D138" s="4">
        <v>565</v>
      </c>
      <c r="E138" s="4">
        <v>565</v>
      </c>
      <c r="F138" s="4">
        <v>565</v>
      </c>
      <c r="G138" s="4">
        <v>565</v>
      </c>
      <c r="H138" s="4">
        <v>565</v>
      </c>
      <c r="I138" s="4">
        <v>565</v>
      </c>
      <c r="J138" s="4">
        <v>565</v>
      </c>
      <c r="K138" s="4">
        <v>565</v>
      </c>
      <c r="L138" s="4">
        <v>565</v>
      </c>
      <c r="M138" s="4">
        <v>565</v>
      </c>
      <c r="N138" s="4">
        <v>565</v>
      </c>
      <c r="O138" s="4">
        <v>565</v>
      </c>
      <c r="P138">
        <v>182218</v>
      </c>
      <c r="Q138" s="3" t="s">
        <v>99</v>
      </c>
      <c r="R138" t="s">
        <v>53</v>
      </c>
      <c r="S138" t="s">
        <v>100</v>
      </c>
    </row>
    <row r="139" spans="1:19">
      <c r="A139">
        <v>20</v>
      </c>
      <c r="B139">
        <v>13</v>
      </c>
      <c r="C139" s="3">
        <v>183</v>
      </c>
      <c r="D139" s="4">
        <v>915.6</v>
      </c>
      <c r="E139" s="4">
        <v>917.6</v>
      </c>
      <c r="F139" s="4">
        <v>924.6</v>
      </c>
      <c r="G139" s="4">
        <v>926.6</v>
      </c>
      <c r="H139" s="4">
        <v>930.6</v>
      </c>
      <c r="I139" s="4">
        <v>929.6</v>
      </c>
      <c r="J139" s="4">
        <v>925.6</v>
      </c>
      <c r="K139" s="4">
        <v>924.6</v>
      </c>
      <c r="L139" s="4">
        <v>923.8</v>
      </c>
      <c r="M139" s="4">
        <v>927.6</v>
      </c>
      <c r="N139" s="4">
        <v>925.6</v>
      </c>
      <c r="O139" s="4">
        <v>927.6</v>
      </c>
      <c r="P139">
        <v>183102</v>
      </c>
      <c r="Q139" s="3" t="s">
        <v>99</v>
      </c>
      <c r="R139" t="s">
        <v>53</v>
      </c>
      <c r="S139" t="s">
        <v>100</v>
      </c>
    </row>
    <row r="140" spans="1:19">
      <c r="A140">
        <v>20</v>
      </c>
      <c r="B140">
        <v>13</v>
      </c>
      <c r="C140" s="3">
        <v>183</v>
      </c>
      <c r="D140" s="4">
        <v>2675</v>
      </c>
      <c r="E140" s="4">
        <v>2672.6</v>
      </c>
      <c r="F140" s="4">
        <v>2676.2</v>
      </c>
      <c r="G140" s="4">
        <v>2674.8</v>
      </c>
      <c r="H140" s="4">
        <v>2683.2</v>
      </c>
      <c r="I140" s="4">
        <v>2682.8</v>
      </c>
      <c r="J140" s="4">
        <v>2674.8</v>
      </c>
      <c r="K140" s="4">
        <v>2673</v>
      </c>
      <c r="L140" s="4">
        <v>2673.6</v>
      </c>
      <c r="M140" s="4">
        <v>2673.8</v>
      </c>
      <c r="N140" s="4">
        <v>2669</v>
      </c>
      <c r="O140" s="4">
        <v>2671.8</v>
      </c>
      <c r="P140">
        <v>183106</v>
      </c>
      <c r="Q140" s="3" t="s">
        <v>99</v>
      </c>
      <c r="R140" t="s">
        <v>53</v>
      </c>
      <c r="S140" t="s">
        <v>100</v>
      </c>
    </row>
    <row r="141" spans="1:19">
      <c r="A141">
        <v>20</v>
      </c>
      <c r="B141">
        <v>13</v>
      </c>
      <c r="C141" s="3">
        <v>183</v>
      </c>
      <c r="D141" s="4">
        <v>495</v>
      </c>
      <c r="E141" s="4">
        <v>496</v>
      </c>
      <c r="F141" s="4">
        <v>496</v>
      </c>
      <c r="G141" s="4">
        <v>496</v>
      </c>
      <c r="H141" s="4">
        <v>496</v>
      </c>
      <c r="I141" s="4">
        <v>495</v>
      </c>
      <c r="J141" s="4">
        <v>494</v>
      </c>
      <c r="K141" s="4">
        <v>495</v>
      </c>
      <c r="L141" s="4">
        <v>494</v>
      </c>
      <c r="M141" s="4">
        <v>493</v>
      </c>
      <c r="N141" s="4">
        <v>494</v>
      </c>
      <c r="O141" s="4">
        <v>494</v>
      </c>
      <c r="P141">
        <v>183109</v>
      </c>
      <c r="Q141" s="3" t="s">
        <v>99</v>
      </c>
      <c r="R141" t="s">
        <v>53</v>
      </c>
      <c r="S141" t="s">
        <v>100</v>
      </c>
    </row>
    <row r="142" spans="1:19">
      <c r="A142">
        <v>20</v>
      </c>
      <c r="B142">
        <v>13</v>
      </c>
      <c r="C142" s="3">
        <v>187</v>
      </c>
      <c r="D142" s="4">
        <v>1501.7</v>
      </c>
      <c r="E142" s="4">
        <v>1506.7</v>
      </c>
      <c r="F142" s="4">
        <v>1506.7</v>
      </c>
      <c r="G142" s="4">
        <v>1522.7</v>
      </c>
      <c r="H142" s="4">
        <v>1525.7</v>
      </c>
      <c r="I142" s="4">
        <v>1521.7</v>
      </c>
      <c r="J142" s="4">
        <v>1521.5</v>
      </c>
      <c r="K142" s="4">
        <v>1523.5</v>
      </c>
      <c r="L142" s="4">
        <v>1522.5</v>
      </c>
      <c r="M142" s="4">
        <v>1516.5</v>
      </c>
      <c r="N142" s="4">
        <v>1516.7</v>
      </c>
      <c r="O142" s="4">
        <v>1514.7</v>
      </c>
      <c r="P142">
        <v>187101</v>
      </c>
      <c r="Q142" s="3" t="s">
        <v>99</v>
      </c>
      <c r="R142" t="s">
        <v>53</v>
      </c>
      <c r="S142" t="s">
        <v>100</v>
      </c>
    </row>
    <row r="143" spans="1:19">
      <c r="A143">
        <v>20</v>
      </c>
      <c r="B143">
        <v>13</v>
      </c>
      <c r="C143" s="3">
        <v>188</v>
      </c>
      <c r="D143" s="4">
        <v>1270.4000000000001</v>
      </c>
      <c r="E143" s="4">
        <v>1271.4000000000001</v>
      </c>
      <c r="F143" s="4">
        <v>1270.5999999999999</v>
      </c>
      <c r="G143" s="4">
        <v>1272.8</v>
      </c>
      <c r="H143" s="4">
        <v>1278.4000000000001</v>
      </c>
      <c r="I143" s="4">
        <v>1280.5999999999999</v>
      </c>
      <c r="J143" s="4">
        <v>1275.5999999999999</v>
      </c>
      <c r="K143" s="4">
        <v>1278.4000000000001</v>
      </c>
      <c r="L143" s="4">
        <v>1275.4000000000001</v>
      </c>
      <c r="M143" s="4">
        <v>1273.4000000000001</v>
      </c>
      <c r="N143" s="4">
        <v>1273.4000000000001</v>
      </c>
      <c r="O143" s="4">
        <v>1273.4000000000001</v>
      </c>
      <c r="P143">
        <v>188101</v>
      </c>
      <c r="Q143" s="3" t="s">
        <v>99</v>
      </c>
      <c r="R143" t="s">
        <v>53</v>
      </c>
      <c r="S143" t="s">
        <v>100</v>
      </c>
    </row>
    <row r="144" spans="1:19">
      <c r="A144">
        <v>20</v>
      </c>
      <c r="B144">
        <v>13</v>
      </c>
      <c r="C144" s="3">
        <v>182</v>
      </c>
      <c r="D144" s="4">
        <v>328</v>
      </c>
      <c r="E144" s="4">
        <v>330</v>
      </c>
      <c r="F144" s="4">
        <v>330</v>
      </c>
      <c r="G144" s="4">
        <v>335</v>
      </c>
      <c r="H144" s="4">
        <v>335</v>
      </c>
      <c r="I144" s="4">
        <v>334</v>
      </c>
      <c r="J144" s="4">
        <v>335</v>
      </c>
      <c r="K144" s="4">
        <v>340</v>
      </c>
      <c r="L144" s="4">
        <v>339</v>
      </c>
      <c r="M144" s="4">
        <v>339</v>
      </c>
      <c r="N144" s="4">
        <v>338</v>
      </c>
      <c r="O144" s="4">
        <v>338</v>
      </c>
      <c r="P144">
        <v>182134</v>
      </c>
      <c r="Q144" s="3" t="s">
        <v>99</v>
      </c>
      <c r="R144" t="s">
        <v>53</v>
      </c>
      <c r="S144" t="s">
        <v>100</v>
      </c>
    </row>
    <row r="145" spans="1:19">
      <c r="A145">
        <v>20</v>
      </c>
      <c r="B145">
        <v>13</v>
      </c>
      <c r="C145" s="3">
        <v>182</v>
      </c>
      <c r="D145" s="4">
        <v>107</v>
      </c>
      <c r="E145" s="4">
        <v>107</v>
      </c>
      <c r="F145" s="4">
        <v>107</v>
      </c>
      <c r="G145" s="4">
        <v>106</v>
      </c>
      <c r="H145" s="4">
        <v>107</v>
      </c>
      <c r="I145" s="4">
        <v>107</v>
      </c>
      <c r="J145" s="4">
        <v>107</v>
      </c>
      <c r="K145" s="4">
        <v>107</v>
      </c>
      <c r="L145" s="4">
        <v>107</v>
      </c>
      <c r="M145" s="4">
        <v>107</v>
      </c>
      <c r="N145" s="4">
        <v>107</v>
      </c>
      <c r="O145" s="4">
        <v>107</v>
      </c>
      <c r="P145">
        <v>182136</v>
      </c>
      <c r="Q145" s="3" t="s">
        <v>99</v>
      </c>
      <c r="R145" t="s">
        <v>53</v>
      </c>
      <c r="S145" t="s">
        <v>100</v>
      </c>
    </row>
    <row r="146" spans="1:19">
      <c r="A146">
        <v>20</v>
      </c>
      <c r="B146">
        <v>13</v>
      </c>
      <c r="C146" s="3">
        <v>182</v>
      </c>
      <c r="D146" s="4">
        <v>300</v>
      </c>
      <c r="E146" s="4">
        <v>300</v>
      </c>
      <c r="F146" s="4">
        <v>300</v>
      </c>
      <c r="G146" s="4">
        <v>299</v>
      </c>
      <c r="H146" s="4">
        <v>299</v>
      </c>
      <c r="I146" s="4">
        <v>298</v>
      </c>
      <c r="J146" s="4">
        <v>297</v>
      </c>
      <c r="K146" s="4">
        <v>298</v>
      </c>
      <c r="L146" s="4">
        <v>298</v>
      </c>
      <c r="M146" s="4">
        <v>299</v>
      </c>
      <c r="N146" s="4">
        <v>299</v>
      </c>
      <c r="O146" s="4">
        <v>299</v>
      </c>
      <c r="P146">
        <v>182138</v>
      </c>
      <c r="Q146" s="3" t="s">
        <v>99</v>
      </c>
      <c r="R146" t="s">
        <v>53</v>
      </c>
      <c r="S146" t="s">
        <v>100</v>
      </c>
    </row>
    <row r="147" spans="1:19">
      <c r="A147">
        <v>20</v>
      </c>
      <c r="B147">
        <v>13</v>
      </c>
      <c r="C147" s="3">
        <v>403</v>
      </c>
      <c r="D147" s="4">
        <v>53</v>
      </c>
      <c r="E147" s="4">
        <v>53</v>
      </c>
      <c r="F147" s="4">
        <v>53</v>
      </c>
      <c r="G147" s="4">
        <v>53</v>
      </c>
      <c r="H147" s="4">
        <v>53</v>
      </c>
      <c r="I147" s="4">
        <v>53</v>
      </c>
      <c r="J147" s="4">
        <v>53</v>
      </c>
      <c r="K147" s="4">
        <v>53</v>
      </c>
      <c r="L147" s="4">
        <v>49</v>
      </c>
      <c r="M147" s="4">
        <v>51</v>
      </c>
      <c r="N147" s="4">
        <v>51</v>
      </c>
      <c r="O147" s="4">
        <v>51</v>
      </c>
      <c r="P147">
        <v>403104</v>
      </c>
      <c r="Q147" s="3" t="s">
        <v>99</v>
      </c>
      <c r="R147" t="s">
        <v>20</v>
      </c>
      <c r="S147" t="s">
        <v>100</v>
      </c>
    </row>
    <row r="148" spans="1:19">
      <c r="A148">
        <v>20</v>
      </c>
      <c r="B148">
        <v>13</v>
      </c>
      <c r="C148" s="3">
        <v>403</v>
      </c>
      <c r="D148" s="4">
        <v>140.5</v>
      </c>
      <c r="E148" s="4">
        <v>142.5</v>
      </c>
      <c r="F148" s="4">
        <v>143.5</v>
      </c>
      <c r="G148" s="4">
        <v>142.5</v>
      </c>
      <c r="H148" s="4">
        <v>144.5</v>
      </c>
      <c r="I148" s="4">
        <v>144.5</v>
      </c>
      <c r="J148" s="4">
        <v>145.5</v>
      </c>
      <c r="K148" s="4">
        <v>143.5</v>
      </c>
      <c r="L148" s="4">
        <v>142.5</v>
      </c>
      <c r="M148" s="4">
        <v>142.5</v>
      </c>
      <c r="N148" s="4">
        <v>143.5</v>
      </c>
      <c r="O148" s="4">
        <v>143.5</v>
      </c>
      <c r="P148">
        <v>403107</v>
      </c>
      <c r="Q148" s="3" t="s">
        <v>99</v>
      </c>
      <c r="R148" t="s">
        <v>20</v>
      </c>
      <c r="S148" t="s">
        <v>100</v>
      </c>
    </row>
    <row r="149" spans="1:19">
      <c r="A149">
        <v>20</v>
      </c>
      <c r="B149">
        <v>13</v>
      </c>
      <c r="C149" s="3">
        <v>403</v>
      </c>
      <c r="D149" s="4">
        <v>88</v>
      </c>
      <c r="E149" s="4">
        <v>84.8</v>
      </c>
      <c r="F149" s="4">
        <v>86.4</v>
      </c>
      <c r="G149" s="4">
        <v>87.2</v>
      </c>
      <c r="H149" s="4">
        <v>88</v>
      </c>
      <c r="I149" s="4">
        <v>88.8</v>
      </c>
      <c r="J149" s="4">
        <v>90.4</v>
      </c>
      <c r="K149" s="4">
        <v>90.4</v>
      </c>
      <c r="L149" s="4">
        <v>89.6</v>
      </c>
      <c r="M149" s="4">
        <v>90.4</v>
      </c>
      <c r="N149" s="4">
        <v>90.4</v>
      </c>
      <c r="O149" s="4">
        <v>88.8</v>
      </c>
      <c r="P149">
        <v>403108</v>
      </c>
      <c r="Q149" s="3" t="s">
        <v>99</v>
      </c>
      <c r="R149" t="s">
        <v>20</v>
      </c>
      <c r="S149" t="s">
        <v>100</v>
      </c>
    </row>
    <row r="150" spans="1:19">
      <c r="A150">
        <v>20</v>
      </c>
      <c r="B150">
        <v>13</v>
      </c>
      <c r="C150" s="3">
        <v>403</v>
      </c>
      <c r="D150" s="4">
        <v>82</v>
      </c>
      <c r="E150" s="4">
        <v>82</v>
      </c>
      <c r="F150" s="4">
        <v>83</v>
      </c>
      <c r="G150" s="4">
        <v>82</v>
      </c>
      <c r="H150" s="4">
        <v>82</v>
      </c>
      <c r="I150" s="4">
        <v>82</v>
      </c>
      <c r="J150" s="4">
        <v>81</v>
      </c>
      <c r="K150" s="4">
        <v>80</v>
      </c>
      <c r="L150" s="4">
        <v>80</v>
      </c>
      <c r="M150" s="4">
        <v>80</v>
      </c>
      <c r="N150" s="4">
        <v>80</v>
      </c>
      <c r="O150" s="4">
        <v>81</v>
      </c>
      <c r="P150">
        <v>403109</v>
      </c>
      <c r="Q150" s="3" t="s">
        <v>99</v>
      </c>
      <c r="R150" t="s">
        <v>20</v>
      </c>
      <c r="S150" t="s">
        <v>100</v>
      </c>
    </row>
    <row r="151" spans="1:19">
      <c r="A151">
        <v>20</v>
      </c>
      <c r="B151">
        <v>13</v>
      </c>
      <c r="C151" s="3">
        <v>403</v>
      </c>
      <c r="D151" s="4">
        <v>178.6</v>
      </c>
      <c r="E151" s="4">
        <v>178.8</v>
      </c>
      <c r="F151" s="4">
        <v>178.8</v>
      </c>
      <c r="G151" s="4">
        <v>177.8</v>
      </c>
      <c r="H151" s="4">
        <v>177.8</v>
      </c>
      <c r="I151" s="4">
        <v>179.8</v>
      </c>
      <c r="J151" s="4">
        <v>178.8</v>
      </c>
      <c r="K151" s="4">
        <v>180</v>
      </c>
      <c r="L151" s="4">
        <v>178</v>
      </c>
      <c r="M151" s="4">
        <v>178</v>
      </c>
      <c r="N151" s="4">
        <v>183</v>
      </c>
      <c r="O151" s="4">
        <v>184</v>
      </c>
      <c r="P151">
        <v>403112</v>
      </c>
      <c r="Q151" s="3" t="s">
        <v>99</v>
      </c>
      <c r="R151" t="s">
        <v>20</v>
      </c>
      <c r="S151" t="s">
        <v>100</v>
      </c>
    </row>
    <row r="152" spans="1:19">
      <c r="A152">
        <v>20</v>
      </c>
      <c r="B152">
        <v>13</v>
      </c>
      <c r="C152" s="3">
        <v>403</v>
      </c>
      <c r="D152" s="4">
        <v>195.6</v>
      </c>
      <c r="E152" s="4">
        <v>193.8</v>
      </c>
      <c r="F152" s="4">
        <v>194.6</v>
      </c>
      <c r="G152" s="4">
        <v>192.2</v>
      </c>
      <c r="H152" s="4">
        <v>192.2</v>
      </c>
      <c r="I152" s="4">
        <v>197.2</v>
      </c>
      <c r="J152" s="4">
        <v>198.2</v>
      </c>
      <c r="K152" s="4">
        <v>199</v>
      </c>
      <c r="L152" s="4">
        <v>200.6</v>
      </c>
      <c r="M152" s="4">
        <v>201.4</v>
      </c>
      <c r="N152" s="4">
        <v>204.6</v>
      </c>
      <c r="O152" s="4">
        <v>204.6</v>
      </c>
      <c r="P152">
        <v>403113</v>
      </c>
      <c r="Q152" s="3" t="s">
        <v>99</v>
      </c>
      <c r="R152" t="s">
        <v>20</v>
      </c>
      <c r="S152" t="s">
        <v>100</v>
      </c>
    </row>
    <row r="153" spans="1:19">
      <c r="A153">
        <v>20</v>
      </c>
      <c r="B153">
        <v>13</v>
      </c>
      <c r="C153" s="3">
        <v>403</v>
      </c>
      <c r="D153" s="4">
        <v>83</v>
      </c>
      <c r="E153" s="4">
        <v>83</v>
      </c>
      <c r="F153" s="4">
        <v>85</v>
      </c>
      <c r="G153" s="4">
        <v>85</v>
      </c>
      <c r="H153" s="4">
        <v>84</v>
      </c>
      <c r="I153" s="4">
        <v>85</v>
      </c>
      <c r="J153" s="4">
        <v>87</v>
      </c>
      <c r="K153" s="4">
        <v>87</v>
      </c>
      <c r="L153" s="4">
        <v>87</v>
      </c>
      <c r="M153" s="4">
        <v>88</v>
      </c>
      <c r="N153" s="4">
        <v>89</v>
      </c>
      <c r="O153" s="4">
        <v>91</v>
      </c>
      <c r="P153">
        <v>403114</v>
      </c>
      <c r="Q153" s="3" t="s">
        <v>99</v>
      </c>
      <c r="R153" t="s">
        <v>20</v>
      </c>
      <c r="S153" t="s">
        <v>100</v>
      </c>
    </row>
    <row r="154" spans="1:19">
      <c r="A154">
        <v>20</v>
      </c>
      <c r="B154">
        <v>13</v>
      </c>
      <c r="C154" s="3">
        <v>403</v>
      </c>
      <c r="D154" s="4">
        <v>82.6</v>
      </c>
      <c r="E154" s="4">
        <v>82.6</v>
      </c>
      <c r="F154" s="4">
        <v>83.6</v>
      </c>
      <c r="G154" s="4">
        <v>82.6</v>
      </c>
      <c r="H154" s="4">
        <v>84.6</v>
      </c>
      <c r="I154" s="4">
        <v>84.6</v>
      </c>
      <c r="J154" s="4">
        <v>84.6</v>
      </c>
      <c r="K154" s="4">
        <v>84.6</v>
      </c>
      <c r="L154" s="4">
        <v>84.6</v>
      </c>
      <c r="M154" s="4">
        <v>83.6</v>
      </c>
      <c r="N154" s="4">
        <v>82.6</v>
      </c>
      <c r="O154" s="4">
        <v>82.6</v>
      </c>
      <c r="P154">
        <v>403115</v>
      </c>
      <c r="Q154" s="3" t="s">
        <v>99</v>
      </c>
      <c r="R154" t="s">
        <v>20</v>
      </c>
      <c r="S154" t="s">
        <v>100</v>
      </c>
    </row>
    <row r="155" spans="1:19">
      <c r="A155">
        <v>20</v>
      </c>
      <c r="B155">
        <v>13</v>
      </c>
      <c r="C155" s="3">
        <v>406</v>
      </c>
      <c r="D155" s="4">
        <v>1716</v>
      </c>
      <c r="E155" s="4">
        <v>1718</v>
      </c>
      <c r="F155" s="4">
        <v>1721</v>
      </c>
      <c r="G155" s="4">
        <v>1718</v>
      </c>
      <c r="H155" s="4">
        <v>1720</v>
      </c>
      <c r="I155" s="4">
        <v>1725</v>
      </c>
      <c r="J155" s="4">
        <v>1720</v>
      </c>
      <c r="K155" s="4">
        <v>1724</v>
      </c>
      <c r="L155" s="4">
        <v>1724</v>
      </c>
      <c r="M155" s="4">
        <v>1724</v>
      </c>
      <c r="N155" s="4">
        <v>1728</v>
      </c>
      <c r="O155" s="4">
        <v>1726</v>
      </c>
      <c r="P155">
        <v>406101</v>
      </c>
      <c r="Q155" s="3" t="s">
        <v>99</v>
      </c>
      <c r="R155" t="s">
        <v>20</v>
      </c>
      <c r="S155" t="s">
        <v>100</v>
      </c>
    </row>
    <row r="156" spans="1:19">
      <c r="A156">
        <v>20</v>
      </c>
      <c r="B156">
        <v>13</v>
      </c>
      <c r="C156" s="3">
        <v>182</v>
      </c>
      <c r="D156" s="4">
        <v>669</v>
      </c>
      <c r="E156" s="4">
        <v>670</v>
      </c>
      <c r="F156" s="4">
        <v>670</v>
      </c>
      <c r="G156" s="4">
        <v>670</v>
      </c>
      <c r="H156" s="4">
        <v>669</v>
      </c>
      <c r="I156" s="4">
        <v>670</v>
      </c>
      <c r="J156" s="4">
        <v>671</v>
      </c>
      <c r="K156" s="4">
        <v>670</v>
      </c>
      <c r="L156" s="4">
        <v>669</v>
      </c>
      <c r="M156" s="4">
        <v>673</v>
      </c>
      <c r="N156" s="4">
        <v>676</v>
      </c>
      <c r="O156" s="4">
        <v>675</v>
      </c>
      <c r="P156">
        <v>182101</v>
      </c>
      <c r="Q156" s="3" t="s">
        <v>99</v>
      </c>
      <c r="R156" t="s">
        <v>53</v>
      </c>
      <c r="S156" t="s">
        <v>100</v>
      </c>
    </row>
    <row r="157" spans="1:19">
      <c r="A157">
        <v>20</v>
      </c>
      <c r="B157">
        <v>13</v>
      </c>
      <c r="C157" s="3">
        <v>182</v>
      </c>
      <c r="D157" s="4">
        <v>779.8</v>
      </c>
      <c r="E157" s="4">
        <v>777.8</v>
      </c>
      <c r="F157" s="4">
        <v>779.8</v>
      </c>
      <c r="G157" s="4">
        <v>779.8</v>
      </c>
      <c r="H157" s="4">
        <v>778.6</v>
      </c>
      <c r="I157" s="4">
        <v>780.4</v>
      </c>
      <c r="J157" s="4">
        <v>782.4</v>
      </c>
      <c r="K157" s="4">
        <v>784.4</v>
      </c>
      <c r="L157" s="4">
        <v>784.4</v>
      </c>
      <c r="M157" s="4">
        <v>781.2</v>
      </c>
      <c r="N157" s="4">
        <v>785.2</v>
      </c>
      <c r="O157" s="4">
        <v>782.4</v>
      </c>
      <c r="P157">
        <v>182102</v>
      </c>
      <c r="Q157" s="3" t="s">
        <v>99</v>
      </c>
      <c r="R157" t="s">
        <v>53</v>
      </c>
      <c r="S157" t="s">
        <v>100</v>
      </c>
    </row>
    <row r="158" spans="1:19">
      <c r="A158">
        <v>20</v>
      </c>
      <c r="B158">
        <v>13</v>
      </c>
      <c r="C158" s="3">
        <v>182</v>
      </c>
      <c r="D158" s="4">
        <v>1315.6</v>
      </c>
      <c r="E158" s="4">
        <v>1315</v>
      </c>
      <c r="F158" s="4">
        <v>1321.8</v>
      </c>
      <c r="G158" s="4">
        <v>1322.6</v>
      </c>
      <c r="H158" s="4">
        <v>1326.6</v>
      </c>
      <c r="I158" s="4">
        <v>1329.2</v>
      </c>
      <c r="J158" s="4">
        <v>1328.8</v>
      </c>
      <c r="K158" s="4">
        <v>1333.6</v>
      </c>
      <c r="L158" s="4">
        <v>1333.6</v>
      </c>
      <c r="M158" s="4">
        <v>1331.6</v>
      </c>
      <c r="N158" s="4">
        <v>1332.6</v>
      </c>
      <c r="O158" s="4">
        <v>1332.4</v>
      </c>
      <c r="P158">
        <v>182107</v>
      </c>
      <c r="Q158" s="3" t="s">
        <v>99</v>
      </c>
      <c r="R158" t="s">
        <v>53</v>
      </c>
      <c r="S158" t="s">
        <v>100</v>
      </c>
    </row>
    <row r="159" spans="1:19">
      <c r="A159">
        <v>20</v>
      </c>
      <c r="B159">
        <v>13</v>
      </c>
      <c r="C159" s="3">
        <v>182</v>
      </c>
      <c r="D159" s="4">
        <v>17</v>
      </c>
      <c r="E159" s="4">
        <v>17</v>
      </c>
      <c r="F159" s="4">
        <v>17</v>
      </c>
      <c r="G159" s="4">
        <v>17</v>
      </c>
      <c r="H159" s="4">
        <v>17</v>
      </c>
      <c r="I159" s="4">
        <v>18</v>
      </c>
      <c r="J159" s="4">
        <v>18</v>
      </c>
      <c r="K159" s="4">
        <v>17</v>
      </c>
      <c r="L159" s="4">
        <v>17</v>
      </c>
      <c r="M159" s="4">
        <v>17</v>
      </c>
      <c r="N159" s="4">
        <v>17</v>
      </c>
      <c r="O159" s="4">
        <v>16</v>
      </c>
      <c r="P159">
        <v>182110</v>
      </c>
      <c r="Q159" s="3" t="s">
        <v>99</v>
      </c>
      <c r="R159" t="s">
        <v>53</v>
      </c>
      <c r="S159" t="s">
        <v>100</v>
      </c>
    </row>
    <row r="160" spans="1:19">
      <c r="A160">
        <v>20</v>
      </c>
      <c r="B160">
        <v>13</v>
      </c>
      <c r="C160" s="3">
        <v>182</v>
      </c>
      <c r="D160" s="4">
        <v>1136</v>
      </c>
      <c r="E160" s="4">
        <v>1131</v>
      </c>
      <c r="F160" s="4">
        <v>1136</v>
      </c>
      <c r="G160" s="4">
        <v>1136</v>
      </c>
      <c r="H160" s="4">
        <v>1136</v>
      </c>
      <c r="I160" s="4">
        <v>1135</v>
      </c>
      <c r="J160" s="4">
        <v>1130</v>
      </c>
      <c r="K160" s="4">
        <v>1129</v>
      </c>
      <c r="L160" s="4">
        <v>1126</v>
      </c>
      <c r="M160" s="4">
        <v>1130</v>
      </c>
      <c r="N160" s="4">
        <v>1130</v>
      </c>
      <c r="O160" s="4">
        <v>1129</v>
      </c>
      <c r="P160">
        <v>182115</v>
      </c>
      <c r="Q160" s="3" t="s">
        <v>99</v>
      </c>
      <c r="R160" t="s">
        <v>53</v>
      </c>
      <c r="S160" t="s">
        <v>100</v>
      </c>
    </row>
    <row r="161" spans="1:19">
      <c r="A161">
        <v>20</v>
      </c>
      <c r="B161">
        <v>13</v>
      </c>
      <c r="C161" s="3">
        <v>182</v>
      </c>
      <c r="D161" s="4">
        <v>476.4</v>
      </c>
      <c r="E161" s="4">
        <v>474.4</v>
      </c>
      <c r="F161" s="4">
        <v>475.4</v>
      </c>
      <c r="G161" s="4">
        <v>474.6</v>
      </c>
      <c r="H161" s="4">
        <v>473.8</v>
      </c>
      <c r="I161" s="4">
        <v>473</v>
      </c>
      <c r="J161" s="4">
        <v>471</v>
      </c>
      <c r="K161" s="4">
        <v>471</v>
      </c>
      <c r="L161" s="4">
        <v>470.2</v>
      </c>
      <c r="M161" s="4">
        <v>470.2</v>
      </c>
      <c r="N161" s="4">
        <v>469.4</v>
      </c>
      <c r="O161" s="4">
        <v>470.4</v>
      </c>
      <c r="P161">
        <v>182117</v>
      </c>
      <c r="Q161" s="3" t="s">
        <v>99</v>
      </c>
      <c r="R161" t="s">
        <v>53</v>
      </c>
      <c r="S161" t="s">
        <v>100</v>
      </c>
    </row>
    <row r="162" spans="1:19">
      <c r="A162">
        <v>20</v>
      </c>
      <c r="B162">
        <v>13</v>
      </c>
      <c r="C162" s="3">
        <v>182</v>
      </c>
      <c r="D162" s="4">
        <v>60</v>
      </c>
      <c r="E162" s="4">
        <v>60</v>
      </c>
      <c r="F162" s="4">
        <v>60</v>
      </c>
      <c r="G162" s="4">
        <v>60</v>
      </c>
      <c r="H162" s="4">
        <v>60</v>
      </c>
      <c r="I162" s="4">
        <v>60</v>
      </c>
      <c r="J162" s="4">
        <v>60</v>
      </c>
      <c r="K162" s="4">
        <v>60</v>
      </c>
      <c r="L162" s="4">
        <v>60</v>
      </c>
      <c r="M162" s="4">
        <v>60</v>
      </c>
      <c r="N162" s="4">
        <v>60</v>
      </c>
      <c r="O162" s="4">
        <v>60</v>
      </c>
      <c r="P162">
        <v>182120</v>
      </c>
      <c r="Q162" s="3" t="s">
        <v>99</v>
      </c>
      <c r="R162" t="s">
        <v>53</v>
      </c>
      <c r="S162" t="s">
        <v>100</v>
      </c>
    </row>
    <row r="163" spans="1:19">
      <c r="A163">
        <v>20</v>
      </c>
      <c r="B163">
        <v>13</v>
      </c>
      <c r="C163" s="3">
        <v>182</v>
      </c>
      <c r="D163" s="4">
        <v>199.5</v>
      </c>
      <c r="E163" s="4">
        <v>199.5</v>
      </c>
      <c r="F163" s="4">
        <v>199.5</v>
      </c>
      <c r="G163" s="4">
        <v>199.5</v>
      </c>
      <c r="H163" s="4">
        <v>199.5</v>
      </c>
      <c r="I163" s="4">
        <v>201.5</v>
      </c>
      <c r="J163" s="4">
        <v>202.5</v>
      </c>
      <c r="K163" s="4">
        <v>201.5</v>
      </c>
      <c r="L163" s="4">
        <v>201.5</v>
      </c>
      <c r="M163" s="4">
        <v>201.5</v>
      </c>
      <c r="N163" s="4">
        <v>200.5</v>
      </c>
      <c r="O163" s="4">
        <v>201.5</v>
      </c>
      <c r="P163">
        <v>182123</v>
      </c>
      <c r="Q163" s="3" t="s">
        <v>99</v>
      </c>
      <c r="R163" t="s">
        <v>53</v>
      </c>
      <c r="S163" t="s">
        <v>100</v>
      </c>
    </row>
    <row r="164" spans="1:19">
      <c r="A164">
        <v>20</v>
      </c>
      <c r="B164">
        <v>13</v>
      </c>
      <c r="C164" s="3">
        <v>182</v>
      </c>
      <c r="D164" s="4">
        <v>156.4</v>
      </c>
      <c r="E164" s="4">
        <v>156.4</v>
      </c>
      <c r="F164" s="4">
        <v>157.4</v>
      </c>
      <c r="G164" s="4">
        <v>157.4</v>
      </c>
      <c r="H164" s="4">
        <v>157.4</v>
      </c>
      <c r="I164" s="4">
        <v>157.4</v>
      </c>
      <c r="J164" s="4">
        <v>157.4</v>
      </c>
      <c r="K164" s="4">
        <v>157.4</v>
      </c>
      <c r="L164" s="4">
        <v>157.4</v>
      </c>
      <c r="M164" s="4">
        <v>156.4</v>
      </c>
      <c r="N164" s="4">
        <v>157.4</v>
      </c>
      <c r="O164" s="4">
        <v>158.4</v>
      </c>
      <c r="P164">
        <v>182126</v>
      </c>
      <c r="Q164" s="3" t="s">
        <v>99</v>
      </c>
      <c r="R164" t="s">
        <v>53</v>
      </c>
      <c r="S164" t="s">
        <v>100</v>
      </c>
    </row>
    <row r="165" spans="1:19">
      <c r="A165">
        <v>20</v>
      </c>
      <c r="B165">
        <v>13</v>
      </c>
      <c r="C165" s="3">
        <v>182</v>
      </c>
      <c r="D165" s="4">
        <v>70</v>
      </c>
      <c r="E165" s="4">
        <v>70</v>
      </c>
      <c r="F165" s="4">
        <v>70</v>
      </c>
      <c r="G165" s="4">
        <v>70</v>
      </c>
      <c r="H165" s="4">
        <v>70</v>
      </c>
      <c r="I165" s="4">
        <v>70</v>
      </c>
      <c r="J165" s="4">
        <v>70</v>
      </c>
      <c r="K165" s="4">
        <v>70</v>
      </c>
      <c r="L165" s="4">
        <v>70</v>
      </c>
      <c r="M165" s="4">
        <v>70</v>
      </c>
      <c r="N165" s="4">
        <v>68</v>
      </c>
      <c r="O165" s="4">
        <v>68</v>
      </c>
      <c r="P165">
        <v>182130</v>
      </c>
      <c r="Q165" s="3" t="s">
        <v>99</v>
      </c>
      <c r="R165" t="s">
        <v>53</v>
      </c>
      <c r="S165" t="s">
        <v>100</v>
      </c>
    </row>
    <row r="166" spans="1:19">
      <c r="A166">
        <v>20</v>
      </c>
      <c r="B166">
        <v>13</v>
      </c>
      <c r="C166" s="3">
        <v>260</v>
      </c>
      <c r="D166" s="4">
        <v>1230</v>
      </c>
      <c r="E166" s="4">
        <v>1230</v>
      </c>
      <c r="F166" s="4">
        <v>1228</v>
      </c>
      <c r="G166" s="4">
        <v>1229</v>
      </c>
      <c r="H166" s="4">
        <v>1231</v>
      </c>
      <c r="I166" s="4">
        <v>1228</v>
      </c>
      <c r="J166" s="4">
        <v>1225</v>
      </c>
      <c r="K166" s="4">
        <v>1224</v>
      </c>
      <c r="L166" s="4">
        <v>1225</v>
      </c>
      <c r="M166" s="4">
        <v>1226</v>
      </c>
      <c r="N166" s="4">
        <v>1227</v>
      </c>
      <c r="O166" s="4">
        <v>1227</v>
      </c>
      <c r="P166">
        <v>260101</v>
      </c>
      <c r="Q166" s="3" t="s">
        <v>99</v>
      </c>
      <c r="R166" t="s">
        <v>20</v>
      </c>
      <c r="S166" t="s">
        <v>100</v>
      </c>
    </row>
    <row r="167" spans="1:19">
      <c r="A167">
        <v>20</v>
      </c>
      <c r="B167">
        <v>13</v>
      </c>
      <c r="C167" s="3">
        <v>259</v>
      </c>
      <c r="D167" s="4">
        <v>764.9</v>
      </c>
      <c r="E167" s="4">
        <v>766.5</v>
      </c>
      <c r="F167" s="4">
        <v>760.1</v>
      </c>
      <c r="G167" s="4">
        <v>740.9</v>
      </c>
      <c r="H167" s="4">
        <v>735.3</v>
      </c>
      <c r="I167" s="4">
        <v>734.5</v>
      </c>
      <c r="J167" s="4">
        <v>734.5</v>
      </c>
      <c r="K167" s="4">
        <v>736.9</v>
      </c>
      <c r="L167" s="4">
        <v>738.5</v>
      </c>
      <c r="M167" s="4">
        <v>747.3</v>
      </c>
      <c r="N167" s="4">
        <v>761.7</v>
      </c>
      <c r="O167" s="4">
        <v>764.1</v>
      </c>
      <c r="P167">
        <v>259100</v>
      </c>
      <c r="Q167" s="3" t="s">
        <v>99</v>
      </c>
      <c r="R167" t="s">
        <v>20</v>
      </c>
      <c r="S167" t="s">
        <v>101</v>
      </c>
    </row>
    <row r="168" spans="1:19">
      <c r="A168">
        <v>20</v>
      </c>
      <c r="B168">
        <v>13</v>
      </c>
      <c r="C168" s="3">
        <v>252</v>
      </c>
      <c r="D168" s="4">
        <v>99</v>
      </c>
      <c r="E168" s="4">
        <v>98</v>
      </c>
      <c r="F168" s="4">
        <v>98</v>
      </c>
      <c r="G168" s="4">
        <v>98</v>
      </c>
      <c r="H168" s="4">
        <v>98</v>
      </c>
      <c r="I168" s="4">
        <v>98</v>
      </c>
      <c r="J168" s="4">
        <v>100</v>
      </c>
      <c r="K168" s="4">
        <v>100</v>
      </c>
      <c r="L168" s="4">
        <v>100</v>
      </c>
      <c r="M168" s="4">
        <v>97</v>
      </c>
      <c r="N168" s="4">
        <v>98</v>
      </c>
      <c r="O168" s="4">
        <v>98</v>
      </c>
      <c r="P168">
        <v>252115</v>
      </c>
      <c r="Q168" s="3" t="s">
        <v>99</v>
      </c>
      <c r="R168" t="s">
        <v>20</v>
      </c>
      <c r="S168" t="s">
        <v>101</v>
      </c>
    </row>
    <row r="169" spans="1:19">
      <c r="A169">
        <v>20</v>
      </c>
      <c r="B169">
        <v>13</v>
      </c>
      <c r="C169" s="3">
        <v>252</v>
      </c>
      <c r="D169" s="4">
        <v>80</v>
      </c>
      <c r="E169" s="4">
        <v>80</v>
      </c>
      <c r="F169" s="4">
        <v>80</v>
      </c>
      <c r="G169" s="4">
        <v>79</v>
      </c>
      <c r="H169" s="4">
        <v>80</v>
      </c>
      <c r="I169" s="4">
        <v>81</v>
      </c>
      <c r="J169" s="4">
        <v>81</v>
      </c>
      <c r="K169" s="4">
        <v>81</v>
      </c>
      <c r="L169" s="4">
        <v>81</v>
      </c>
      <c r="M169" s="4">
        <v>80</v>
      </c>
      <c r="N169" s="4">
        <v>80</v>
      </c>
      <c r="O169" s="4">
        <v>80</v>
      </c>
      <c r="P169">
        <v>252116</v>
      </c>
      <c r="Q169" s="3" t="s">
        <v>99</v>
      </c>
      <c r="R169" t="s">
        <v>20</v>
      </c>
      <c r="S169" t="s">
        <v>101</v>
      </c>
    </row>
    <row r="170" spans="1:19">
      <c r="A170">
        <v>20</v>
      </c>
      <c r="B170">
        <v>13</v>
      </c>
      <c r="C170" s="3">
        <v>252</v>
      </c>
      <c r="D170" s="4">
        <v>178</v>
      </c>
      <c r="E170" s="4">
        <v>177</v>
      </c>
      <c r="F170" s="4">
        <v>176</v>
      </c>
      <c r="G170" s="4">
        <v>176</v>
      </c>
      <c r="H170" s="4">
        <v>174</v>
      </c>
      <c r="I170" s="4">
        <v>175</v>
      </c>
      <c r="J170" s="4">
        <v>176</v>
      </c>
      <c r="K170" s="4">
        <v>177</v>
      </c>
      <c r="L170" s="4">
        <v>177</v>
      </c>
      <c r="M170" s="4">
        <v>177</v>
      </c>
      <c r="N170" s="4">
        <v>177</v>
      </c>
      <c r="O170" s="4">
        <v>177</v>
      </c>
      <c r="P170">
        <v>252117</v>
      </c>
      <c r="Q170" s="3" t="s">
        <v>99</v>
      </c>
      <c r="R170" t="s">
        <v>20</v>
      </c>
      <c r="S170" t="s">
        <v>101</v>
      </c>
    </row>
    <row r="171" spans="1:19">
      <c r="A171">
        <v>20</v>
      </c>
      <c r="B171">
        <v>13</v>
      </c>
      <c r="C171" s="3">
        <v>252</v>
      </c>
      <c r="D171" s="4">
        <v>337</v>
      </c>
      <c r="E171" s="4">
        <v>336</v>
      </c>
      <c r="F171" s="4">
        <v>338</v>
      </c>
      <c r="G171" s="4">
        <v>339</v>
      </c>
      <c r="H171" s="4">
        <v>341</v>
      </c>
      <c r="I171" s="4">
        <v>342</v>
      </c>
      <c r="J171" s="4">
        <v>341</v>
      </c>
      <c r="K171" s="4">
        <v>340</v>
      </c>
      <c r="L171" s="4">
        <v>341</v>
      </c>
      <c r="M171" s="4">
        <v>339</v>
      </c>
      <c r="N171" s="4">
        <v>340</v>
      </c>
      <c r="O171" s="4">
        <v>340</v>
      </c>
      <c r="P171">
        <v>252118</v>
      </c>
      <c r="Q171" s="3" t="s">
        <v>99</v>
      </c>
      <c r="R171" t="s">
        <v>20</v>
      </c>
      <c r="S171" t="s">
        <v>101</v>
      </c>
    </row>
    <row r="172" spans="1:19">
      <c r="A172">
        <v>20</v>
      </c>
      <c r="B172">
        <v>13</v>
      </c>
      <c r="C172" s="3">
        <v>252</v>
      </c>
      <c r="D172" s="4">
        <v>220.5</v>
      </c>
      <c r="E172" s="4">
        <v>220.5</v>
      </c>
      <c r="F172" s="4">
        <v>218.5</v>
      </c>
      <c r="G172" s="4">
        <v>217.5</v>
      </c>
      <c r="H172" s="4">
        <v>223.5</v>
      </c>
      <c r="I172" s="4">
        <v>223.5</v>
      </c>
      <c r="J172" s="4">
        <v>225.5</v>
      </c>
      <c r="K172" s="4">
        <v>226.5</v>
      </c>
      <c r="L172" s="4">
        <v>227.5</v>
      </c>
      <c r="M172" s="4">
        <v>228.5</v>
      </c>
      <c r="N172" s="4">
        <v>227.5</v>
      </c>
      <c r="O172" s="4">
        <v>227.5</v>
      </c>
      <c r="P172">
        <v>252121</v>
      </c>
      <c r="Q172" s="3" t="s">
        <v>99</v>
      </c>
      <c r="R172" t="s">
        <v>20</v>
      </c>
      <c r="S172" t="s">
        <v>101</v>
      </c>
    </row>
    <row r="173" spans="1:19">
      <c r="A173">
        <v>20</v>
      </c>
      <c r="B173">
        <v>13</v>
      </c>
      <c r="C173" s="3">
        <v>252</v>
      </c>
      <c r="D173" s="4">
        <v>250.5</v>
      </c>
      <c r="E173" s="4">
        <v>251.5</v>
      </c>
      <c r="F173" s="4">
        <v>251.5</v>
      </c>
      <c r="G173" s="4">
        <v>252.5</v>
      </c>
      <c r="H173" s="4">
        <v>252.5</v>
      </c>
      <c r="I173" s="4">
        <v>250.5</v>
      </c>
      <c r="J173" s="4">
        <v>250.5</v>
      </c>
      <c r="K173" s="4">
        <v>252.5</v>
      </c>
      <c r="L173" s="4">
        <v>254.5</v>
      </c>
      <c r="M173" s="4">
        <v>255.5</v>
      </c>
      <c r="N173" s="4">
        <v>254.5</v>
      </c>
      <c r="O173" s="4">
        <v>253.5</v>
      </c>
      <c r="P173">
        <v>252122</v>
      </c>
      <c r="Q173" s="3" t="s">
        <v>99</v>
      </c>
      <c r="R173" t="s">
        <v>20</v>
      </c>
      <c r="S173" t="s">
        <v>101</v>
      </c>
    </row>
    <row r="174" spans="1:19">
      <c r="A174">
        <v>20</v>
      </c>
      <c r="B174">
        <v>13</v>
      </c>
      <c r="C174" s="3">
        <v>252</v>
      </c>
      <c r="D174" s="4">
        <v>266.5</v>
      </c>
      <c r="E174" s="4">
        <v>268.5</v>
      </c>
      <c r="F174" s="4">
        <v>267.5</v>
      </c>
      <c r="G174" s="4">
        <v>266.5</v>
      </c>
      <c r="H174" s="4">
        <v>265.5</v>
      </c>
      <c r="I174" s="4">
        <v>266.5</v>
      </c>
      <c r="J174" s="4">
        <v>264.5</v>
      </c>
      <c r="K174" s="4">
        <v>264.5</v>
      </c>
      <c r="L174" s="4">
        <v>267.5</v>
      </c>
      <c r="M174" s="4">
        <v>268.5</v>
      </c>
      <c r="N174" s="4">
        <v>266.5</v>
      </c>
      <c r="O174" s="4">
        <v>265.5</v>
      </c>
      <c r="P174">
        <v>252123</v>
      </c>
      <c r="Q174" s="3" t="s">
        <v>99</v>
      </c>
      <c r="R174" t="s">
        <v>20</v>
      </c>
      <c r="S174" t="s">
        <v>101</v>
      </c>
    </row>
    <row r="175" spans="1:19">
      <c r="A175">
        <v>20</v>
      </c>
      <c r="B175">
        <v>13</v>
      </c>
      <c r="C175" s="3">
        <v>252</v>
      </c>
      <c r="D175" s="4">
        <v>45</v>
      </c>
      <c r="E175" s="4">
        <v>45</v>
      </c>
      <c r="F175" s="4">
        <v>45</v>
      </c>
      <c r="G175" s="4">
        <v>45</v>
      </c>
      <c r="H175" s="4">
        <v>45</v>
      </c>
      <c r="I175" s="4">
        <v>45</v>
      </c>
      <c r="J175" s="4">
        <v>45</v>
      </c>
      <c r="K175" s="4">
        <v>45</v>
      </c>
      <c r="L175" s="4">
        <v>45</v>
      </c>
      <c r="M175" s="4">
        <v>45</v>
      </c>
      <c r="N175" s="4">
        <v>45</v>
      </c>
      <c r="O175" s="4">
        <v>45</v>
      </c>
      <c r="P175">
        <v>252124</v>
      </c>
      <c r="Q175" s="3" t="s">
        <v>99</v>
      </c>
      <c r="R175" t="s">
        <v>20</v>
      </c>
      <c r="S175" t="s">
        <v>101</v>
      </c>
    </row>
    <row r="176" spans="1:19">
      <c r="A176">
        <v>20</v>
      </c>
      <c r="B176">
        <v>13</v>
      </c>
      <c r="C176" s="3">
        <v>252</v>
      </c>
      <c r="D176" s="4">
        <v>1207.5999999999999</v>
      </c>
      <c r="E176" s="4">
        <v>1207.4000000000001</v>
      </c>
      <c r="F176" s="4">
        <v>1210</v>
      </c>
      <c r="G176" s="4">
        <v>1201.5999999999999</v>
      </c>
      <c r="H176" s="4">
        <v>1201.8</v>
      </c>
      <c r="I176" s="4">
        <v>1206.2</v>
      </c>
      <c r="J176" s="4">
        <v>1219</v>
      </c>
      <c r="K176" s="4">
        <v>1218.2</v>
      </c>
      <c r="L176" s="4">
        <v>1225.4000000000001</v>
      </c>
      <c r="M176" s="4">
        <v>1234.8</v>
      </c>
      <c r="N176" s="4">
        <v>1239</v>
      </c>
      <c r="O176" s="4">
        <v>1236.8</v>
      </c>
      <c r="P176">
        <v>252125</v>
      </c>
      <c r="Q176" s="3" t="s">
        <v>99</v>
      </c>
      <c r="R176" t="s">
        <v>20</v>
      </c>
      <c r="S176" t="s">
        <v>101</v>
      </c>
    </row>
    <row r="177" spans="1:19">
      <c r="A177">
        <v>20</v>
      </c>
      <c r="B177">
        <v>13</v>
      </c>
      <c r="C177" s="3">
        <v>252</v>
      </c>
      <c r="D177" s="4">
        <v>425.3</v>
      </c>
      <c r="E177" s="4">
        <v>425.3</v>
      </c>
      <c r="F177" s="4">
        <v>427.7</v>
      </c>
      <c r="G177" s="4">
        <v>428.5</v>
      </c>
      <c r="H177" s="4">
        <v>428.5</v>
      </c>
      <c r="I177" s="4">
        <v>428.5</v>
      </c>
      <c r="J177" s="4">
        <v>427.7</v>
      </c>
      <c r="K177" s="4">
        <v>427.7</v>
      </c>
      <c r="L177" s="4">
        <v>427.7</v>
      </c>
      <c r="M177" s="4">
        <v>410.9</v>
      </c>
      <c r="N177" s="4">
        <v>428.5</v>
      </c>
      <c r="O177" s="4">
        <v>429.3</v>
      </c>
      <c r="P177">
        <v>252128</v>
      </c>
      <c r="Q177" s="3" t="s">
        <v>99</v>
      </c>
      <c r="R177" t="s">
        <v>20</v>
      </c>
      <c r="S177" t="s">
        <v>101</v>
      </c>
    </row>
    <row r="178" spans="1:19">
      <c r="A178">
        <v>20</v>
      </c>
      <c r="B178">
        <v>13</v>
      </c>
      <c r="C178" s="3">
        <v>252</v>
      </c>
      <c r="D178" s="4">
        <v>537</v>
      </c>
      <c r="E178" s="4">
        <v>539.6</v>
      </c>
      <c r="F178" s="4">
        <v>537.79999999999995</v>
      </c>
      <c r="G178" s="4">
        <v>538.6</v>
      </c>
      <c r="H178" s="4">
        <v>536.6</v>
      </c>
      <c r="I178" s="4">
        <v>538.6</v>
      </c>
      <c r="J178" s="4">
        <v>538.6</v>
      </c>
      <c r="K178" s="4">
        <v>539.5</v>
      </c>
      <c r="L178" s="4">
        <v>538.5</v>
      </c>
      <c r="M178" s="4">
        <v>538.5</v>
      </c>
      <c r="N178" s="4">
        <v>537.9</v>
      </c>
      <c r="O178" s="4">
        <v>534.29999999999995</v>
      </c>
      <c r="P178">
        <v>252129</v>
      </c>
      <c r="Q178" s="3" t="s">
        <v>99</v>
      </c>
      <c r="R178" t="s">
        <v>20</v>
      </c>
      <c r="S178" t="s">
        <v>101</v>
      </c>
    </row>
    <row r="179" spans="1:19">
      <c r="A179">
        <v>20</v>
      </c>
      <c r="B179">
        <v>13</v>
      </c>
      <c r="C179" s="3">
        <v>259</v>
      </c>
      <c r="D179" s="4">
        <v>753.5</v>
      </c>
      <c r="E179" s="4">
        <v>753.5</v>
      </c>
      <c r="F179" s="4">
        <v>749.5</v>
      </c>
      <c r="G179" s="4">
        <v>727.9</v>
      </c>
      <c r="H179" s="4">
        <v>722.3</v>
      </c>
      <c r="I179" s="4">
        <v>721.5</v>
      </c>
      <c r="J179" s="4">
        <v>721.5</v>
      </c>
      <c r="K179" s="4">
        <v>724.7</v>
      </c>
      <c r="L179" s="4">
        <v>725.5</v>
      </c>
      <c r="M179" s="4">
        <v>735.1</v>
      </c>
      <c r="N179" s="4">
        <v>749.5</v>
      </c>
      <c r="O179" s="4">
        <v>751.1</v>
      </c>
      <c r="P179">
        <v>259101</v>
      </c>
      <c r="Q179" s="3" t="s">
        <v>99</v>
      </c>
      <c r="R179" t="s">
        <v>20</v>
      </c>
      <c r="S179" t="s">
        <v>100</v>
      </c>
    </row>
    <row r="180" spans="1:19">
      <c r="A180">
        <v>20</v>
      </c>
      <c r="B180">
        <v>13</v>
      </c>
      <c r="C180" s="3">
        <v>252</v>
      </c>
      <c r="D180" s="4">
        <v>240</v>
      </c>
      <c r="E180" s="4">
        <v>239</v>
      </c>
      <c r="F180" s="4">
        <v>241</v>
      </c>
      <c r="G180" s="4">
        <v>242</v>
      </c>
      <c r="H180" s="4">
        <v>244</v>
      </c>
      <c r="I180" s="4">
        <v>245</v>
      </c>
      <c r="J180" s="4">
        <v>244</v>
      </c>
      <c r="K180" s="4">
        <v>243</v>
      </c>
      <c r="L180" s="4">
        <v>243</v>
      </c>
      <c r="M180" s="4">
        <v>242</v>
      </c>
      <c r="N180" s="4">
        <v>243</v>
      </c>
      <c r="O180" s="4">
        <v>242</v>
      </c>
      <c r="P180">
        <v>252119</v>
      </c>
      <c r="Q180" s="3" t="s">
        <v>99</v>
      </c>
      <c r="R180" t="s">
        <v>20</v>
      </c>
      <c r="S180" t="s">
        <v>100</v>
      </c>
    </row>
    <row r="181" spans="1:19">
      <c r="A181">
        <v>20</v>
      </c>
      <c r="B181">
        <v>13</v>
      </c>
      <c r="C181" s="3">
        <v>252</v>
      </c>
      <c r="D181" s="4">
        <v>1006.6</v>
      </c>
      <c r="E181" s="4">
        <v>1006.4</v>
      </c>
      <c r="F181" s="4">
        <v>1009</v>
      </c>
      <c r="G181" s="4">
        <v>1000.6</v>
      </c>
      <c r="H181" s="4">
        <v>1000.8</v>
      </c>
      <c r="I181" s="4">
        <v>1005.2</v>
      </c>
      <c r="J181" s="4">
        <v>1018</v>
      </c>
      <c r="K181" s="4">
        <v>1017.2</v>
      </c>
      <c r="L181" s="4">
        <v>1024.4000000000001</v>
      </c>
      <c r="M181" s="4">
        <v>1033.8</v>
      </c>
      <c r="N181" s="4">
        <v>1038</v>
      </c>
      <c r="O181" s="4">
        <v>1036.8</v>
      </c>
      <c r="P181">
        <v>252126</v>
      </c>
      <c r="Q181" s="3" t="s">
        <v>99</v>
      </c>
      <c r="R181" t="s">
        <v>20</v>
      </c>
      <c r="S181" t="s">
        <v>100</v>
      </c>
    </row>
    <row r="182" spans="1:19">
      <c r="A182">
        <v>20</v>
      </c>
      <c r="B182">
        <v>13</v>
      </c>
      <c r="C182" s="3">
        <v>252</v>
      </c>
      <c r="D182" s="4">
        <v>74.599999999999994</v>
      </c>
      <c r="E182" s="4">
        <v>77.2</v>
      </c>
      <c r="F182" s="4">
        <v>76.400000000000006</v>
      </c>
      <c r="G182" s="4">
        <v>77.2</v>
      </c>
      <c r="H182" s="4">
        <v>77.2</v>
      </c>
      <c r="I182" s="4">
        <v>76.2</v>
      </c>
      <c r="J182" s="4">
        <v>77.2</v>
      </c>
      <c r="K182" s="4">
        <v>74.599999999999994</v>
      </c>
      <c r="L182" s="4">
        <v>75.400000000000006</v>
      </c>
      <c r="M182" s="4">
        <v>75.599999999999994</v>
      </c>
      <c r="N182" s="4">
        <v>74.8</v>
      </c>
      <c r="O182" s="4">
        <v>72.400000000000006</v>
      </c>
      <c r="P182">
        <v>252130</v>
      </c>
      <c r="Q182" s="3" t="s">
        <v>99</v>
      </c>
      <c r="R182" t="s">
        <v>20</v>
      </c>
      <c r="S182" t="s">
        <v>100</v>
      </c>
    </row>
    <row r="183" spans="1:19">
      <c r="A183">
        <v>20</v>
      </c>
      <c r="B183">
        <v>13</v>
      </c>
      <c r="C183" s="3">
        <v>242</v>
      </c>
      <c r="D183" s="4">
        <v>126.9</v>
      </c>
      <c r="E183" s="4">
        <v>127.9</v>
      </c>
      <c r="F183" s="4">
        <v>126.1</v>
      </c>
      <c r="G183" s="4">
        <v>124.1</v>
      </c>
      <c r="H183" s="4">
        <v>124.1</v>
      </c>
      <c r="I183" s="4">
        <v>124.9</v>
      </c>
      <c r="J183" s="4">
        <v>123.9</v>
      </c>
      <c r="K183" s="4">
        <v>124.3</v>
      </c>
      <c r="L183" s="4">
        <v>124.9</v>
      </c>
      <c r="M183" s="4">
        <v>131.1</v>
      </c>
      <c r="N183" s="4">
        <v>132.1</v>
      </c>
      <c r="O183" s="4">
        <v>132.30000000000001</v>
      </c>
      <c r="P183">
        <v>242101</v>
      </c>
      <c r="Q183" s="3" t="s">
        <v>99</v>
      </c>
      <c r="R183" t="s">
        <v>20</v>
      </c>
      <c r="S183" t="s">
        <v>100</v>
      </c>
    </row>
    <row r="184" spans="1:19">
      <c r="A184">
        <v>20</v>
      </c>
      <c r="B184">
        <v>13</v>
      </c>
      <c r="C184" s="3">
        <v>242</v>
      </c>
      <c r="D184" s="4">
        <v>125.9</v>
      </c>
      <c r="E184" s="4">
        <v>126.9</v>
      </c>
      <c r="F184" s="4">
        <v>125.1</v>
      </c>
      <c r="G184" s="4">
        <v>123.1</v>
      </c>
      <c r="H184" s="4">
        <v>123.1</v>
      </c>
      <c r="I184" s="4">
        <v>123.9</v>
      </c>
      <c r="J184" s="4">
        <v>122.9</v>
      </c>
      <c r="K184" s="4">
        <v>123.3</v>
      </c>
      <c r="L184" s="4">
        <v>122.9</v>
      </c>
      <c r="M184" s="4">
        <v>130.1</v>
      </c>
      <c r="N184" s="4">
        <v>130.30000000000001</v>
      </c>
      <c r="O184" s="4">
        <v>131.30000000000001</v>
      </c>
      <c r="P184">
        <v>242100</v>
      </c>
      <c r="Q184" s="3" t="s">
        <v>99</v>
      </c>
      <c r="R184" t="s">
        <v>20</v>
      </c>
      <c r="S184" t="s">
        <v>101</v>
      </c>
    </row>
    <row r="185" spans="1:19">
      <c r="A185">
        <v>20</v>
      </c>
      <c r="B185">
        <v>13</v>
      </c>
      <c r="C185" s="3">
        <v>248</v>
      </c>
      <c r="D185" s="4">
        <v>1263.5999999999999</v>
      </c>
      <c r="E185" s="4">
        <v>1265.2</v>
      </c>
      <c r="F185" s="4">
        <v>1263.5999999999999</v>
      </c>
      <c r="G185" s="4">
        <v>1258.8</v>
      </c>
      <c r="H185" s="4">
        <v>1262.8</v>
      </c>
      <c r="I185" s="4">
        <v>1263.5999999999999</v>
      </c>
      <c r="J185" s="4">
        <v>1262</v>
      </c>
      <c r="K185" s="4">
        <v>1255.3</v>
      </c>
      <c r="L185" s="4">
        <v>1257.7</v>
      </c>
      <c r="M185" s="4">
        <v>1258.5</v>
      </c>
      <c r="N185" s="4">
        <v>1260.9000000000001</v>
      </c>
      <c r="O185" s="4">
        <v>1262.5</v>
      </c>
      <c r="P185">
        <v>248100</v>
      </c>
      <c r="Q185" s="3" t="s">
        <v>99</v>
      </c>
      <c r="R185" t="s">
        <v>20</v>
      </c>
      <c r="S185" t="s">
        <v>101</v>
      </c>
    </row>
    <row r="186" spans="1:19">
      <c r="A186">
        <v>20</v>
      </c>
      <c r="B186">
        <v>13</v>
      </c>
      <c r="C186" s="3">
        <v>255</v>
      </c>
      <c r="D186" s="4">
        <v>11800.4</v>
      </c>
      <c r="E186" s="4">
        <v>11794.9</v>
      </c>
      <c r="F186" s="4">
        <v>11805.4</v>
      </c>
      <c r="G186" s="4">
        <v>11801.4</v>
      </c>
      <c r="H186" s="4">
        <v>11795.4</v>
      </c>
      <c r="I186" s="4">
        <v>11797.4</v>
      </c>
      <c r="J186" s="4">
        <v>11790.4</v>
      </c>
      <c r="K186" s="4">
        <v>11805.9</v>
      </c>
      <c r="L186" s="4">
        <v>11807.9</v>
      </c>
      <c r="M186" s="4">
        <v>11825.4</v>
      </c>
      <c r="N186" s="4">
        <v>11826.4</v>
      </c>
      <c r="O186" s="4">
        <v>11827.1</v>
      </c>
      <c r="P186">
        <v>255100</v>
      </c>
      <c r="Q186" s="3" t="s">
        <v>99</v>
      </c>
      <c r="R186" t="s">
        <v>20</v>
      </c>
      <c r="S186" t="s">
        <v>101</v>
      </c>
    </row>
    <row r="187" spans="1:19">
      <c r="A187">
        <v>20</v>
      </c>
      <c r="B187">
        <v>13</v>
      </c>
      <c r="C187" s="3">
        <v>246</v>
      </c>
      <c r="D187" s="4">
        <v>1690.5</v>
      </c>
      <c r="E187" s="4">
        <v>1680.5</v>
      </c>
      <c r="F187" s="4">
        <v>1681</v>
      </c>
      <c r="G187" s="4">
        <v>1679</v>
      </c>
      <c r="H187" s="4">
        <v>1683</v>
      </c>
      <c r="I187" s="4">
        <v>1678</v>
      </c>
      <c r="J187" s="4">
        <v>1679</v>
      </c>
      <c r="K187" s="4">
        <v>1739</v>
      </c>
      <c r="L187" s="4">
        <v>1735</v>
      </c>
      <c r="M187" s="4">
        <v>1736</v>
      </c>
      <c r="N187" s="4">
        <v>1735</v>
      </c>
      <c r="O187" s="4">
        <v>1738</v>
      </c>
      <c r="P187">
        <v>246100</v>
      </c>
      <c r="Q187" s="3" t="s">
        <v>99</v>
      </c>
      <c r="R187" t="s">
        <v>20</v>
      </c>
      <c r="S187" t="s">
        <v>100</v>
      </c>
    </row>
    <row r="188" spans="1:19">
      <c r="A188">
        <v>20</v>
      </c>
      <c r="B188">
        <v>13</v>
      </c>
      <c r="C188" s="3">
        <v>248</v>
      </c>
      <c r="D188" s="4">
        <v>1161.3</v>
      </c>
      <c r="E188" s="4">
        <v>1162.9000000000001</v>
      </c>
      <c r="F188" s="4">
        <v>1161.3</v>
      </c>
      <c r="G188" s="4">
        <v>1157.3</v>
      </c>
      <c r="H188" s="4">
        <v>1160.5</v>
      </c>
      <c r="I188" s="4">
        <v>1161.3</v>
      </c>
      <c r="J188" s="4">
        <v>1160.5</v>
      </c>
      <c r="K188" s="4">
        <v>1160.5</v>
      </c>
      <c r="L188" s="4">
        <v>1162.9000000000001</v>
      </c>
      <c r="M188" s="4">
        <v>1163.7</v>
      </c>
      <c r="N188" s="4">
        <v>1166.0999999999999</v>
      </c>
      <c r="O188" s="4">
        <v>1167.7</v>
      </c>
      <c r="P188">
        <v>248101</v>
      </c>
      <c r="Q188" s="3" t="s">
        <v>99</v>
      </c>
      <c r="R188" t="s">
        <v>20</v>
      </c>
      <c r="S188" t="s">
        <v>100</v>
      </c>
    </row>
    <row r="189" spans="1:19">
      <c r="A189">
        <v>20</v>
      </c>
      <c r="B189">
        <v>13</v>
      </c>
      <c r="C189" s="3">
        <v>249</v>
      </c>
      <c r="D189" s="4">
        <v>1594.6</v>
      </c>
      <c r="E189" s="4">
        <v>1592.6</v>
      </c>
      <c r="F189" s="4">
        <v>1586.6</v>
      </c>
      <c r="G189" s="4">
        <v>1588.6</v>
      </c>
      <c r="H189" s="4">
        <v>1586.6</v>
      </c>
      <c r="I189" s="4">
        <v>1585.6</v>
      </c>
      <c r="J189" s="4">
        <v>1579.6</v>
      </c>
      <c r="K189" s="4">
        <v>1577.6</v>
      </c>
      <c r="L189" s="4">
        <v>1596.6</v>
      </c>
      <c r="M189" s="4">
        <v>1604.6</v>
      </c>
      <c r="N189" s="4">
        <v>1607.6</v>
      </c>
      <c r="O189" s="4">
        <v>1607.6</v>
      </c>
      <c r="P189">
        <v>249100</v>
      </c>
      <c r="Q189" s="3" t="s">
        <v>99</v>
      </c>
      <c r="R189" t="s">
        <v>20</v>
      </c>
      <c r="S189" t="s">
        <v>100</v>
      </c>
    </row>
    <row r="190" spans="1:19">
      <c r="A190">
        <v>20</v>
      </c>
      <c r="B190">
        <v>13</v>
      </c>
      <c r="C190" s="3">
        <v>120</v>
      </c>
      <c r="D190" s="4">
        <v>340</v>
      </c>
      <c r="E190" s="4">
        <v>342</v>
      </c>
      <c r="F190" s="4">
        <v>342</v>
      </c>
      <c r="G190" s="4">
        <v>341</v>
      </c>
      <c r="H190" s="4">
        <v>340</v>
      </c>
      <c r="I190" s="4">
        <v>337</v>
      </c>
      <c r="J190" s="4">
        <v>337.5</v>
      </c>
      <c r="K190" s="4">
        <v>335.5</v>
      </c>
      <c r="L190" s="4">
        <v>338.5</v>
      </c>
      <c r="M190" s="4">
        <v>338.5</v>
      </c>
      <c r="N190" s="4">
        <v>338.5</v>
      </c>
      <c r="O190" s="4">
        <v>339.5</v>
      </c>
      <c r="P190">
        <v>120100</v>
      </c>
      <c r="Q190" s="3" t="s">
        <v>99</v>
      </c>
      <c r="R190" t="s">
        <v>26</v>
      </c>
      <c r="S190" t="s">
        <v>101</v>
      </c>
    </row>
    <row r="191" spans="1:19">
      <c r="A191">
        <v>20</v>
      </c>
      <c r="B191">
        <v>13</v>
      </c>
      <c r="C191" s="3">
        <v>249</v>
      </c>
      <c r="D191" s="4">
        <v>908</v>
      </c>
      <c r="E191" s="4">
        <v>908</v>
      </c>
      <c r="F191" s="4">
        <v>908</v>
      </c>
      <c r="G191" s="4">
        <v>908</v>
      </c>
      <c r="H191" s="4">
        <v>908</v>
      </c>
      <c r="I191" s="4">
        <v>908</v>
      </c>
      <c r="J191" s="4">
        <v>908</v>
      </c>
      <c r="K191" s="4">
        <v>908</v>
      </c>
      <c r="L191" s="4">
        <v>908</v>
      </c>
      <c r="M191" s="4">
        <v>908</v>
      </c>
      <c r="N191" s="4">
        <v>908</v>
      </c>
      <c r="O191" s="4">
        <v>908</v>
      </c>
      <c r="P191">
        <v>249101</v>
      </c>
      <c r="Q191" s="3" t="s">
        <v>99</v>
      </c>
      <c r="R191" t="s">
        <v>20</v>
      </c>
      <c r="S191" t="s">
        <v>100</v>
      </c>
    </row>
    <row r="192" spans="1:19">
      <c r="A192">
        <v>20</v>
      </c>
      <c r="B192">
        <v>13</v>
      </c>
      <c r="C192" s="3">
        <v>121</v>
      </c>
      <c r="D192" s="4">
        <v>2040.5</v>
      </c>
      <c r="E192" s="4">
        <v>2036.5</v>
      </c>
      <c r="F192" s="4">
        <v>2035.5</v>
      </c>
      <c r="G192" s="4">
        <v>2035.5</v>
      </c>
      <c r="H192" s="4">
        <v>2034.5</v>
      </c>
      <c r="I192" s="4">
        <v>2038.5</v>
      </c>
      <c r="J192" s="4">
        <v>2036.5</v>
      </c>
      <c r="K192" s="4">
        <v>2038.5</v>
      </c>
      <c r="L192" s="4">
        <v>2036.5</v>
      </c>
      <c r="M192" s="4">
        <v>2036.5</v>
      </c>
      <c r="N192" s="4">
        <v>2034.5</v>
      </c>
      <c r="O192" s="4">
        <v>2032.5</v>
      </c>
      <c r="P192">
        <v>121100</v>
      </c>
      <c r="Q192" s="3" t="s">
        <v>99</v>
      </c>
      <c r="R192" t="s">
        <v>26</v>
      </c>
      <c r="S192" t="s">
        <v>101</v>
      </c>
    </row>
    <row r="193" spans="1:19">
      <c r="A193">
        <v>20</v>
      </c>
      <c r="B193">
        <v>13</v>
      </c>
      <c r="C193" s="3">
        <v>255</v>
      </c>
      <c r="D193" s="4">
        <v>9203.2000000000007</v>
      </c>
      <c r="E193" s="4">
        <v>9190.7000000000007</v>
      </c>
      <c r="F193" s="4">
        <v>9208.2000000000007</v>
      </c>
      <c r="G193" s="4">
        <v>9199.2000000000007</v>
      </c>
      <c r="H193" s="4">
        <v>9197.2000000000007</v>
      </c>
      <c r="I193" s="4">
        <v>9199.2000000000007</v>
      </c>
      <c r="J193" s="4">
        <v>9185.2000000000007</v>
      </c>
      <c r="K193" s="4">
        <v>9210.2000000000007</v>
      </c>
      <c r="L193" s="4">
        <v>9222.2000000000007</v>
      </c>
      <c r="M193" s="4">
        <v>9233.2000000000007</v>
      </c>
      <c r="N193" s="4">
        <v>9233.2000000000007</v>
      </c>
      <c r="O193" s="4">
        <v>9230.4</v>
      </c>
      <c r="P193">
        <v>255101</v>
      </c>
      <c r="Q193" s="3" t="s">
        <v>99</v>
      </c>
      <c r="R193" t="s">
        <v>20</v>
      </c>
      <c r="S193" t="s">
        <v>100</v>
      </c>
    </row>
    <row r="194" spans="1:19">
      <c r="A194">
        <v>20</v>
      </c>
      <c r="B194">
        <v>13</v>
      </c>
      <c r="C194" s="3">
        <v>122</v>
      </c>
      <c r="D194" s="4">
        <v>1422.5</v>
      </c>
      <c r="E194" s="4">
        <v>1420.5</v>
      </c>
      <c r="F194" s="4">
        <v>1420.5</v>
      </c>
      <c r="G194" s="4">
        <v>1421.5</v>
      </c>
      <c r="H194" s="4">
        <v>1422.5</v>
      </c>
      <c r="I194" s="4">
        <v>1423.5</v>
      </c>
      <c r="J194" s="4">
        <v>1418.5</v>
      </c>
      <c r="K194" s="4">
        <v>1416.5</v>
      </c>
      <c r="L194" s="4">
        <v>1411.5</v>
      </c>
      <c r="M194" s="4">
        <v>1410.5</v>
      </c>
      <c r="N194" s="4">
        <v>1407.5</v>
      </c>
      <c r="O194" s="4">
        <v>1407.5</v>
      </c>
      <c r="P194">
        <v>122100</v>
      </c>
      <c r="Q194" s="3" t="s">
        <v>99</v>
      </c>
      <c r="R194" t="s">
        <v>26</v>
      </c>
      <c r="S194" t="s">
        <v>101</v>
      </c>
    </row>
    <row r="195" spans="1:19">
      <c r="A195">
        <v>20</v>
      </c>
      <c r="B195">
        <v>13</v>
      </c>
      <c r="C195" s="3">
        <v>255</v>
      </c>
      <c r="D195" s="4">
        <v>98</v>
      </c>
      <c r="E195" s="4">
        <v>99</v>
      </c>
      <c r="F195" s="4">
        <v>100</v>
      </c>
      <c r="G195" s="4">
        <v>100</v>
      </c>
      <c r="H195" s="4">
        <v>100</v>
      </c>
      <c r="I195" s="4">
        <v>100</v>
      </c>
      <c r="J195" s="4">
        <v>100</v>
      </c>
      <c r="K195" s="4">
        <v>100</v>
      </c>
      <c r="L195" s="4">
        <v>101</v>
      </c>
      <c r="M195" s="4">
        <v>102</v>
      </c>
      <c r="N195" s="4">
        <v>102</v>
      </c>
      <c r="O195" s="4">
        <v>102</v>
      </c>
      <c r="P195">
        <v>255102</v>
      </c>
      <c r="Q195" s="3" t="s">
        <v>99</v>
      </c>
      <c r="R195" t="s">
        <v>20</v>
      </c>
      <c r="S195" t="s">
        <v>100</v>
      </c>
    </row>
    <row r="196" spans="1:19">
      <c r="A196">
        <v>20</v>
      </c>
      <c r="B196">
        <v>13</v>
      </c>
      <c r="C196" s="3">
        <v>123</v>
      </c>
      <c r="D196" s="4">
        <v>171</v>
      </c>
      <c r="E196" s="4">
        <v>171</v>
      </c>
      <c r="F196" s="4">
        <v>171</v>
      </c>
      <c r="G196" s="4">
        <v>170</v>
      </c>
      <c r="H196" s="4">
        <v>170</v>
      </c>
      <c r="I196" s="4">
        <v>170</v>
      </c>
      <c r="J196" s="4">
        <v>168</v>
      </c>
      <c r="K196" s="4">
        <v>168</v>
      </c>
      <c r="L196" s="4">
        <v>168</v>
      </c>
      <c r="M196" s="4">
        <v>168</v>
      </c>
      <c r="N196" s="4">
        <v>168</v>
      </c>
      <c r="O196" s="4">
        <v>168</v>
      </c>
      <c r="P196">
        <v>123100</v>
      </c>
      <c r="Q196" s="3" t="s">
        <v>99</v>
      </c>
      <c r="R196" t="s">
        <v>26</v>
      </c>
      <c r="S196" t="s">
        <v>101</v>
      </c>
    </row>
    <row r="197" spans="1:19">
      <c r="A197">
        <v>20</v>
      </c>
      <c r="B197">
        <v>13</v>
      </c>
      <c r="C197" s="3">
        <v>256</v>
      </c>
      <c r="D197" s="4">
        <v>1241</v>
      </c>
      <c r="E197" s="4">
        <v>1195</v>
      </c>
      <c r="F197" s="4">
        <v>1186</v>
      </c>
      <c r="G197" s="4">
        <v>1184.2</v>
      </c>
      <c r="H197" s="4">
        <v>1181.2</v>
      </c>
      <c r="I197" s="4">
        <v>1180.2</v>
      </c>
      <c r="J197" s="4">
        <v>1181</v>
      </c>
      <c r="K197" s="4">
        <v>1183.2</v>
      </c>
      <c r="L197" s="4">
        <v>1194.5999999999999</v>
      </c>
      <c r="M197" s="4">
        <v>1195.4000000000001</v>
      </c>
      <c r="N197" s="4">
        <v>1196.4000000000001</v>
      </c>
      <c r="O197" s="4">
        <v>1199.5999999999999</v>
      </c>
      <c r="P197">
        <v>256100</v>
      </c>
      <c r="Q197" s="3" t="s">
        <v>99</v>
      </c>
      <c r="R197" t="s">
        <v>20</v>
      </c>
      <c r="S197" t="s">
        <v>100</v>
      </c>
    </row>
    <row r="198" spans="1:19">
      <c r="A198">
        <v>20</v>
      </c>
      <c r="B198">
        <v>13</v>
      </c>
      <c r="C198" s="3">
        <v>110</v>
      </c>
      <c r="D198" s="4">
        <v>2665.5</v>
      </c>
      <c r="E198" s="4">
        <v>2664.5</v>
      </c>
      <c r="F198" s="4">
        <v>2661.5</v>
      </c>
      <c r="G198" s="4">
        <v>2661.5</v>
      </c>
      <c r="H198" s="4">
        <v>2661.5</v>
      </c>
      <c r="I198" s="4">
        <v>2662.5</v>
      </c>
      <c r="J198" s="4">
        <v>2663.5</v>
      </c>
      <c r="K198" s="4">
        <v>2662.5</v>
      </c>
      <c r="L198" s="4">
        <v>2661.5</v>
      </c>
      <c r="M198" s="4">
        <v>2662.5</v>
      </c>
      <c r="N198" s="4">
        <v>2661.5</v>
      </c>
      <c r="O198" s="4">
        <v>2655.5</v>
      </c>
      <c r="P198">
        <v>110100</v>
      </c>
      <c r="Q198" s="3" t="s">
        <v>99</v>
      </c>
      <c r="R198" t="s">
        <v>26</v>
      </c>
      <c r="S198" t="s">
        <v>101</v>
      </c>
    </row>
    <row r="199" spans="1:19">
      <c r="A199">
        <v>20</v>
      </c>
      <c r="B199">
        <v>13</v>
      </c>
      <c r="C199" s="3">
        <v>123</v>
      </c>
      <c r="D199" s="4">
        <v>183</v>
      </c>
      <c r="E199" s="4">
        <v>183</v>
      </c>
      <c r="F199" s="4">
        <v>183</v>
      </c>
      <c r="G199" s="4">
        <v>182</v>
      </c>
      <c r="H199" s="4">
        <v>182</v>
      </c>
      <c r="I199" s="4">
        <v>182</v>
      </c>
      <c r="J199" s="4">
        <v>181</v>
      </c>
      <c r="K199" s="4">
        <v>181</v>
      </c>
      <c r="L199" s="4">
        <v>181</v>
      </c>
      <c r="M199" s="4">
        <v>181</v>
      </c>
      <c r="N199" s="4">
        <v>181</v>
      </c>
      <c r="O199" s="4">
        <v>181</v>
      </c>
      <c r="P199">
        <v>123101</v>
      </c>
      <c r="Q199" s="3" t="s">
        <v>99</v>
      </c>
      <c r="R199" t="s">
        <v>26</v>
      </c>
      <c r="S199" t="s">
        <v>100</v>
      </c>
    </row>
    <row r="200" spans="1:19">
      <c r="A200">
        <v>20</v>
      </c>
      <c r="B200">
        <v>13</v>
      </c>
      <c r="C200" s="3">
        <v>111</v>
      </c>
      <c r="D200" s="4">
        <v>213</v>
      </c>
      <c r="E200" s="4">
        <v>214</v>
      </c>
      <c r="F200" s="4">
        <v>215</v>
      </c>
      <c r="G200" s="4">
        <v>216</v>
      </c>
      <c r="H200" s="4">
        <v>215</v>
      </c>
      <c r="I200" s="4">
        <v>216</v>
      </c>
      <c r="J200" s="4">
        <v>217</v>
      </c>
      <c r="K200" s="4">
        <v>216</v>
      </c>
      <c r="L200" s="4">
        <v>217</v>
      </c>
      <c r="M200" s="4">
        <v>217</v>
      </c>
      <c r="N200" s="4">
        <v>217</v>
      </c>
      <c r="O200" s="4">
        <v>217</v>
      </c>
      <c r="P200">
        <v>111100</v>
      </c>
      <c r="Q200" s="3" t="s">
        <v>99</v>
      </c>
      <c r="R200" t="s">
        <v>26</v>
      </c>
      <c r="S200" t="s">
        <v>101</v>
      </c>
    </row>
    <row r="201" spans="1:19">
      <c r="A201">
        <v>20</v>
      </c>
      <c r="B201">
        <v>13</v>
      </c>
      <c r="C201" s="3">
        <v>111</v>
      </c>
      <c r="D201" s="4">
        <v>213</v>
      </c>
      <c r="E201" s="4">
        <v>214</v>
      </c>
      <c r="F201" s="4">
        <v>215</v>
      </c>
      <c r="G201" s="4">
        <v>216</v>
      </c>
      <c r="H201" s="4">
        <v>215</v>
      </c>
      <c r="I201" s="4">
        <v>216</v>
      </c>
      <c r="J201" s="4">
        <v>217</v>
      </c>
      <c r="K201" s="4">
        <v>217</v>
      </c>
      <c r="L201" s="4">
        <v>217</v>
      </c>
      <c r="M201" s="4">
        <v>217</v>
      </c>
      <c r="N201" s="4">
        <v>217</v>
      </c>
      <c r="O201" s="4">
        <v>217</v>
      </c>
      <c r="P201">
        <v>111101</v>
      </c>
      <c r="Q201" s="3" t="s">
        <v>99</v>
      </c>
      <c r="R201" t="s">
        <v>26</v>
      </c>
      <c r="S201" t="s">
        <v>100</v>
      </c>
    </row>
    <row r="202" spans="1:19">
      <c r="A202">
        <v>20</v>
      </c>
      <c r="B202">
        <v>13</v>
      </c>
      <c r="C202" s="3">
        <v>118</v>
      </c>
      <c r="D202" s="4">
        <v>375</v>
      </c>
      <c r="E202" s="4">
        <v>375</v>
      </c>
      <c r="F202" s="4">
        <v>375</v>
      </c>
      <c r="G202" s="4">
        <v>375</v>
      </c>
      <c r="H202" s="4">
        <v>375</v>
      </c>
      <c r="I202" s="4">
        <v>374</v>
      </c>
      <c r="J202" s="4">
        <v>376</v>
      </c>
      <c r="K202" s="4">
        <v>374</v>
      </c>
      <c r="L202" s="4">
        <v>374</v>
      </c>
      <c r="M202" s="4">
        <v>373</v>
      </c>
      <c r="N202" s="4">
        <v>374</v>
      </c>
      <c r="O202" s="4">
        <v>374</v>
      </c>
      <c r="P202">
        <v>118101</v>
      </c>
      <c r="Q202" s="3" t="s">
        <v>99</v>
      </c>
      <c r="R202" t="s">
        <v>26</v>
      </c>
      <c r="S202" t="s">
        <v>100</v>
      </c>
    </row>
    <row r="203" spans="1:19">
      <c r="A203">
        <v>20</v>
      </c>
      <c r="B203">
        <v>13</v>
      </c>
      <c r="C203" s="3">
        <v>119</v>
      </c>
      <c r="D203" s="4">
        <v>813.7</v>
      </c>
      <c r="E203" s="4">
        <v>814.7</v>
      </c>
      <c r="F203" s="4">
        <v>814.7</v>
      </c>
      <c r="G203" s="4">
        <v>813.7</v>
      </c>
      <c r="H203" s="4">
        <v>815.7</v>
      </c>
      <c r="I203" s="4">
        <v>817.7</v>
      </c>
      <c r="J203" s="4">
        <v>817.7</v>
      </c>
      <c r="K203" s="4">
        <v>817.7</v>
      </c>
      <c r="L203" s="4">
        <v>817.7</v>
      </c>
      <c r="M203" s="4">
        <v>819.7</v>
      </c>
      <c r="N203" s="4">
        <v>820.7</v>
      </c>
      <c r="O203" s="4">
        <v>820.7</v>
      </c>
      <c r="P203">
        <v>119101</v>
      </c>
      <c r="Q203" s="3" t="s">
        <v>99</v>
      </c>
      <c r="R203" t="s">
        <v>26</v>
      </c>
      <c r="S203" t="s">
        <v>100</v>
      </c>
    </row>
    <row r="204" spans="1:19">
      <c r="A204">
        <v>20</v>
      </c>
      <c r="B204">
        <v>13</v>
      </c>
      <c r="C204" s="3">
        <v>182</v>
      </c>
      <c r="D204" s="4">
        <v>732</v>
      </c>
      <c r="E204" s="4">
        <v>731</v>
      </c>
      <c r="F204" s="4">
        <v>731</v>
      </c>
      <c r="G204" s="4">
        <v>734</v>
      </c>
      <c r="H204" s="4">
        <v>734</v>
      </c>
      <c r="I204" s="4">
        <v>733</v>
      </c>
      <c r="J204" s="4">
        <v>732</v>
      </c>
      <c r="K204" s="4">
        <v>731</v>
      </c>
      <c r="L204" s="4">
        <v>732</v>
      </c>
      <c r="M204" s="4">
        <v>739</v>
      </c>
      <c r="N204" s="4">
        <v>736</v>
      </c>
      <c r="O204" s="4">
        <v>737</v>
      </c>
      <c r="P204">
        <v>182209</v>
      </c>
      <c r="Q204" s="3" t="s">
        <v>99</v>
      </c>
      <c r="R204" t="s">
        <v>53</v>
      </c>
      <c r="S204" t="s">
        <v>100</v>
      </c>
    </row>
    <row r="205" spans="1:19">
      <c r="A205">
        <v>20</v>
      </c>
      <c r="B205">
        <v>13</v>
      </c>
      <c r="C205" s="3">
        <v>182</v>
      </c>
      <c r="D205" s="4">
        <v>361</v>
      </c>
      <c r="E205" s="4">
        <v>360</v>
      </c>
      <c r="F205" s="4">
        <v>362</v>
      </c>
      <c r="G205" s="4">
        <v>361</v>
      </c>
      <c r="H205" s="4">
        <v>362</v>
      </c>
      <c r="I205" s="4">
        <v>361</v>
      </c>
      <c r="J205" s="4">
        <v>360</v>
      </c>
      <c r="K205" s="4">
        <v>360</v>
      </c>
      <c r="L205" s="4">
        <v>359</v>
      </c>
      <c r="M205" s="4">
        <v>358</v>
      </c>
      <c r="N205" s="4">
        <v>357</v>
      </c>
      <c r="O205" s="4">
        <v>357</v>
      </c>
      <c r="P205">
        <v>182140</v>
      </c>
      <c r="Q205" s="3" t="s">
        <v>99</v>
      </c>
      <c r="R205" t="s">
        <v>53</v>
      </c>
      <c r="S205" t="s">
        <v>100</v>
      </c>
    </row>
    <row r="206" spans="1:19">
      <c r="A206">
        <v>20</v>
      </c>
      <c r="B206">
        <v>13</v>
      </c>
      <c r="C206" s="3">
        <v>182</v>
      </c>
      <c r="D206" s="4">
        <v>69</v>
      </c>
      <c r="E206" s="4">
        <v>70</v>
      </c>
      <c r="F206" s="4">
        <v>70</v>
      </c>
      <c r="G206" s="4">
        <v>70</v>
      </c>
      <c r="H206" s="4">
        <v>71</v>
      </c>
      <c r="I206" s="4">
        <v>71</v>
      </c>
      <c r="J206" s="4">
        <v>71</v>
      </c>
      <c r="K206" s="4">
        <v>70</v>
      </c>
      <c r="L206" s="4">
        <v>70</v>
      </c>
      <c r="M206" s="4">
        <v>70</v>
      </c>
      <c r="N206" s="4">
        <v>70</v>
      </c>
      <c r="O206" s="4">
        <v>70</v>
      </c>
      <c r="P206">
        <v>182149</v>
      </c>
      <c r="Q206" s="3" t="s">
        <v>99</v>
      </c>
      <c r="R206" t="s">
        <v>53</v>
      </c>
      <c r="S206" t="s">
        <v>100</v>
      </c>
    </row>
    <row r="207" spans="1:19">
      <c r="A207">
        <v>20</v>
      </c>
      <c r="B207">
        <v>13</v>
      </c>
      <c r="C207" s="3">
        <v>182</v>
      </c>
      <c r="D207" s="4">
        <v>170</v>
      </c>
      <c r="E207" s="4">
        <v>171</v>
      </c>
      <c r="F207" s="4">
        <v>170</v>
      </c>
      <c r="G207" s="4">
        <v>171</v>
      </c>
      <c r="H207" s="4">
        <v>173</v>
      </c>
      <c r="I207" s="4">
        <v>172</v>
      </c>
      <c r="J207" s="4">
        <v>173</v>
      </c>
      <c r="K207" s="4">
        <v>174</v>
      </c>
      <c r="L207" s="4">
        <v>174</v>
      </c>
      <c r="M207" s="4">
        <v>174</v>
      </c>
      <c r="N207" s="4">
        <v>174</v>
      </c>
      <c r="O207" s="4">
        <v>175</v>
      </c>
      <c r="P207">
        <v>182155</v>
      </c>
      <c r="Q207" s="3" t="s">
        <v>99</v>
      </c>
      <c r="R207" t="s">
        <v>53</v>
      </c>
      <c r="S207" t="s">
        <v>100</v>
      </c>
    </row>
    <row r="208" spans="1:19">
      <c r="A208">
        <v>20</v>
      </c>
      <c r="B208">
        <v>13</v>
      </c>
      <c r="C208" s="3">
        <v>182</v>
      </c>
      <c r="D208" s="4">
        <v>47.8</v>
      </c>
      <c r="E208" s="4">
        <v>48.8</v>
      </c>
      <c r="F208" s="4">
        <v>49.8</v>
      </c>
      <c r="G208" s="4">
        <v>49.8</v>
      </c>
      <c r="H208" s="4">
        <v>49.8</v>
      </c>
      <c r="I208" s="4">
        <v>50.8</v>
      </c>
      <c r="J208" s="4">
        <v>48.8</v>
      </c>
      <c r="K208" s="4">
        <v>47.8</v>
      </c>
      <c r="L208" s="4">
        <v>47.8</v>
      </c>
      <c r="M208" s="4">
        <v>48.8</v>
      </c>
      <c r="N208" s="4">
        <v>48.8</v>
      </c>
      <c r="O208" s="4">
        <v>49.8</v>
      </c>
      <c r="P208">
        <v>182160</v>
      </c>
      <c r="Q208" s="3" t="s">
        <v>99</v>
      </c>
      <c r="R208" t="s">
        <v>53</v>
      </c>
      <c r="S208" t="s">
        <v>100</v>
      </c>
    </row>
    <row r="209" spans="1:19">
      <c r="A209">
        <v>20</v>
      </c>
      <c r="B209">
        <v>13</v>
      </c>
      <c r="C209" s="3">
        <v>112</v>
      </c>
      <c r="D209" s="4">
        <v>52</v>
      </c>
      <c r="E209" s="4">
        <v>52</v>
      </c>
      <c r="F209" s="4">
        <v>51</v>
      </c>
      <c r="G209" s="4">
        <v>51</v>
      </c>
      <c r="H209" s="4">
        <v>51</v>
      </c>
      <c r="I209" s="4">
        <v>51</v>
      </c>
      <c r="J209" s="4">
        <v>51</v>
      </c>
      <c r="K209" s="4">
        <v>52</v>
      </c>
      <c r="L209" s="4">
        <v>52</v>
      </c>
      <c r="M209" s="4">
        <v>53</v>
      </c>
      <c r="N209" s="4">
        <v>53</v>
      </c>
      <c r="O209" s="4">
        <v>53</v>
      </c>
      <c r="P209">
        <v>112100</v>
      </c>
      <c r="Q209" s="3" t="s">
        <v>99</v>
      </c>
      <c r="R209" t="s">
        <v>26</v>
      </c>
      <c r="S209" t="s">
        <v>101</v>
      </c>
    </row>
    <row r="210" spans="1:19">
      <c r="A210">
        <v>20</v>
      </c>
      <c r="B210">
        <v>13</v>
      </c>
      <c r="C210" s="3">
        <v>182</v>
      </c>
      <c r="D210" s="4">
        <v>452.5</v>
      </c>
      <c r="E210" s="4">
        <v>452.5</v>
      </c>
      <c r="F210" s="4">
        <v>455.1</v>
      </c>
      <c r="G210" s="4">
        <v>457.1</v>
      </c>
      <c r="H210" s="4">
        <v>454.3</v>
      </c>
      <c r="I210" s="4">
        <v>454.3</v>
      </c>
      <c r="J210" s="4">
        <v>455.3</v>
      </c>
      <c r="K210" s="4">
        <v>456.3</v>
      </c>
      <c r="L210" s="4">
        <v>462.3</v>
      </c>
      <c r="M210" s="4">
        <v>460.7</v>
      </c>
      <c r="N210" s="4">
        <v>459.7</v>
      </c>
      <c r="O210" s="4">
        <v>457.7</v>
      </c>
      <c r="P210">
        <v>182173</v>
      </c>
      <c r="Q210" s="3" t="s">
        <v>99</v>
      </c>
      <c r="R210" t="s">
        <v>53</v>
      </c>
      <c r="S210" t="s">
        <v>100</v>
      </c>
    </row>
    <row r="211" spans="1:19">
      <c r="A211">
        <v>20</v>
      </c>
      <c r="B211">
        <v>13</v>
      </c>
      <c r="C211" s="3">
        <v>182</v>
      </c>
      <c r="D211" s="4">
        <v>127</v>
      </c>
      <c r="E211" s="4">
        <v>126</v>
      </c>
      <c r="F211" s="4">
        <v>126</v>
      </c>
      <c r="G211" s="4">
        <v>126</v>
      </c>
      <c r="H211" s="4">
        <v>126</v>
      </c>
      <c r="I211" s="4">
        <v>126</v>
      </c>
      <c r="J211" s="4">
        <v>126</v>
      </c>
      <c r="K211" s="4">
        <v>125</v>
      </c>
      <c r="L211" s="4">
        <v>125</v>
      </c>
      <c r="M211" s="4">
        <v>126</v>
      </c>
      <c r="N211" s="4">
        <v>127</v>
      </c>
      <c r="O211" s="4">
        <v>126</v>
      </c>
      <c r="P211">
        <v>182176</v>
      </c>
      <c r="Q211" s="3" t="s">
        <v>99</v>
      </c>
      <c r="R211" t="s">
        <v>53</v>
      </c>
      <c r="S211" t="s">
        <v>100</v>
      </c>
    </row>
    <row r="212" spans="1:19">
      <c r="A212">
        <v>20</v>
      </c>
      <c r="B212">
        <v>13</v>
      </c>
      <c r="C212" s="3">
        <v>182</v>
      </c>
      <c r="D212" s="4">
        <v>680</v>
      </c>
      <c r="E212" s="4">
        <v>680</v>
      </c>
      <c r="F212" s="4">
        <v>681</v>
      </c>
      <c r="G212" s="4">
        <v>679</v>
      </c>
      <c r="H212" s="4">
        <v>679</v>
      </c>
      <c r="I212" s="4">
        <v>679</v>
      </c>
      <c r="J212" s="4">
        <v>676</v>
      </c>
      <c r="K212" s="4">
        <v>676</v>
      </c>
      <c r="L212" s="4">
        <v>672</v>
      </c>
      <c r="M212" s="4">
        <v>668</v>
      </c>
      <c r="N212" s="4">
        <v>668</v>
      </c>
      <c r="O212" s="4">
        <v>667</v>
      </c>
      <c r="P212">
        <v>182178</v>
      </c>
      <c r="Q212" s="3" t="s">
        <v>99</v>
      </c>
      <c r="R212" t="s">
        <v>53</v>
      </c>
      <c r="S212" t="s">
        <v>100</v>
      </c>
    </row>
    <row r="213" spans="1:19">
      <c r="A213">
        <v>20</v>
      </c>
      <c r="B213">
        <v>13</v>
      </c>
      <c r="C213" s="3">
        <v>113</v>
      </c>
      <c r="D213" s="4">
        <v>257.60000000000002</v>
      </c>
      <c r="E213" s="4">
        <v>257.60000000000002</v>
      </c>
      <c r="F213" s="4">
        <v>258.60000000000002</v>
      </c>
      <c r="G213" s="4">
        <v>258.60000000000002</v>
      </c>
      <c r="H213" s="4">
        <v>258.60000000000002</v>
      </c>
      <c r="I213" s="4">
        <v>258.60000000000002</v>
      </c>
      <c r="J213" s="4">
        <v>258.60000000000002</v>
      </c>
      <c r="K213" s="4">
        <v>258.60000000000002</v>
      </c>
      <c r="L213" s="4">
        <v>258.60000000000002</v>
      </c>
      <c r="M213" s="4">
        <v>258.60000000000002</v>
      </c>
      <c r="N213" s="4">
        <v>258.60000000000002</v>
      </c>
      <c r="O213" s="4">
        <v>258.60000000000002</v>
      </c>
      <c r="P213">
        <v>113100</v>
      </c>
      <c r="Q213" s="3" t="s">
        <v>99</v>
      </c>
      <c r="R213" t="s">
        <v>26</v>
      </c>
      <c r="S213" t="s">
        <v>101</v>
      </c>
    </row>
    <row r="214" spans="1:19">
      <c r="A214">
        <v>20</v>
      </c>
      <c r="B214">
        <v>13</v>
      </c>
      <c r="C214" s="3">
        <v>182</v>
      </c>
      <c r="D214" s="4">
        <v>1495</v>
      </c>
      <c r="E214" s="4">
        <v>1496</v>
      </c>
      <c r="F214" s="4">
        <v>1498</v>
      </c>
      <c r="G214" s="4">
        <v>1493</v>
      </c>
      <c r="H214" s="4">
        <v>1492</v>
      </c>
      <c r="I214" s="4">
        <v>1495</v>
      </c>
      <c r="J214" s="4">
        <v>1494</v>
      </c>
      <c r="K214" s="4">
        <v>1497</v>
      </c>
      <c r="L214" s="4">
        <v>1495</v>
      </c>
      <c r="M214" s="4">
        <v>1498</v>
      </c>
      <c r="N214" s="4">
        <v>1495</v>
      </c>
      <c r="O214" s="4">
        <v>1498</v>
      </c>
      <c r="P214">
        <v>182190</v>
      </c>
      <c r="Q214" s="3" t="s">
        <v>99</v>
      </c>
      <c r="R214" t="s">
        <v>53</v>
      </c>
      <c r="S214" t="s">
        <v>100</v>
      </c>
    </row>
    <row r="215" spans="1:19">
      <c r="A215">
        <v>20</v>
      </c>
      <c r="B215">
        <v>13</v>
      </c>
      <c r="C215" s="3">
        <v>182</v>
      </c>
      <c r="D215" s="4">
        <v>110</v>
      </c>
      <c r="E215" s="4">
        <v>110</v>
      </c>
      <c r="F215" s="4">
        <v>110</v>
      </c>
      <c r="G215" s="4">
        <v>110</v>
      </c>
      <c r="H215" s="4">
        <v>109</v>
      </c>
      <c r="I215" s="4">
        <v>108</v>
      </c>
      <c r="J215" s="4">
        <v>108</v>
      </c>
      <c r="K215" s="4">
        <v>109</v>
      </c>
      <c r="L215" s="4">
        <v>109</v>
      </c>
      <c r="M215" s="4">
        <v>108</v>
      </c>
      <c r="N215" s="4">
        <v>109</v>
      </c>
      <c r="O215" s="4">
        <v>109</v>
      </c>
      <c r="P215">
        <v>182195</v>
      </c>
      <c r="Q215" s="3" t="s">
        <v>99</v>
      </c>
      <c r="R215" t="s">
        <v>53</v>
      </c>
      <c r="S215" t="s">
        <v>100</v>
      </c>
    </row>
    <row r="216" spans="1:19">
      <c r="A216">
        <v>20</v>
      </c>
      <c r="B216">
        <v>13</v>
      </c>
      <c r="C216" s="3">
        <v>182</v>
      </c>
      <c r="D216" s="4">
        <v>136.6</v>
      </c>
      <c r="E216" s="4">
        <v>135.6</v>
      </c>
      <c r="F216" s="4">
        <v>136.6</v>
      </c>
      <c r="G216" s="4">
        <v>136.6</v>
      </c>
      <c r="H216" s="4">
        <v>135.6</v>
      </c>
      <c r="I216" s="4">
        <v>136.6</v>
      </c>
      <c r="J216" s="4">
        <v>135.6</v>
      </c>
      <c r="K216" s="4">
        <v>135.6</v>
      </c>
      <c r="L216" s="4">
        <v>135.6</v>
      </c>
      <c r="M216" s="4">
        <v>135.6</v>
      </c>
      <c r="N216" s="4">
        <v>135.6</v>
      </c>
      <c r="O216" s="4">
        <v>134.6</v>
      </c>
      <c r="P216">
        <v>182197</v>
      </c>
      <c r="Q216" s="3" t="s">
        <v>99</v>
      </c>
      <c r="R216" t="s">
        <v>53</v>
      </c>
      <c r="S216" t="s">
        <v>100</v>
      </c>
    </row>
    <row r="217" spans="1:19">
      <c r="A217">
        <v>20</v>
      </c>
      <c r="B217">
        <v>13</v>
      </c>
      <c r="C217" s="3">
        <v>114</v>
      </c>
      <c r="D217" s="4">
        <v>305.5</v>
      </c>
      <c r="E217" s="4">
        <v>307.5</v>
      </c>
      <c r="F217" s="4">
        <v>307.5</v>
      </c>
      <c r="G217" s="4">
        <v>306.5</v>
      </c>
      <c r="H217" s="4">
        <v>305.5</v>
      </c>
      <c r="I217" s="4">
        <v>305.5</v>
      </c>
      <c r="J217" s="4">
        <v>304.5</v>
      </c>
      <c r="K217" s="4">
        <v>303.5</v>
      </c>
      <c r="L217" s="4">
        <v>303.5</v>
      </c>
      <c r="M217" s="4">
        <v>304.5</v>
      </c>
      <c r="N217" s="4">
        <v>304.5</v>
      </c>
      <c r="O217" s="4">
        <v>304.5</v>
      </c>
      <c r="P217">
        <v>114100</v>
      </c>
      <c r="Q217" s="3" t="s">
        <v>99</v>
      </c>
      <c r="R217" t="s">
        <v>26</v>
      </c>
      <c r="S217" t="s">
        <v>101</v>
      </c>
    </row>
    <row r="218" spans="1:19">
      <c r="A218">
        <v>20</v>
      </c>
      <c r="B218">
        <v>13</v>
      </c>
      <c r="C218" s="3">
        <v>385</v>
      </c>
      <c r="D218" s="4">
        <v>4715.2</v>
      </c>
      <c r="E218" s="4">
        <v>4715.8</v>
      </c>
      <c r="F218" s="4">
        <v>4713.8</v>
      </c>
      <c r="G218" s="4">
        <v>4707.8</v>
      </c>
      <c r="H218" s="4">
        <v>4705.2</v>
      </c>
      <c r="I218" s="4">
        <v>4703.2</v>
      </c>
      <c r="J218" s="4">
        <v>4703.3999999999996</v>
      </c>
      <c r="K218" s="4">
        <v>4702.2</v>
      </c>
      <c r="L218" s="4">
        <v>4704.3999999999996</v>
      </c>
      <c r="M218" s="4">
        <v>4706.8</v>
      </c>
      <c r="N218" s="4">
        <v>4711</v>
      </c>
      <c r="O218" s="4">
        <v>4709.6000000000004</v>
      </c>
      <c r="P218">
        <v>385101</v>
      </c>
      <c r="Q218" s="3" t="s">
        <v>99</v>
      </c>
      <c r="R218" t="s">
        <v>74</v>
      </c>
      <c r="S218" t="s">
        <v>100</v>
      </c>
    </row>
    <row r="219" spans="1:19">
      <c r="A219">
        <v>20</v>
      </c>
      <c r="B219">
        <v>13</v>
      </c>
      <c r="C219" s="3">
        <v>117</v>
      </c>
      <c r="D219" s="4">
        <v>82.5</v>
      </c>
      <c r="E219" s="4">
        <v>82.5</v>
      </c>
      <c r="F219" s="4">
        <v>83.5</v>
      </c>
      <c r="G219" s="4">
        <v>81</v>
      </c>
      <c r="H219" s="4">
        <v>81</v>
      </c>
      <c r="I219" s="4">
        <v>81</v>
      </c>
      <c r="J219" s="4">
        <v>81</v>
      </c>
      <c r="K219" s="4">
        <v>82</v>
      </c>
      <c r="L219" s="4">
        <v>82</v>
      </c>
      <c r="M219" s="4">
        <v>82</v>
      </c>
      <c r="N219" s="4">
        <v>82</v>
      </c>
      <c r="O219" s="4">
        <v>82</v>
      </c>
      <c r="P219">
        <v>117100</v>
      </c>
      <c r="Q219" s="3" t="s">
        <v>99</v>
      </c>
      <c r="R219" t="s">
        <v>26</v>
      </c>
      <c r="S219" t="s">
        <v>101</v>
      </c>
    </row>
    <row r="220" spans="1:19">
      <c r="A220">
        <v>20</v>
      </c>
      <c r="B220">
        <v>13</v>
      </c>
      <c r="C220" s="3">
        <v>385</v>
      </c>
      <c r="D220" s="4">
        <v>645</v>
      </c>
      <c r="E220" s="4">
        <v>644</v>
      </c>
      <c r="F220" s="4">
        <v>645</v>
      </c>
      <c r="G220" s="4">
        <v>645</v>
      </c>
      <c r="H220" s="4">
        <v>644</v>
      </c>
      <c r="I220" s="4">
        <v>640</v>
      </c>
      <c r="J220" s="4">
        <v>639</v>
      </c>
      <c r="K220" s="4">
        <v>639</v>
      </c>
      <c r="L220" s="4">
        <v>639</v>
      </c>
      <c r="M220" s="4">
        <v>638</v>
      </c>
      <c r="N220" s="4">
        <v>637</v>
      </c>
      <c r="O220" s="4">
        <v>637</v>
      </c>
      <c r="P220">
        <v>385103</v>
      </c>
      <c r="Q220" s="3" t="s">
        <v>99</v>
      </c>
      <c r="R220" t="s">
        <v>74</v>
      </c>
      <c r="S220" t="s">
        <v>100</v>
      </c>
    </row>
    <row r="221" spans="1:19">
      <c r="A221">
        <v>20</v>
      </c>
      <c r="B221">
        <v>13</v>
      </c>
      <c r="C221" s="3">
        <v>400</v>
      </c>
      <c r="D221" s="4">
        <v>111</v>
      </c>
      <c r="E221" s="4">
        <v>113</v>
      </c>
      <c r="F221" s="4">
        <v>112</v>
      </c>
      <c r="G221" s="4">
        <v>112</v>
      </c>
      <c r="H221" s="4">
        <v>112</v>
      </c>
      <c r="I221" s="4">
        <v>113</v>
      </c>
      <c r="J221" s="4">
        <v>112</v>
      </c>
      <c r="K221" s="4">
        <v>112</v>
      </c>
      <c r="L221" s="4">
        <v>112</v>
      </c>
      <c r="M221" s="4">
        <v>112</v>
      </c>
      <c r="N221" s="4">
        <v>113</v>
      </c>
      <c r="O221" s="4">
        <v>113</v>
      </c>
      <c r="P221">
        <v>400116</v>
      </c>
      <c r="Q221" s="3" t="s">
        <v>99</v>
      </c>
      <c r="R221" t="s">
        <v>20</v>
      </c>
      <c r="S221" t="s">
        <v>100</v>
      </c>
    </row>
    <row r="222" spans="1:19">
      <c r="A222">
        <v>20</v>
      </c>
      <c r="B222">
        <v>13</v>
      </c>
      <c r="C222" s="3">
        <v>118</v>
      </c>
      <c r="D222" s="4">
        <v>377</v>
      </c>
      <c r="E222" s="4">
        <v>377</v>
      </c>
      <c r="F222" s="4">
        <v>377</v>
      </c>
      <c r="G222" s="4">
        <v>377</v>
      </c>
      <c r="H222" s="4">
        <v>377</v>
      </c>
      <c r="I222" s="4">
        <v>376</v>
      </c>
      <c r="J222" s="4">
        <v>378</v>
      </c>
      <c r="K222" s="4">
        <v>376</v>
      </c>
      <c r="L222" s="4">
        <v>376</v>
      </c>
      <c r="M222" s="4">
        <v>375</v>
      </c>
      <c r="N222" s="4">
        <v>376</v>
      </c>
      <c r="O222" s="4">
        <v>376</v>
      </c>
      <c r="P222">
        <v>118100</v>
      </c>
      <c r="Q222" s="3" t="s">
        <v>99</v>
      </c>
      <c r="R222" t="s">
        <v>26</v>
      </c>
      <c r="S222" t="s">
        <v>101</v>
      </c>
    </row>
    <row r="223" spans="1:19">
      <c r="A223">
        <v>20</v>
      </c>
      <c r="B223">
        <v>13</v>
      </c>
      <c r="C223" s="3">
        <v>119</v>
      </c>
      <c r="D223" s="4">
        <v>2254.4</v>
      </c>
      <c r="E223" s="4">
        <v>2256.4</v>
      </c>
      <c r="F223" s="4">
        <v>2255.4</v>
      </c>
      <c r="G223" s="4">
        <v>2256.4</v>
      </c>
      <c r="H223" s="4">
        <v>2259.4</v>
      </c>
      <c r="I223" s="4">
        <v>2261.4</v>
      </c>
      <c r="J223" s="4">
        <v>2261.4</v>
      </c>
      <c r="K223" s="4">
        <v>2260.4</v>
      </c>
      <c r="L223" s="4">
        <v>2261.4</v>
      </c>
      <c r="M223" s="4">
        <v>2261.4</v>
      </c>
      <c r="N223" s="4">
        <v>2264.4</v>
      </c>
      <c r="O223" s="4">
        <v>2264.4</v>
      </c>
      <c r="P223">
        <v>119100</v>
      </c>
      <c r="Q223" s="3" t="s">
        <v>99</v>
      </c>
      <c r="R223" t="s">
        <v>26</v>
      </c>
      <c r="S223" t="s">
        <v>101</v>
      </c>
    </row>
    <row r="224" spans="1:19">
      <c r="A224">
        <v>20</v>
      </c>
      <c r="B224">
        <v>13</v>
      </c>
      <c r="C224" s="3">
        <v>400</v>
      </c>
      <c r="D224" s="4">
        <v>85.4</v>
      </c>
      <c r="E224" s="4">
        <v>87.4</v>
      </c>
      <c r="F224" s="4">
        <v>87.4</v>
      </c>
      <c r="G224" s="4">
        <v>84.4</v>
      </c>
      <c r="H224" s="4">
        <v>83.4</v>
      </c>
      <c r="I224" s="4">
        <v>83.4</v>
      </c>
      <c r="J224" s="4">
        <v>82.4</v>
      </c>
      <c r="K224" s="4">
        <v>83.4</v>
      </c>
      <c r="L224" s="4">
        <v>84.4</v>
      </c>
      <c r="M224" s="4">
        <v>84.4</v>
      </c>
      <c r="N224" s="4">
        <v>83.4</v>
      </c>
      <c r="O224" s="4">
        <v>83.4</v>
      </c>
      <c r="P224">
        <v>400118</v>
      </c>
      <c r="Q224" s="3" t="s">
        <v>99</v>
      </c>
      <c r="R224" t="s">
        <v>20</v>
      </c>
      <c r="S224" t="s">
        <v>100</v>
      </c>
    </row>
    <row r="225" spans="1:19">
      <c r="A225">
        <v>20</v>
      </c>
      <c r="B225">
        <v>13</v>
      </c>
      <c r="C225" s="3">
        <v>386</v>
      </c>
      <c r="D225" s="4">
        <v>104</v>
      </c>
      <c r="E225" s="4">
        <v>107</v>
      </c>
      <c r="F225" s="4">
        <v>108</v>
      </c>
      <c r="G225" s="4">
        <v>109</v>
      </c>
      <c r="H225" s="4">
        <v>108</v>
      </c>
      <c r="I225" s="4">
        <v>109</v>
      </c>
      <c r="J225" s="4">
        <v>106</v>
      </c>
      <c r="K225" s="4">
        <v>108</v>
      </c>
      <c r="L225" s="4">
        <v>107</v>
      </c>
      <c r="M225" s="4">
        <v>105</v>
      </c>
      <c r="N225" s="4">
        <v>104</v>
      </c>
      <c r="O225" s="4">
        <v>102</v>
      </c>
      <c r="P225">
        <v>386103</v>
      </c>
      <c r="Q225" s="3" t="s">
        <v>99</v>
      </c>
      <c r="R225" t="s">
        <v>74</v>
      </c>
      <c r="S225" t="s">
        <v>100</v>
      </c>
    </row>
    <row r="226" spans="1:19">
      <c r="A226">
        <v>20</v>
      </c>
      <c r="B226">
        <v>13</v>
      </c>
      <c r="C226" s="3">
        <v>400</v>
      </c>
      <c r="D226" s="4">
        <v>164</v>
      </c>
      <c r="E226" s="4">
        <v>164</v>
      </c>
      <c r="F226" s="4">
        <v>164</v>
      </c>
      <c r="G226" s="4">
        <v>164</v>
      </c>
      <c r="H226" s="4">
        <v>164</v>
      </c>
      <c r="I226" s="4">
        <v>164</v>
      </c>
      <c r="J226" s="4">
        <v>164</v>
      </c>
      <c r="K226" s="4">
        <v>164</v>
      </c>
      <c r="L226" s="4">
        <v>164</v>
      </c>
      <c r="M226" s="4">
        <v>164</v>
      </c>
      <c r="N226" s="4">
        <v>164</v>
      </c>
      <c r="O226" s="4">
        <v>164</v>
      </c>
      <c r="P226">
        <v>400119</v>
      </c>
      <c r="Q226" s="3" t="s">
        <v>99</v>
      </c>
      <c r="R226" t="s">
        <v>20</v>
      </c>
      <c r="S226" t="s">
        <v>100</v>
      </c>
    </row>
    <row r="227" spans="1:19">
      <c r="A227">
        <v>20</v>
      </c>
      <c r="B227">
        <v>13</v>
      </c>
      <c r="C227" s="3">
        <v>182</v>
      </c>
      <c r="D227" s="4">
        <v>31</v>
      </c>
      <c r="E227" s="4">
        <v>31</v>
      </c>
      <c r="F227" s="4">
        <v>31</v>
      </c>
      <c r="G227" s="4">
        <v>31</v>
      </c>
      <c r="H227" s="4">
        <v>31</v>
      </c>
      <c r="I227" s="4">
        <v>31</v>
      </c>
      <c r="J227" s="4">
        <v>31</v>
      </c>
      <c r="K227" s="4">
        <v>31</v>
      </c>
      <c r="L227" s="4">
        <v>31</v>
      </c>
      <c r="M227" s="4">
        <v>31</v>
      </c>
      <c r="N227" s="4">
        <v>31</v>
      </c>
      <c r="O227" s="4">
        <v>31</v>
      </c>
      <c r="P227">
        <v>182211</v>
      </c>
      <c r="Q227" s="3" t="s">
        <v>99</v>
      </c>
      <c r="R227" t="s">
        <v>53</v>
      </c>
      <c r="S227" t="s">
        <v>101</v>
      </c>
    </row>
    <row r="228" spans="1:19">
      <c r="A228">
        <v>20</v>
      </c>
      <c r="B228">
        <v>13</v>
      </c>
      <c r="C228" s="3">
        <v>182</v>
      </c>
      <c r="D228" s="4">
        <v>66.5</v>
      </c>
      <c r="E228" s="4">
        <v>66.5</v>
      </c>
      <c r="F228" s="4">
        <v>66.5</v>
      </c>
      <c r="G228" s="4">
        <v>66.5</v>
      </c>
      <c r="H228" s="4">
        <v>66.5</v>
      </c>
      <c r="I228" s="4">
        <v>66.5</v>
      </c>
      <c r="J228" s="4">
        <v>65.5</v>
      </c>
      <c r="K228" s="4">
        <v>65.5</v>
      </c>
      <c r="L228" s="4">
        <v>65.5</v>
      </c>
      <c r="M228" s="4">
        <v>65.5</v>
      </c>
      <c r="N228" s="4">
        <v>65.5</v>
      </c>
      <c r="O228" s="4">
        <v>65.5</v>
      </c>
      <c r="P228">
        <v>182212</v>
      </c>
      <c r="Q228" s="3" t="s">
        <v>99</v>
      </c>
      <c r="R228" t="s">
        <v>53</v>
      </c>
      <c r="S228" t="s">
        <v>101</v>
      </c>
    </row>
    <row r="229" spans="1:19">
      <c r="A229">
        <v>20</v>
      </c>
      <c r="B229">
        <v>13</v>
      </c>
      <c r="C229" s="3">
        <v>400</v>
      </c>
      <c r="D229" s="4">
        <v>255</v>
      </c>
      <c r="E229" s="4">
        <v>255</v>
      </c>
      <c r="F229" s="4">
        <v>256</v>
      </c>
      <c r="G229" s="4">
        <v>254</v>
      </c>
      <c r="H229" s="4">
        <v>254</v>
      </c>
      <c r="I229" s="4">
        <v>255</v>
      </c>
      <c r="J229" s="4">
        <v>255</v>
      </c>
      <c r="K229" s="4">
        <v>257</v>
      </c>
      <c r="L229" s="4">
        <v>256</v>
      </c>
      <c r="M229" s="4">
        <v>256</v>
      </c>
      <c r="N229" s="4">
        <v>257</v>
      </c>
      <c r="O229" s="4">
        <v>257</v>
      </c>
      <c r="P229">
        <v>400123</v>
      </c>
      <c r="Q229" s="3" t="s">
        <v>99</v>
      </c>
      <c r="R229" t="s">
        <v>20</v>
      </c>
      <c r="S229" t="s">
        <v>100</v>
      </c>
    </row>
    <row r="230" spans="1:19">
      <c r="A230">
        <v>20</v>
      </c>
      <c r="B230">
        <v>13</v>
      </c>
      <c r="C230" s="3">
        <v>182</v>
      </c>
      <c r="D230" s="4">
        <v>27</v>
      </c>
      <c r="E230" s="4">
        <v>27</v>
      </c>
      <c r="F230" s="4">
        <v>27</v>
      </c>
      <c r="G230" s="4">
        <v>27</v>
      </c>
      <c r="H230" s="4">
        <v>27</v>
      </c>
      <c r="I230" s="4">
        <v>27</v>
      </c>
      <c r="J230" s="4">
        <v>27</v>
      </c>
      <c r="K230" s="4">
        <v>26</v>
      </c>
      <c r="L230" s="4">
        <v>27</v>
      </c>
      <c r="M230" s="4">
        <v>27</v>
      </c>
      <c r="N230" s="4">
        <v>27</v>
      </c>
      <c r="O230" s="4">
        <v>27</v>
      </c>
      <c r="P230">
        <v>182213</v>
      </c>
      <c r="Q230" s="3" t="s">
        <v>99</v>
      </c>
      <c r="R230" t="s">
        <v>53</v>
      </c>
      <c r="S230" t="s">
        <v>101</v>
      </c>
    </row>
    <row r="231" spans="1:19">
      <c r="A231">
        <v>20</v>
      </c>
      <c r="B231">
        <v>13</v>
      </c>
      <c r="C231" s="3">
        <v>356</v>
      </c>
      <c r="D231" s="4">
        <v>484</v>
      </c>
      <c r="E231" s="4">
        <v>485.5</v>
      </c>
      <c r="F231" s="4">
        <v>487.5</v>
      </c>
      <c r="G231" s="4">
        <v>488.5</v>
      </c>
      <c r="H231" s="4">
        <v>488.5</v>
      </c>
      <c r="I231" s="4">
        <v>487.5</v>
      </c>
      <c r="J231" s="4">
        <v>489.5</v>
      </c>
      <c r="K231" s="4">
        <v>487.5</v>
      </c>
      <c r="L231" s="4">
        <v>491.5</v>
      </c>
      <c r="M231" s="4">
        <v>491.5</v>
      </c>
      <c r="N231" s="4">
        <v>488.5</v>
      </c>
      <c r="O231" s="4">
        <v>483.5</v>
      </c>
      <c r="P231">
        <v>356103</v>
      </c>
      <c r="Q231" s="3" t="s">
        <v>99</v>
      </c>
      <c r="R231" t="s">
        <v>74</v>
      </c>
      <c r="S231" t="s">
        <v>100</v>
      </c>
    </row>
    <row r="232" spans="1:19">
      <c r="A232">
        <v>20</v>
      </c>
      <c r="B232">
        <v>13</v>
      </c>
      <c r="C232" s="3">
        <v>182</v>
      </c>
      <c r="D232" s="4">
        <v>1536.3</v>
      </c>
      <c r="E232" s="4">
        <v>1535.3</v>
      </c>
      <c r="F232" s="4">
        <v>1543.3</v>
      </c>
      <c r="G232" s="4">
        <v>1541.5</v>
      </c>
      <c r="H232" s="4">
        <v>1551.3</v>
      </c>
      <c r="I232" s="4">
        <v>1551.3</v>
      </c>
      <c r="J232" s="4">
        <v>1557.3</v>
      </c>
      <c r="K232" s="4">
        <v>1561.3</v>
      </c>
      <c r="L232" s="4">
        <v>1564.3</v>
      </c>
      <c r="M232" s="4">
        <v>1567.3</v>
      </c>
      <c r="N232" s="4">
        <v>1573.3</v>
      </c>
      <c r="O232" s="4">
        <v>1574.3</v>
      </c>
      <c r="P232">
        <v>182141</v>
      </c>
      <c r="Q232" s="3" t="s">
        <v>99</v>
      </c>
      <c r="R232" t="s">
        <v>53</v>
      </c>
      <c r="S232" t="s">
        <v>101</v>
      </c>
    </row>
    <row r="233" spans="1:19">
      <c r="A233">
        <v>20</v>
      </c>
      <c r="B233">
        <v>13</v>
      </c>
      <c r="C233" s="3">
        <v>400</v>
      </c>
      <c r="D233" s="4">
        <v>23</v>
      </c>
      <c r="E233" s="4">
        <v>23</v>
      </c>
      <c r="F233" s="4">
        <v>23</v>
      </c>
      <c r="G233" s="4">
        <v>23</v>
      </c>
      <c r="H233" s="4">
        <v>23</v>
      </c>
      <c r="I233" s="4">
        <v>23</v>
      </c>
      <c r="J233" s="4">
        <v>23</v>
      </c>
      <c r="K233" s="4">
        <v>23</v>
      </c>
      <c r="L233" s="4">
        <v>23</v>
      </c>
      <c r="M233" s="4">
        <v>23</v>
      </c>
      <c r="N233" s="4">
        <v>23</v>
      </c>
      <c r="O233" s="4">
        <v>23</v>
      </c>
      <c r="P233">
        <v>400125</v>
      </c>
      <c r="Q233" s="3" t="s">
        <v>99</v>
      </c>
      <c r="R233" t="s">
        <v>20</v>
      </c>
      <c r="S233" t="s">
        <v>100</v>
      </c>
    </row>
    <row r="234" spans="1:19">
      <c r="A234">
        <v>20</v>
      </c>
      <c r="B234">
        <v>13</v>
      </c>
      <c r="C234" s="3">
        <v>182</v>
      </c>
      <c r="D234" s="4">
        <v>37</v>
      </c>
      <c r="E234" s="4">
        <v>37</v>
      </c>
      <c r="F234" s="4">
        <v>37</v>
      </c>
      <c r="G234" s="4">
        <v>37</v>
      </c>
      <c r="H234" s="4">
        <v>37</v>
      </c>
      <c r="I234" s="4">
        <v>37</v>
      </c>
      <c r="J234" s="4">
        <v>37</v>
      </c>
      <c r="K234" s="4">
        <v>37</v>
      </c>
      <c r="L234" s="4">
        <v>37</v>
      </c>
      <c r="M234" s="4">
        <v>37</v>
      </c>
      <c r="N234" s="4">
        <v>37</v>
      </c>
      <c r="O234" s="4">
        <v>37</v>
      </c>
      <c r="P234">
        <v>182142</v>
      </c>
      <c r="Q234" s="3" t="s">
        <v>99</v>
      </c>
      <c r="R234" t="s">
        <v>53</v>
      </c>
      <c r="S234" t="s">
        <v>101</v>
      </c>
    </row>
    <row r="235" spans="1:19">
      <c r="A235">
        <v>20</v>
      </c>
      <c r="B235">
        <v>13</v>
      </c>
      <c r="C235" s="3">
        <v>400</v>
      </c>
      <c r="D235" s="4">
        <v>113</v>
      </c>
      <c r="E235" s="4">
        <v>113</v>
      </c>
      <c r="F235" s="4">
        <v>113</v>
      </c>
      <c r="G235" s="4">
        <v>113</v>
      </c>
      <c r="H235" s="4">
        <v>114</v>
      </c>
      <c r="I235" s="4">
        <v>114</v>
      </c>
      <c r="J235" s="4">
        <v>114</v>
      </c>
      <c r="K235" s="4">
        <v>114</v>
      </c>
      <c r="L235" s="4">
        <v>115</v>
      </c>
      <c r="M235" s="4">
        <v>115</v>
      </c>
      <c r="N235" s="4">
        <v>115</v>
      </c>
      <c r="O235" s="4">
        <v>115</v>
      </c>
      <c r="P235">
        <v>400126</v>
      </c>
      <c r="Q235" s="3" t="s">
        <v>99</v>
      </c>
      <c r="R235" t="s">
        <v>20</v>
      </c>
      <c r="S235" t="s">
        <v>100</v>
      </c>
    </row>
    <row r="236" spans="1:19">
      <c r="A236">
        <v>20</v>
      </c>
      <c r="B236">
        <v>13</v>
      </c>
      <c r="C236" s="3">
        <v>182</v>
      </c>
      <c r="D236" s="4">
        <v>103</v>
      </c>
      <c r="E236" s="4">
        <v>103</v>
      </c>
      <c r="F236" s="4">
        <v>102</v>
      </c>
      <c r="G236" s="4">
        <v>102</v>
      </c>
      <c r="H236" s="4">
        <v>102</v>
      </c>
      <c r="I236" s="4">
        <v>102</v>
      </c>
      <c r="J236" s="4">
        <v>102</v>
      </c>
      <c r="K236" s="4">
        <v>102</v>
      </c>
      <c r="L236" s="4">
        <v>102</v>
      </c>
      <c r="M236" s="4">
        <v>102</v>
      </c>
      <c r="N236" s="4">
        <v>103</v>
      </c>
      <c r="O236" s="4">
        <v>102</v>
      </c>
      <c r="P236">
        <v>182143</v>
      </c>
      <c r="Q236" s="3" t="s">
        <v>99</v>
      </c>
      <c r="R236" t="s">
        <v>53</v>
      </c>
      <c r="S236" t="s">
        <v>101</v>
      </c>
    </row>
    <row r="237" spans="1:19">
      <c r="A237">
        <v>20</v>
      </c>
      <c r="B237">
        <v>13</v>
      </c>
      <c r="C237" s="3">
        <v>400</v>
      </c>
      <c r="D237" s="4">
        <v>3591.6</v>
      </c>
      <c r="E237" s="4">
        <v>3601.6</v>
      </c>
      <c r="F237" s="4">
        <v>3615.6</v>
      </c>
      <c r="G237" s="4">
        <v>3620.6</v>
      </c>
      <c r="H237" s="4">
        <v>3625.6</v>
      </c>
      <c r="I237" s="4">
        <v>3634.6</v>
      </c>
      <c r="J237" s="4">
        <v>3647.6</v>
      </c>
      <c r="K237" s="4">
        <v>3657.6</v>
      </c>
      <c r="L237" s="4">
        <v>3666.6</v>
      </c>
      <c r="M237" s="4">
        <v>3689.6</v>
      </c>
      <c r="N237" s="4">
        <v>3701.6</v>
      </c>
      <c r="O237" s="4">
        <v>3707.6</v>
      </c>
      <c r="P237">
        <v>400128</v>
      </c>
      <c r="Q237" s="3" t="s">
        <v>99</v>
      </c>
      <c r="R237" t="s">
        <v>20</v>
      </c>
      <c r="S237" t="s">
        <v>100</v>
      </c>
    </row>
    <row r="238" spans="1:19">
      <c r="A238">
        <v>20</v>
      </c>
      <c r="B238">
        <v>13</v>
      </c>
      <c r="C238" s="3">
        <v>182</v>
      </c>
      <c r="D238" s="4">
        <v>134</v>
      </c>
      <c r="E238" s="4">
        <v>134</v>
      </c>
      <c r="F238" s="4">
        <v>134</v>
      </c>
      <c r="G238" s="4">
        <v>134</v>
      </c>
      <c r="H238" s="4">
        <v>134</v>
      </c>
      <c r="I238" s="4">
        <v>134</v>
      </c>
      <c r="J238" s="4">
        <v>134</v>
      </c>
      <c r="K238" s="4">
        <v>134</v>
      </c>
      <c r="L238" s="4">
        <v>135</v>
      </c>
      <c r="M238" s="4">
        <v>135</v>
      </c>
      <c r="N238" s="4">
        <v>135</v>
      </c>
      <c r="O238" s="4">
        <v>134</v>
      </c>
      <c r="P238">
        <v>182144</v>
      </c>
      <c r="Q238" s="3" t="s">
        <v>99</v>
      </c>
      <c r="R238" t="s">
        <v>53</v>
      </c>
      <c r="S238" t="s">
        <v>101</v>
      </c>
    </row>
    <row r="239" spans="1:19">
      <c r="A239">
        <v>20</v>
      </c>
      <c r="B239">
        <v>13</v>
      </c>
      <c r="C239" s="3">
        <v>356</v>
      </c>
      <c r="D239" s="4">
        <v>2051.3000000000002</v>
      </c>
      <c r="E239" s="4">
        <v>2056.3000000000002</v>
      </c>
      <c r="F239" s="4">
        <v>2051.3000000000002</v>
      </c>
      <c r="G239" s="4">
        <v>2048.3000000000002</v>
      </c>
      <c r="H239" s="4">
        <v>2043.3</v>
      </c>
      <c r="I239" s="4">
        <v>2054.3000000000002</v>
      </c>
      <c r="J239" s="4">
        <v>2064.3000000000002</v>
      </c>
      <c r="K239" s="4">
        <v>2060.1</v>
      </c>
      <c r="L239" s="4">
        <v>2061.1</v>
      </c>
      <c r="M239" s="4">
        <v>2066.1</v>
      </c>
      <c r="N239" s="4">
        <v>2068.1</v>
      </c>
      <c r="O239" s="4">
        <v>2062.1</v>
      </c>
      <c r="P239">
        <v>356106</v>
      </c>
      <c r="Q239" s="3" t="s">
        <v>99</v>
      </c>
      <c r="R239" t="s">
        <v>74</v>
      </c>
      <c r="S239" t="s">
        <v>100</v>
      </c>
    </row>
    <row r="240" spans="1:19">
      <c r="A240">
        <v>20</v>
      </c>
      <c r="B240">
        <v>13</v>
      </c>
      <c r="C240" s="3">
        <v>182</v>
      </c>
      <c r="D240" s="4">
        <v>47</v>
      </c>
      <c r="E240" s="4">
        <v>47</v>
      </c>
      <c r="F240" s="4">
        <v>47</v>
      </c>
      <c r="G240" s="4">
        <v>47</v>
      </c>
      <c r="H240" s="4">
        <v>47</v>
      </c>
      <c r="I240" s="4">
        <v>47</v>
      </c>
      <c r="J240" s="4">
        <v>47</v>
      </c>
      <c r="K240" s="4">
        <v>47</v>
      </c>
      <c r="L240" s="4">
        <v>47</v>
      </c>
      <c r="M240" s="4">
        <v>47</v>
      </c>
      <c r="N240" s="4">
        <v>47</v>
      </c>
      <c r="O240" s="4">
        <v>47</v>
      </c>
      <c r="P240">
        <v>182145</v>
      </c>
      <c r="Q240" s="3" t="s">
        <v>99</v>
      </c>
      <c r="R240" t="s">
        <v>53</v>
      </c>
      <c r="S240" t="s">
        <v>101</v>
      </c>
    </row>
    <row r="241" spans="1:19">
      <c r="A241">
        <v>20</v>
      </c>
      <c r="B241">
        <v>13</v>
      </c>
      <c r="C241" s="3">
        <v>356</v>
      </c>
      <c r="D241" s="4">
        <v>656.6</v>
      </c>
      <c r="E241" s="4">
        <v>658.4</v>
      </c>
      <c r="F241" s="4">
        <v>655.6</v>
      </c>
      <c r="G241" s="4">
        <v>655.6</v>
      </c>
      <c r="H241" s="4">
        <v>657.8</v>
      </c>
      <c r="I241" s="4">
        <v>657.4</v>
      </c>
      <c r="J241" s="4">
        <v>660.8</v>
      </c>
      <c r="K241" s="4">
        <v>663.2</v>
      </c>
      <c r="L241" s="4">
        <v>664</v>
      </c>
      <c r="M241" s="4">
        <v>663</v>
      </c>
      <c r="N241" s="4">
        <v>662</v>
      </c>
      <c r="O241" s="4">
        <v>663</v>
      </c>
      <c r="P241">
        <v>356109</v>
      </c>
      <c r="Q241" s="3" t="s">
        <v>99</v>
      </c>
      <c r="R241" t="s">
        <v>74</v>
      </c>
      <c r="S241" t="s">
        <v>100</v>
      </c>
    </row>
    <row r="242" spans="1:19">
      <c r="A242">
        <v>20</v>
      </c>
      <c r="B242">
        <v>13</v>
      </c>
      <c r="C242" s="3">
        <v>182</v>
      </c>
      <c r="D242" s="4">
        <v>235</v>
      </c>
      <c r="E242" s="4">
        <v>236</v>
      </c>
      <c r="F242" s="4">
        <v>236</v>
      </c>
      <c r="G242" s="4">
        <v>236</v>
      </c>
      <c r="H242" s="4">
        <v>236</v>
      </c>
      <c r="I242" s="4">
        <v>236</v>
      </c>
      <c r="J242" s="4">
        <v>236</v>
      </c>
      <c r="K242" s="4">
        <v>235</v>
      </c>
      <c r="L242" s="4">
        <v>237</v>
      </c>
      <c r="M242" s="4">
        <v>237</v>
      </c>
      <c r="N242" s="4">
        <v>235</v>
      </c>
      <c r="O242" s="4">
        <v>236</v>
      </c>
      <c r="P242">
        <v>182146</v>
      </c>
      <c r="Q242" s="3" t="s">
        <v>99</v>
      </c>
      <c r="R242" t="s">
        <v>53</v>
      </c>
      <c r="S242" t="s">
        <v>101</v>
      </c>
    </row>
    <row r="243" spans="1:19">
      <c r="A243">
        <v>20</v>
      </c>
      <c r="B243">
        <v>13</v>
      </c>
      <c r="C243" s="3">
        <v>356</v>
      </c>
      <c r="D243" s="4">
        <v>658.5</v>
      </c>
      <c r="E243" s="4">
        <v>660.5</v>
      </c>
      <c r="F243" s="4">
        <v>662.5</v>
      </c>
      <c r="G243" s="4">
        <v>662.5</v>
      </c>
      <c r="H243" s="4">
        <v>656.5</v>
      </c>
      <c r="I243" s="4">
        <v>655.5</v>
      </c>
      <c r="J243" s="4">
        <v>652.5</v>
      </c>
      <c r="K243" s="4">
        <v>652.5</v>
      </c>
      <c r="L243" s="4">
        <v>653.5</v>
      </c>
      <c r="M243" s="4">
        <v>653.5</v>
      </c>
      <c r="N243" s="4">
        <v>654.5</v>
      </c>
      <c r="O243" s="4">
        <v>655.5</v>
      </c>
      <c r="P243">
        <v>356112</v>
      </c>
      <c r="Q243" s="3" t="s">
        <v>99</v>
      </c>
      <c r="R243" t="s">
        <v>74</v>
      </c>
      <c r="S243" t="s">
        <v>100</v>
      </c>
    </row>
    <row r="244" spans="1:19">
      <c r="A244">
        <v>20</v>
      </c>
      <c r="B244">
        <v>13</v>
      </c>
      <c r="C244" s="3">
        <v>182</v>
      </c>
      <c r="D244" s="4">
        <v>257</v>
      </c>
      <c r="E244" s="4">
        <v>258</v>
      </c>
      <c r="F244" s="4">
        <v>257</v>
      </c>
      <c r="G244" s="4">
        <v>257</v>
      </c>
      <c r="H244" s="4">
        <v>258</v>
      </c>
      <c r="I244" s="4">
        <v>259</v>
      </c>
      <c r="J244" s="4">
        <v>259</v>
      </c>
      <c r="K244" s="4">
        <v>259</v>
      </c>
      <c r="L244" s="4">
        <v>259</v>
      </c>
      <c r="M244" s="4">
        <v>259</v>
      </c>
      <c r="N244" s="4">
        <v>260</v>
      </c>
      <c r="O244" s="4">
        <v>260</v>
      </c>
      <c r="P244">
        <v>182147</v>
      </c>
      <c r="Q244" s="3" t="s">
        <v>99</v>
      </c>
      <c r="R244" t="s">
        <v>53</v>
      </c>
      <c r="S244" t="s">
        <v>101</v>
      </c>
    </row>
    <row r="245" spans="1:19">
      <c r="A245">
        <v>20</v>
      </c>
      <c r="B245">
        <v>13</v>
      </c>
      <c r="C245" s="3">
        <v>130</v>
      </c>
      <c r="D245" s="4">
        <v>454.2</v>
      </c>
      <c r="E245" s="4">
        <v>454.2</v>
      </c>
      <c r="F245" s="4">
        <v>453.2</v>
      </c>
      <c r="G245" s="4">
        <v>452.2</v>
      </c>
      <c r="H245" s="4">
        <v>450.2</v>
      </c>
      <c r="I245" s="4">
        <v>449.2</v>
      </c>
      <c r="J245" s="4">
        <v>445.2</v>
      </c>
      <c r="K245" s="4">
        <v>445.2</v>
      </c>
      <c r="L245" s="4">
        <v>445.2</v>
      </c>
      <c r="M245" s="4">
        <v>444.2</v>
      </c>
      <c r="N245" s="4">
        <v>444.2</v>
      </c>
      <c r="O245" s="4">
        <v>443.2</v>
      </c>
      <c r="P245">
        <v>130100</v>
      </c>
      <c r="Q245" s="3" t="s">
        <v>99</v>
      </c>
      <c r="R245" t="s">
        <v>26</v>
      </c>
      <c r="S245" t="s">
        <v>100</v>
      </c>
    </row>
    <row r="246" spans="1:19">
      <c r="A246">
        <v>20</v>
      </c>
      <c r="B246">
        <v>13</v>
      </c>
      <c r="C246" s="3">
        <v>182</v>
      </c>
      <c r="D246" s="4">
        <v>335.5</v>
      </c>
      <c r="E246" s="4">
        <v>337.5</v>
      </c>
      <c r="F246" s="4">
        <v>337.5</v>
      </c>
      <c r="G246" s="4">
        <v>337.5</v>
      </c>
      <c r="H246" s="4">
        <v>339.5</v>
      </c>
      <c r="I246" s="4">
        <v>340.5</v>
      </c>
      <c r="J246" s="4">
        <v>340.5</v>
      </c>
      <c r="K246" s="4">
        <v>339.5</v>
      </c>
      <c r="L246" s="4">
        <v>339.5</v>
      </c>
      <c r="M246" s="4">
        <v>339.5</v>
      </c>
      <c r="N246" s="4">
        <v>338.5</v>
      </c>
      <c r="O246" s="4">
        <v>339.5</v>
      </c>
      <c r="P246">
        <v>182148</v>
      </c>
      <c r="Q246" s="3" t="s">
        <v>99</v>
      </c>
      <c r="R246" t="s">
        <v>53</v>
      </c>
      <c r="S246" t="s">
        <v>101</v>
      </c>
    </row>
    <row r="247" spans="1:19">
      <c r="A247">
        <v>20</v>
      </c>
      <c r="B247">
        <v>13</v>
      </c>
      <c r="C247" s="3">
        <v>131</v>
      </c>
      <c r="D247" s="4">
        <v>495.6</v>
      </c>
      <c r="E247" s="4">
        <v>495.6</v>
      </c>
      <c r="F247" s="4">
        <v>497.6</v>
      </c>
      <c r="G247" s="4">
        <v>496.4</v>
      </c>
      <c r="H247" s="4">
        <v>497.4</v>
      </c>
      <c r="I247" s="4">
        <v>499.4</v>
      </c>
      <c r="J247" s="4">
        <v>499.4</v>
      </c>
      <c r="K247" s="4">
        <v>498.4</v>
      </c>
      <c r="L247" s="4">
        <v>497.4</v>
      </c>
      <c r="M247" s="4">
        <v>493.4</v>
      </c>
      <c r="N247" s="4">
        <v>494.4</v>
      </c>
      <c r="O247" s="4">
        <v>495.4</v>
      </c>
      <c r="P247">
        <v>131101</v>
      </c>
      <c r="Q247" s="3" t="s">
        <v>99</v>
      </c>
      <c r="R247" t="s">
        <v>26</v>
      </c>
      <c r="S247" t="s">
        <v>100</v>
      </c>
    </row>
    <row r="248" spans="1:19">
      <c r="A248">
        <v>20</v>
      </c>
      <c r="B248">
        <v>13</v>
      </c>
      <c r="C248" s="3">
        <v>182</v>
      </c>
      <c r="D248" s="4">
        <v>130.5</v>
      </c>
      <c r="E248" s="4">
        <v>130.5</v>
      </c>
      <c r="F248" s="4">
        <v>130.5</v>
      </c>
      <c r="G248" s="4">
        <v>130.5</v>
      </c>
      <c r="H248" s="4">
        <v>130.5</v>
      </c>
      <c r="I248" s="4">
        <v>131.5</v>
      </c>
      <c r="J248" s="4">
        <v>130.5</v>
      </c>
      <c r="K248" s="4">
        <v>130.5</v>
      </c>
      <c r="L248" s="4">
        <v>129.5</v>
      </c>
      <c r="M248" s="4">
        <v>129.5</v>
      </c>
      <c r="N248" s="4">
        <v>129.5</v>
      </c>
      <c r="O248" s="4">
        <v>129.5</v>
      </c>
      <c r="P248">
        <v>182151</v>
      </c>
      <c r="Q248" s="3" t="s">
        <v>99</v>
      </c>
      <c r="R248" t="s">
        <v>53</v>
      </c>
      <c r="S248" t="s">
        <v>101</v>
      </c>
    </row>
    <row r="249" spans="1:19">
      <c r="A249">
        <v>20</v>
      </c>
      <c r="B249">
        <v>13</v>
      </c>
      <c r="C249" s="3">
        <v>356</v>
      </c>
      <c r="D249" s="4">
        <v>373</v>
      </c>
      <c r="E249" s="4">
        <v>373</v>
      </c>
      <c r="F249" s="4">
        <v>373</v>
      </c>
      <c r="G249" s="4">
        <v>373</v>
      </c>
      <c r="H249" s="4">
        <v>373</v>
      </c>
      <c r="I249" s="4">
        <v>372</v>
      </c>
      <c r="J249" s="4">
        <v>374</v>
      </c>
      <c r="K249" s="4">
        <v>373</v>
      </c>
      <c r="L249" s="4">
        <v>375</v>
      </c>
      <c r="M249" s="4">
        <v>376</v>
      </c>
      <c r="N249" s="4">
        <v>376</v>
      </c>
      <c r="O249" s="4">
        <v>376</v>
      </c>
      <c r="P249">
        <v>356115</v>
      </c>
      <c r="Q249" s="3" t="s">
        <v>99</v>
      </c>
      <c r="R249" t="s">
        <v>74</v>
      </c>
      <c r="S249" t="s">
        <v>100</v>
      </c>
    </row>
    <row r="250" spans="1:19">
      <c r="A250">
        <v>20</v>
      </c>
      <c r="B250">
        <v>13</v>
      </c>
      <c r="C250" s="3">
        <v>182</v>
      </c>
      <c r="D250" s="4">
        <v>956.1</v>
      </c>
      <c r="E250" s="4">
        <v>956.1</v>
      </c>
      <c r="F250" s="4">
        <v>957.1</v>
      </c>
      <c r="G250" s="4">
        <v>956.1</v>
      </c>
      <c r="H250" s="4">
        <v>956.1</v>
      </c>
      <c r="I250" s="4">
        <v>957.1</v>
      </c>
      <c r="J250" s="4">
        <v>956.1</v>
      </c>
      <c r="K250" s="4">
        <v>957.1</v>
      </c>
      <c r="L250" s="4">
        <v>957.1</v>
      </c>
      <c r="M250" s="4">
        <v>957.1</v>
      </c>
      <c r="N250" s="4">
        <v>955.1</v>
      </c>
      <c r="O250" s="4">
        <v>954.1</v>
      </c>
      <c r="P250">
        <v>182152</v>
      </c>
      <c r="Q250" s="3" t="s">
        <v>99</v>
      </c>
      <c r="R250" t="s">
        <v>53</v>
      </c>
      <c r="S250" t="s">
        <v>101</v>
      </c>
    </row>
    <row r="251" spans="1:19">
      <c r="A251">
        <v>20</v>
      </c>
      <c r="B251">
        <v>13</v>
      </c>
      <c r="C251" s="3">
        <v>356</v>
      </c>
      <c r="D251" s="4">
        <v>533.4</v>
      </c>
      <c r="E251" s="4">
        <v>532.79999999999995</v>
      </c>
      <c r="F251" s="4">
        <v>530.79999999999995</v>
      </c>
      <c r="G251" s="4">
        <v>534</v>
      </c>
      <c r="H251" s="4">
        <v>536.6</v>
      </c>
      <c r="I251" s="4">
        <v>535.79999999999995</v>
      </c>
      <c r="J251" s="4">
        <v>535.79999999999995</v>
      </c>
      <c r="K251" s="4">
        <v>535.79999999999995</v>
      </c>
      <c r="L251" s="4">
        <v>537.6</v>
      </c>
      <c r="M251" s="4">
        <v>536</v>
      </c>
      <c r="N251" s="4">
        <v>536.79999999999995</v>
      </c>
      <c r="O251" s="4">
        <v>534.79999999999995</v>
      </c>
      <c r="P251">
        <v>356118</v>
      </c>
      <c r="Q251" s="3" t="s">
        <v>99</v>
      </c>
      <c r="R251" t="s">
        <v>74</v>
      </c>
      <c r="S251" t="s">
        <v>100</v>
      </c>
    </row>
    <row r="252" spans="1:19">
      <c r="A252">
        <v>20</v>
      </c>
      <c r="B252">
        <v>13</v>
      </c>
      <c r="C252" s="3">
        <v>182</v>
      </c>
      <c r="D252" s="4">
        <v>1163.5</v>
      </c>
      <c r="E252" s="4">
        <v>1162.5</v>
      </c>
      <c r="F252" s="4">
        <v>1162.5</v>
      </c>
      <c r="G252" s="4">
        <v>1162.5</v>
      </c>
      <c r="H252" s="4">
        <v>1161.5</v>
      </c>
      <c r="I252" s="4">
        <v>1158.5</v>
      </c>
      <c r="J252" s="4">
        <v>1155.5</v>
      </c>
      <c r="K252" s="4">
        <v>1155.5</v>
      </c>
      <c r="L252" s="4">
        <v>1155.5</v>
      </c>
      <c r="M252" s="4">
        <v>1155.5</v>
      </c>
      <c r="N252" s="4">
        <v>1156.5</v>
      </c>
      <c r="O252" s="4">
        <v>1153.5</v>
      </c>
      <c r="P252">
        <v>182153</v>
      </c>
      <c r="Q252" s="3" t="s">
        <v>99</v>
      </c>
      <c r="R252" t="s">
        <v>53</v>
      </c>
      <c r="S252" t="s">
        <v>101</v>
      </c>
    </row>
    <row r="253" spans="1:19">
      <c r="A253">
        <v>20</v>
      </c>
      <c r="B253">
        <v>13</v>
      </c>
      <c r="C253" s="3">
        <v>386</v>
      </c>
      <c r="D253" s="4">
        <v>152</v>
      </c>
      <c r="E253" s="4">
        <v>155</v>
      </c>
      <c r="F253" s="4">
        <v>152</v>
      </c>
      <c r="G253" s="4">
        <v>158</v>
      </c>
      <c r="H253" s="4">
        <v>159</v>
      </c>
      <c r="I253" s="4">
        <v>157</v>
      </c>
      <c r="J253" s="4">
        <v>159</v>
      </c>
      <c r="K253" s="4">
        <v>156</v>
      </c>
      <c r="L253" s="4">
        <v>157</v>
      </c>
      <c r="M253" s="4">
        <v>160</v>
      </c>
      <c r="N253" s="4">
        <v>161</v>
      </c>
      <c r="O253" s="4">
        <v>158</v>
      </c>
      <c r="P253">
        <v>386119</v>
      </c>
      <c r="Q253" s="3" t="s">
        <v>99</v>
      </c>
      <c r="R253" t="s">
        <v>74</v>
      </c>
      <c r="S253" t="s">
        <v>100</v>
      </c>
    </row>
    <row r="254" spans="1:19">
      <c r="A254">
        <v>20</v>
      </c>
      <c r="B254">
        <v>13</v>
      </c>
      <c r="C254" s="3">
        <v>182</v>
      </c>
      <c r="D254" s="4">
        <v>171</v>
      </c>
      <c r="E254" s="4">
        <v>172</v>
      </c>
      <c r="F254" s="4">
        <v>171</v>
      </c>
      <c r="G254" s="4">
        <v>172</v>
      </c>
      <c r="H254" s="4">
        <v>174</v>
      </c>
      <c r="I254" s="4">
        <v>173</v>
      </c>
      <c r="J254" s="4">
        <v>174</v>
      </c>
      <c r="K254" s="4">
        <v>175</v>
      </c>
      <c r="L254" s="4">
        <v>175</v>
      </c>
      <c r="M254" s="4">
        <v>175</v>
      </c>
      <c r="N254" s="4">
        <v>175</v>
      </c>
      <c r="O254" s="4">
        <v>176</v>
      </c>
      <c r="P254">
        <v>182154</v>
      </c>
      <c r="Q254" s="3" t="s">
        <v>99</v>
      </c>
      <c r="R254" t="s">
        <v>53</v>
      </c>
      <c r="S254" t="s">
        <v>101</v>
      </c>
    </row>
    <row r="255" spans="1:19">
      <c r="A255">
        <v>20</v>
      </c>
      <c r="B255">
        <v>13</v>
      </c>
      <c r="C255" s="3">
        <v>400</v>
      </c>
      <c r="D255" s="4">
        <v>2259.6999999999998</v>
      </c>
      <c r="E255" s="4">
        <v>2249.6999999999998</v>
      </c>
      <c r="F255" s="4">
        <v>2251.6999999999998</v>
      </c>
      <c r="G255" s="4">
        <v>2253.6999999999998</v>
      </c>
      <c r="H255" s="4">
        <v>2255.6999999999998</v>
      </c>
      <c r="I255" s="4">
        <v>2252.6999999999998</v>
      </c>
      <c r="J255" s="4">
        <v>2267.6999999999998</v>
      </c>
      <c r="K255" s="4">
        <v>2274.6999999999998</v>
      </c>
      <c r="L255" s="4">
        <v>2271.6999999999998</v>
      </c>
      <c r="M255" s="4">
        <v>2270.6999999999998</v>
      </c>
      <c r="N255" s="4">
        <v>2269.6999999999998</v>
      </c>
      <c r="O255" s="4">
        <v>2275.6999999999998</v>
      </c>
      <c r="P255">
        <v>400131</v>
      </c>
      <c r="Q255" s="3" t="s">
        <v>99</v>
      </c>
      <c r="R255" t="s">
        <v>20</v>
      </c>
      <c r="S255" t="s">
        <v>100</v>
      </c>
    </row>
    <row r="256" spans="1:19">
      <c r="A256">
        <v>20</v>
      </c>
      <c r="B256">
        <v>13</v>
      </c>
      <c r="C256" s="3">
        <v>182</v>
      </c>
      <c r="D256" s="4">
        <v>171</v>
      </c>
      <c r="E256" s="4">
        <v>171</v>
      </c>
      <c r="F256" s="4">
        <v>171</v>
      </c>
      <c r="G256" s="4">
        <v>172</v>
      </c>
      <c r="H256" s="4">
        <v>172</v>
      </c>
      <c r="I256" s="4">
        <v>171</v>
      </c>
      <c r="J256" s="4">
        <v>172</v>
      </c>
      <c r="K256" s="4">
        <v>172</v>
      </c>
      <c r="L256" s="4">
        <v>172</v>
      </c>
      <c r="M256" s="4">
        <v>172</v>
      </c>
      <c r="N256" s="4">
        <v>172</v>
      </c>
      <c r="O256" s="4">
        <v>170</v>
      </c>
      <c r="P256">
        <v>182157</v>
      </c>
      <c r="Q256" s="3" t="s">
        <v>99</v>
      </c>
      <c r="R256" t="s">
        <v>53</v>
      </c>
      <c r="S256" t="s">
        <v>101</v>
      </c>
    </row>
    <row r="257" spans="1:19">
      <c r="A257">
        <v>20</v>
      </c>
      <c r="B257">
        <v>13</v>
      </c>
      <c r="C257" s="3">
        <v>182</v>
      </c>
      <c r="D257" s="4">
        <v>36</v>
      </c>
      <c r="E257" s="4">
        <v>36</v>
      </c>
      <c r="F257" s="4">
        <v>36</v>
      </c>
      <c r="G257" s="4">
        <v>36</v>
      </c>
      <c r="H257" s="4">
        <v>36</v>
      </c>
      <c r="I257" s="4">
        <v>36</v>
      </c>
      <c r="J257" s="4">
        <v>36</v>
      </c>
      <c r="K257" s="4">
        <v>36</v>
      </c>
      <c r="L257" s="4">
        <v>36</v>
      </c>
      <c r="M257" s="4">
        <v>36</v>
      </c>
      <c r="N257" s="4">
        <v>36</v>
      </c>
      <c r="O257" s="4">
        <v>36</v>
      </c>
      <c r="P257">
        <v>182158</v>
      </c>
      <c r="Q257" s="3" t="s">
        <v>99</v>
      </c>
      <c r="R257" t="s">
        <v>53</v>
      </c>
      <c r="S257" t="s">
        <v>101</v>
      </c>
    </row>
    <row r="258" spans="1:19">
      <c r="A258">
        <v>20</v>
      </c>
      <c r="B258">
        <v>13</v>
      </c>
      <c r="C258" s="3">
        <v>182</v>
      </c>
      <c r="D258" s="4">
        <v>75</v>
      </c>
      <c r="E258" s="4">
        <v>76</v>
      </c>
      <c r="F258" s="4">
        <v>78</v>
      </c>
      <c r="G258" s="4">
        <v>78</v>
      </c>
      <c r="H258" s="4">
        <v>78</v>
      </c>
      <c r="I258" s="4">
        <v>78</v>
      </c>
      <c r="J258" s="4">
        <v>77</v>
      </c>
      <c r="K258" s="4">
        <v>77</v>
      </c>
      <c r="L258" s="4">
        <v>77</v>
      </c>
      <c r="M258" s="4">
        <v>78</v>
      </c>
      <c r="N258" s="4">
        <v>78</v>
      </c>
      <c r="O258" s="4">
        <v>79</v>
      </c>
      <c r="P258">
        <v>182159</v>
      </c>
      <c r="Q258" s="3" t="s">
        <v>99</v>
      </c>
      <c r="R258" t="s">
        <v>53</v>
      </c>
      <c r="S258" t="s">
        <v>101</v>
      </c>
    </row>
    <row r="259" spans="1:19">
      <c r="A259">
        <v>20</v>
      </c>
      <c r="B259">
        <v>13</v>
      </c>
      <c r="C259" s="3">
        <v>182</v>
      </c>
      <c r="D259" s="4">
        <v>26</v>
      </c>
      <c r="E259" s="4">
        <v>26</v>
      </c>
      <c r="F259" s="4">
        <v>26</v>
      </c>
      <c r="G259" s="4">
        <v>26</v>
      </c>
      <c r="H259" s="4">
        <v>27</v>
      </c>
      <c r="I259" s="4">
        <v>27</v>
      </c>
      <c r="J259" s="4">
        <v>27</v>
      </c>
      <c r="K259" s="4">
        <v>27</v>
      </c>
      <c r="L259" s="4">
        <v>27</v>
      </c>
      <c r="M259" s="4">
        <v>27</v>
      </c>
      <c r="N259" s="4">
        <v>27</v>
      </c>
      <c r="O259" s="4">
        <v>27</v>
      </c>
      <c r="P259">
        <v>182162</v>
      </c>
      <c r="Q259" s="3" t="s">
        <v>99</v>
      </c>
      <c r="R259" t="s">
        <v>53</v>
      </c>
      <c r="S259" t="s">
        <v>101</v>
      </c>
    </row>
    <row r="260" spans="1:19">
      <c r="A260">
        <v>20</v>
      </c>
      <c r="B260">
        <v>13</v>
      </c>
      <c r="C260" s="3">
        <v>182</v>
      </c>
      <c r="D260" s="4">
        <v>65</v>
      </c>
      <c r="E260" s="4">
        <v>66</v>
      </c>
      <c r="F260" s="4">
        <v>67</v>
      </c>
      <c r="G260" s="4">
        <v>67</v>
      </c>
      <c r="H260" s="4">
        <v>67</v>
      </c>
      <c r="I260" s="4">
        <v>67</v>
      </c>
      <c r="J260" s="4">
        <v>67</v>
      </c>
      <c r="K260" s="4">
        <v>67</v>
      </c>
      <c r="L260" s="4">
        <v>67</v>
      </c>
      <c r="M260" s="4">
        <v>67</v>
      </c>
      <c r="N260" s="4">
        <v>67</v>
      </c>
      <c r="O260" s="4">
        <v>67</v>
      </c>
      <c r="P260">
        <v>182163</v>
      </c>
      <c r="Q260" s="3" t="s">
        <v>99</v>
      </c>
      <c r="R260" t="s">
        <v>53</v>
      </c>
      <c r="S260" t="s">
        <v>101</v>
      </c>
    </row>
    <row r="261" spans="1:19">
      <c r="A261">
        <v>20</v>
      </c>
      <c r="B261">
        <v>13</v>
      </c>
      <c r="C261" s="3">
        <v>182</v>
      </c>
      <c r="D261" s="4">
        <v>60</v>
      </c>
      <c r="E261" s="4">
        <v>59</v>
      </c>
      <c r="F261" s="4">
        <v>58</v>
      </c>
      <c r="G261" s="4">
        <v>59</v>
      </c>
      <c r="H261" s="4">
        <v>60</v>
      </c>
      <c r="I261" s="4">
        <v>60</v>
      </c>
      <c r="J261" s="4">
        <v>60</v>
      </c>
      <c r="K261" s="4">
        <v>60</v>
      </c>
      <c r="L261" s="4">
        <v>59</v>
      </c>
      <c r="M261" s="4">
        <v>59</v>
      </c>
      <c r="N261" s="4">
        <v>58</v>
      </c>
      <c r="O261" s="4">
        <v>58</v>
      </c>
      <c r="P261">
        <v>182164</v>
      </c>
      <c r="Q261" s="3" t="s">
        <v>99</v>
      </c>
      <c r="R261" t="s">
        <v>53</v>
      </c>
      <c r="S261" t="s">
        <v>101</v>
      </c>
    </row>
    <row r="262" spans="1:19">
      <c r="A262">
        <v>20</v>
      </c>
      <c r="B262">
        <v>13</v>
      </c>
      <c r="C262" s="3">
        <v>182</v>
      </c>
      <c r="D262" s="4">
        <v>58.4</v>
      </c>
      <c r="E262" s="4">
        <v>58.4</v>
      </c>
      <c r="F262" s="4">
        <v>58.4</v>
      </c>
      <c r="G262" s="4">
        <v>58.4</v>
      </c>
      <c r="H262" s="4">
        <v>59.4</v>
      </c>
      <c r="I262" s="4">
        <v>59.4</v>
      </c>
      <c r="J262" s="4">
        <v>59.4</v>
      </c>
      <c r="K262" s="4">
        <v>59.4</v>
      </c>
      <c r="L262" s="4">
        <v>59.4</v>
      </c>
      <c r="M262" s="4">
        <v>59.4</v>
      </c>
      <c r="N262" s="4">
        <v>59.4</v>
      </c>
      <c r="O262" s="4">
        <v>59.4</v>
      </c>
      <c r="P262">
        <v>182165</v>
      </c>
      <c r="Q262" s="3" t="s">
        <v>99</v>
      </c>
      <c r="R262" t="s">
        <v>53</v>
      </c>
      <c r="S262" t="s">
        <v>101</v>
      </c>
    </row>
    <row r="263" spans="1:19">
      <c r="A263">
        <v>20</v>
      </c>
      <c r="B263">
        <v>13</v>
      </c>
      <c r="C263" s="3">
        <v>182</v>
      </c>
      <c r="D263" s="4">
        <v>44</v>
      </c>
      <c r="E263" s="4">
        <v>44</v>
      </c>
      <c r="F263" s="4">
        <v>44</v>
      </c>
      <c r="G263" s="4">
        <v>44</v>
      </c>
      <c r="H263" s="4">
        <v>44</v>
      </c>
      <c r="I263" s="4">
        <v>44</v>
      </c>
      <c r="J263" s="4">
        <v>44</v>
      </c>
      <c r="K263" s="4">
        <v>44</v>
      </c>
      <c r="L263" s="4">
        <v>44</v>
      </c>
      <c r="M263" s="4">
        <v>44</v>
      </c>
      <c r="N263" s="4">
        <v>43</v>
      </c>
      <c r="O263" s="4">
        <v>43</v>
      </c>
      <c r="P263">
        <v>182166</v>
      </c>
      <c r="Q263" s="3" t="s">
        <v>99</v>
      </c>
      <c r="R263" t="s">
        <v>53</v>
      </c>
      <c r="S263" t="s">
        <v>101</v>
      </c>
    </row>
    <row r="264" spans="1:19">
      <c r="A264">
        <v>20</v>
      </c>
      <c r="B264">
        <v>13</v>
      </c>
      <c r="C264" s="3">
        <v>182</v>
      </c>
      <c r="D264" s="4">
        <v>25</v>
      </c>
      <c r="E264" s="4">
        <v>25</v>
      </c>
      <c r="F264" s="4">
        <v>25</v>
      </c>
      <c r="G264" s="4">
        <v>25</v>
      </c>
      <c r="H264" s="4">
        <v>25</v>
      </c>
      <c r="I264" s="4">
        <v>25</v>
      </c>
      <c r="J264" s="4">
        <v>25</v>
      </c>
      <c r="K264" s="4">
        <v>24</v>
      </c>
      <c r="L264" s="4">
        <v>25</v>
      </c>
      <c r="M264" s="4">
        <v>25</v>
      </c>
      <c r="N264" s="4">
        <v>25</v>
      </c>
      <c r="O264" s="4">
        <v>25</v>
      </c>
      <c r="P264">
        <v>182167</v>
      </c>
      <c r="Q264" s="3" t="s">
        <v>99</v>
      </c>
      <c r="R264" t="s">
        <v>53</v>
      </c>
      <c r="S264" t="s">
        <v>101</v>
      </c>
    </row>
    <row r="265" spans="1:19">
      <c r="A265">
        <v>20</v>
      </c>
      <c r="B265">
        <v>13</v>
      </c>
      <c r="C265" s="3">
        <v>182</v>
      </c>
      <c r="D265" s="4">
        <v>106</v>
      </c>
      <c r="E265" s="4">
        <v>106</v>
      </c>
      <c r="F265" s="4">
        <v>105</v>
      </c>
      <c r="G265" s="4">
        <v>106</v>
      </c>
      <c r="H265" s="4">
        <v>106</v>
      </c>
      <c r="I265" s="4">
        <v>106</v>
      </c>
      <c r="J265" s="4">
        <v>106</v>
      </c>
      <c r="K265" s="4">
        <v>107</v>
      </c>
      <c r="L265" s="4">
        <v>107</v>
      </c>
      <c r="M265" s="4">
        <v>107</v>
      </c>
      <c r="N265" s="4">
        <v>107</v>
      </c>
      <c r="O265" s="4">
        <v>107</v>
      </c>
      <c r="P265">
        <v>182170</v>
      </c>
      <c r="Q265" s="3" t="s">
        <v>99</v>
      </c>
      <c r="R265" t="s">
        <v>53</v>
      </c>
      <c r="S265" t="s">
        <v>101</v>
      </c>
    </row>
    <row r="266" spans="1:19">
      <c r="A266">
        <v>20</v>
      </c>
      <c r="B266">
        <v>13</v>
      </c>
      <c r="C266" s="3">
        <v>182</v>
      </c>
      <c r="D266" s="4">
        <v>226.5</v>
      </c>
      <c r="E266" s="4">
        <v>226.5</v>
      </c>
      <c r="F266" s="4">
        <v>227.5</v>
      </c>
      <c r="G266" s="4">
        <v>229.5</v>
      </c>
      <c r="H266" s="4">
        <v>229.5</v>
      </c>
      <c r="I266" s="4">
        <v>229.5</v>
      </c>
      <c r="J266" s="4">
        <v>229.5</v>
      </c>
      <c r="K266" s="4">
        <v>229.5</v>
      </c>
      <c r="L266" s="4">
        <v>228.5</v>
      </c>
      <c r="M266" s="4">
        <v>228.5</v>
      </c>
      <c r="N266" s="4">
        <v>227.5</v>
      </c>
      <c r="O266" s="4">
        <v>227.5</v>
      </c>
      <c r="P266">
        <v>182171</v>
      </c>
      <c r="Q266" s="3" t="s">
        <v>99</v>
      </c>
      <c r="R266" t="s">
        <v>53</v>
      </c>
      <c r="S266" t="s">
        <v>101</v>
      </c>
    </row>
    <row r="267" spans="1:19">
      <c r="A267">
        <v>20</v>
      </c>
      <c r="B267">
        <v>13</v>
      </c>
      <c r="C267" s="3">
        <v>182</v>
      </c>
      <c r="E267" s="4">
        <v>1</v>
      </c>
      <c r="P267">
        <v>182172</v>
      </c>
      <c r="Q267" s="3" t="s">
        <v>99</v>
      </c>
      <c r="R267" t="s">
        <v>53</v>
      </c>
      <c r="S267" t="s">
        <v>101</v>
      </c>
    </row>
    <row r="268" spans="1:19">
      <c r="A268">
        <v>20</v>
      </c>
      <c r="B268">
        <v>13</v>
      </c>
      <c r="C268" s="3">
        <v>182</v>
      </c>
      <c r="D268" s="4">
        <v>200</v>
      </c>
      <c r="E268" s="4">
        <v>199</v>
      </c>
      <c r="F268" s="4">
        <v>199</v>
      </c>
      <c r="G268" s="4">
        <v>198</v>
      </c>
      <c r="H268" s="4">
        <v>200</v>
      </c>
      <c r="I268" s="4">
        <v>200</v>
      </c>
      <c r="J268" s="4">
        <v>201</v>
      </c>
      <c r="K268" s="4">
        <v>199</v>
      </c>
      <c r="L268" s="4">
        <v>199</v>
      </c>
      <c r="M268" s="4">
        <v>200</v>
      </c>
      <c r="N268" s="4">
        <v>201</v>
      </c>
      <c r="O268" s="4">
        <v>200</v>
      </c>
      <c r="P268">
        <v>182175</v>
      </c>
      <c r="Q268" s="3" t="s">
        <v>99</v>
      </c>
      <c r="R268" t="s">
        <v>53</v>
      </c>
      <c r="S268" t="s">
        <v>101</v>
      </c>
    </row>
    <row r="269" spans="1:19">
      <c r="A269">
        <v>20</v>
      </c>
      <c r="B269">
        <v>13</v>
      </c>
      <c r="C269" s="3">
        <v>182</v>
      </c>
      <c r="D269" s="4">
        <v>276.5</v>
      </c>
      <c r="E269" s="4">
        <v>276.5</v>
      </c>
      <c r="F269" s="4">
        <v>276.5</v>
      </c>
      <c r="G269" s="4">
        <v>275.5</v>
      </c>
      <c r="H269" s="4">
        <v>275.5</v>
      </c>
      <c r="I269" s="4">
        <v>275.5</v>
      </c>
      <c r="J269" s="4">
        <v>274.5</v>
      </c>
      <c r="K269" s="4">
        <v>274.5</v>
      </c>
      <c r="L269" s="4">
        <v>275.5</v>
      </c>
      <c r="M269" s="4">
        <v>275.5</v>
      </c>
      <c r="N269" s="4">
        <v>275.5</v>
      </c>
      <c r="O269" s="4">
        <v>275.5</v>
      </c>
      <c r="P269">
        <v>182179</v>
      </c>
      <c r="Q269" s="3" t="s">
        <v>99</v>
      </c>
      <c r="R269" t="s">
        <v>53</v>
      </c>
      <c r="S269" t="s">
        <v>101</v>
      </c>
    </row>
    <row r="270" spans="1:19">
      <c r="A270">
        <v>20</v>
      </c>
      <c r="B270">
        <v>13</v>
      </c>
      <c r="C270" s="3">
        <v>132</v>
      </c>
      <c r="D270" s="4">
        <v>109</v>
      </c>
      <c r="E270" s="4">
        <v>108</v>
      </c>
      <c r="F270" s="4">
        <v>108</v>
      </c>
      <c r="G270" s="4">
        <v>108</v>
      </c>
      <c r="H270" s="4">
        <v>108</v>
      </c>
      <c r="I270" s="4">
        <v>107</v>
      </c>
      <c r="J270" s="4">
        <v>105</v>
      </c>
      <c r="K270" s="4">
        <v>105</v>
      </c>
      <c r="L270" s="4">
        <v>105</v>
      </c>
      <c r="M270" s="4">
        <v>105</v>
      </c>
      <c r="N270" s="4">
        <v>104</v>
      </c>
      <c r="O270" s="4">
        <v>104</v>
      </c>
      <c r="P270">
        <v>132100</v>
      </c>
      <c r="Q270" s="3" t="s">
        <v>99</v>
      </c>
      <c r="R270" t="s">
        <v>26</v>
      </c>
      <c r="S270" t="s">
        <v>100</v>
      </c>
    </row>
    <row r="271" spans="1:19">
      <c r="A271">
        <v>20</v>
      </c>
      <c r="B271">
        <v>13</v>
      </c>
      <c r="C271" s="3">
        <v>182</v>
      </c>
      <c r="D271" s="4">
        <v>90</v>
      </c>
      <c r="E271" s="4">
        <v>90</v>
      </c>
      <c r="F271" s="4">
        <v>90</v>
      </c>
      <c r="G271" s="4">
        <v>91</v>
      </c>
      <c r="H271" s="4">
        <v>91</v>
      </c>
      <c r="I271" s="4">
        <v>91</v>
      </c>
      <c r="J271" s="4">
        <v>91</v>
      </c>
      <c r="K271" s="4">
        <v>91</v>
      </c>
      <c r="L271" s="4">
        <v>90</v>
      </c>
      <c r="M271" s="4">
        <v>90</v>
      </c>
      <c r="N271" s="4">
        <v>90</v>
      </c>
      <c r="O271" s="4">
        <v>91</v>
      </c>
      <c r="P271">
        <v>182180</v>
      </c>
      <c r="Q271" s="3" t="s">
        <v>99</v>
      </c>
      <c r="R271" t="s">
        <v>53</v>
      </c>
      <c r="S271" t="s">
        <v>101</v>
      </c>
    </row>
    <row r="272" spans="1:19">
      <c r="A272">
        <v>20</v>
      </c>
      <c r="B272">
        <v>13</v>
      </c>
      <c r="C272" s="3">
        <v>133</v>
      </c>
      <c r="D272" s="4">
        <v>313</v>
      </c>
      <c r="E272" s="4">
        <v>313</v>
      </c>
      <c r="F272" s="4">
        <v>313</v>
      </c>
      <c r="G272" s="4">
        <v>311</v>
      </c>
      <c r="H272" s="4">
        <v>312</v>
      </c>
      <c r="I272" s="4">
        <v>312</v>
      </c>
      <c r="J272" s="4">
        <v>312</v>
      </c>
      <c r="K272" s="4">
        <v>313</v>
      </c>
      <c r="L272" s="4">
        <v>314</v>
      </c>
      <c r="M272" s="4">
        <v>314</v>
      </c>
      <c r="N272" s="4">
        <v>314</v>
      </c>
      <c r="O272" s="4">
        <v>314</v>
      </c>
      <c r="P272">
        <v>133101</v>
      </c>
      <c r="Q272" s="3" t="s">
        <v>99</v>
      </c>
      <c r="R272" t="s">
        <v>26</v>
      </c>
      <c r="S272" t="s">
        <v>100</v>
      </c>
    </row>
    <row r="273" spans="1:19">
      <c r="A273">
        <v>20</v>
      </c>
      <c r="B273">
        <v>13</v>
      </c>
      <c r="C273" s="3">
        <v>182</v>
      </c>
      <c r="D273" s="4">
        <v>52</v>
      </c>
      <c r="E273" s="4">
        <v>53</v>
      </c>
      <c r="F273" s="4">
        <v>54</v>
      </c>
      <c r="G273" s="4">
        <v>54</v>
      </c>
      <c r="H273" s="4">
        <v>54</v>
      </c>
      <c r="I273" s="4">
        <v>54</v>
      </c>
      <c r="J273" s="4">
        <v>53</v>
      </c>
      <c r="K273" s="4">
        <v>53</v>
      </c>
      <c r="L273" s="4">
        <v>54</v>
      </c>
      <c r="M273" s="4">
        <v>54</v>
      </c>
      <c r="N273" s="4">
        <v>54</v>
      </c>
      <c r="O273" s="4">
        <v>54</v>
      </c>
      <c r="P273">
        <v>182181</v>
      </c>
      <c r="Q273" s="3" t="s">
        <v>99</v>
      </c>
      <c r="R273" t="s">
        <v>53</v>
      </c>
      <c r="S273" t="s">
        <v>101</v>
      </c>
    </row>
    <row r="274" spans="1:19">
      <c r="A274">
        <v>20</v>
      </c>
      <c r="B274">
        <v>13</v>
      </c>
      <c r="C274" s="3">
        <v>356</v>
      </c>
      <c r="D274" s="4">
        <v>41.8</v>
      </c>
      <c r="E274" s="4">
        <v>42.6</v>
      </c>
      <c r="F274" s="4">
        <v>41.8</v>
      </c>
      <c r="G274" s="4">
        <v>41.8</v>
      </c>
      <c r="H274" s="4">
        <v>41</v>
      </c>
      <c r="I274" s="4">
        <v>41</v>
      </c>
      <c r="J274" s="4">
        <v>41</v>
      </c>
      <c r="K274" s="4">
        <v>41</v>
      </c>
      <c r="L274" s="4">
        <v>41</v>
      </c>
      <c r="M274" s="4">
        <v>40.200000000000003</v>
      </c>
      <c r="N274" s="4">
        <v>39.4</v>
      </c>
      <c r="O274" s="4">
        <v>39.4</v>
      </c>
      <c r="P274">
        <v>356122</v>
      </c>
      <c r="Q274" s="3" t="s">
        <v>99</v>
      </c>
      <c r="R274" t="s">
        <v>74</v>
      </c>
      <c r="S274" t="s">
        <v>100</v>
      </c>
    </row>
    <row r="275" spans="1:19">
      <c r="A275">
        <v>20</v>
      </c>
      <c r="B275">
        <v>13</v>
      </c>
      <c r="C275" s="3">
        <v>182</v>
      </c>
      <c r="D275" s="4">
        <v>135.80000000000001</v>
      </c>
      <c r="E275" s="4">
        <v>135.80000000000001</v>
      </c>
      <c r="F275" s="4">
        <v>135.80000000000001</v>
      </c>
      <c r="G275" s="4">
        <v>133.80000000000001</v>
      </c>
      <c r="H275" s="4">
        <v>132</v>
      </c>
      <c r="I275" s="4">
        <v>129</v>
      </c>
      <c r="J275" s="4">
        <v>129</v>
      </c>
      <c r="K275" s="4">
        <v>131.80000000000001</v>
      </c>
      <c r="L275" s="4">
        <v>131.80000000000001</v>
      </c>
      <c r="M275" s="4">
        <v>131.80000000000001</v>
      </c>
      <c r="N275" s="4">
        <v>133.80000000000001</v>
      </c>
      <c r="O275" s="4">
        <v>133.80000000000001</v>
      </c>
      <c r="P275">
        <v>182182</v>
      </c>
      <c r="Q275" s="3" t="s">
        <v>99</v>
      </c>
      <c r="R275" t="s">
        <v>53</v>
      </c>
      <c r="S275" t="s">
        <v>101</v>
      </c>
    </row>
    <row r="276" spans="1:19">
      <c r="A276">
        <v>20</v>
      </c>
      <c r="B276">
        <v>13</v>
      </c>
      <c r="C276" s="3">
        <v>400</v>
      </c>
      <c r="D276" s="4">
        <v>135</v>
      </c>
      <c r="E276" s="4">
        <v>135</v>
      </c>
      <c r="F276" s="4">
        <v>134</v>
      </c>
      <c r="G276" s="4">
        <v>136</v>
      </c>
      <c r="H276" s="4">
        <v>135</v>
      </c>
      <c r="I276" s="4">
        <v>137</v>
      </c>
      <c r="J276" s="4">
        <v>136</v>
      </c>
      <c r="K276" s="4">
        <v>135</v>
      </c>
      <c r="L276" s="4">
        <v>134</v>
      </c>
      <c r="M276" s="4">
        <v>134</v>
      </c>
      <c r="N276" s="4">
        <v>135</v>
      </c>
      <c r="O276" s="4">
        <v>134</v>
      </c>
      <c r="P276">
        <v>400134</v>
      </c>
      <c r="Q276" s="3" t="s">
        <v>99</v>
      </c>
      <c r="R276" t="s">
        <v>20</v>
      </c>
      <c r="S276" t="s">
        <v>100</v>
      </c>
    </row>
    <row r="277" spans="1:19">
      <c r="A277">
        <v>20</v>
      </c>
      <c r="B277">
        <v>13</v>
      </c>
      <c r="C277" s="3">
        <v>182</v>
      </c>
      <c r="D277" s="4">
        <v>114</v>
      </c>
      <c r="E277" s="4">
        <v>115</v>
      </c>
      <c r="F277" s="4">
        <v>116</v>
      </c>
      <c r="G277" s="4">
        <v>115</v>
      </c>
      <c r="H277" s="4">
        <v>115</v>
      </c>
      <c r="I277" s="4">
        <v>115</v>
      </c>
      <c r="J277" s="4">
        <v>114</v>
      </c>
      <c r="K277" s="4">
        <v>114</v>
      </c>
      <c r="L277" s="4">
        <v>114</v>
      </c>
      <c r="M277" s="4">
        <v>113</v>
      </c>
      <c r="N277" s="4">
        <v>112</v>
      </c>
      <c r="O277" s="4">
        <v>114</v>
      </c>
      <c r="P277">
        <v>182183</v>
      </c>
      <c r="Q277" s="3" t="s">
        <v>99</v>
      </c>
      <c r="R277" t="s">
        <v>53</v>
      </c>
      <c r="S277" t="s">
        <v>101</v>
      </c>
    </row>
    <row r="278" spans="1:19">
      <c r="A278">
        <v>20</v>
      </c>
      <c r="B278">
        <v>13</v>
      </c>
      <c r="C278" s="3">
        <v>356</v>
      </c>
      <c r="D278" s="4">
        <v>159</v>
      </c>
      <c r="E278" s="4">
        <v>160</v>
      </c>
      <c r="F278" s="4">
        <v>160</v>
      </c>
      <c r="G278" s="4">
        <v>160</v>
      </c>
      <c r="H278" s="4">
        <v>160</v>
      </c>
      <c r="I278" s="4">
        <v>160</v>
      </c>
      <c r="J278" s="4">
        <v>160</v>
      </c>
      <c r="K278" s="4">
        <v>160</v>
      </c>
      <c r="L278" s="4">
        <v>161</v>
      </c>
      <c r="M278" s="4">
        <v>161</v>
      </c>
      <c r="N278" s="4">
        <v>161</v>
      </c>
      <c r="O278" s="4">
        <v>161</v>
      </c>
      <c r="P278">
        <v>356125</v>
      </c>
      <c r="Q278" s="3" t="s">
        <v>99</v>
      </c>
      <c r="R278" t="s">
        <v>74</v>
      </c>
      <c r="S278" t="s">
        <v>100</v>
      </c>
    </row>
    <row r="279" spans="1:19">
      <c r="A279">
        <v>20</v>
      </c>
      <c r="B279">
        <v>13</v>
      </c>
      <c r="C279" s="3">
        <v>357</v>
      </c>
      <c r="D279" s="4">
        <v>5684.8</v>
      </c>
      <c r="E279" s="4">
        <v>5694.6</v>
      </c>
      <c r="F279" s="4">
        <v>5695.2</v>
      </c>
      <c r="G279" s="4">
        <v>5703.2</v>
      </c>
      <c r="H279" s="4">
        <v>5709.4</v>
      </c>
      <c r="I279" s="4">
        <v>5710.9</v>
      </c>
      <c r="J279" s="4">
        <v>5727.1</v>
      </c>
      <c r="K279" s="4">
        <v>5702.8</v>
      </c>
      <c r="L279" s="4">
        <v>5701</v>
      </c>
      <c r="M279" s="4">
        <v>5722.8</v>
      </c>
      <c r="N279" s="4">
        <v>5733.2</v>
      </c>
      <c r="O279" s="4">
        <v>5734.2</v>
      </c>
      <c r="P279">
        <v>357102</v>
      </c>
      <c r="Q279" s="3" t="s">
        <v>99</v>
      </c>
      <c r="R279" t="s">
        <v>74</v>
      </c>
      <c r="S279" t="s">
        <v>100</v>
      </c>
    </row>
    <row r="280" spans="1:19">
      <c r="A280">
        <v>20</v>
      </c>
      <c r="B280">
        <v>13</v>
      </c>
      <c r="C280" s="3">
        <v>182</v>
      </c>
      <c r="D280" s="4">
        <v>211</v>
      </c>
      <c r="E280" s="4">
        <v>217</v>
      </c>
      <c r="F280" s="4">
        <v>220</v>
      </c>
      <c r="G280" s="4">
        <v>218</v>
      </c>
      <c r="H280" s="4">
        <v>219</v>
      </c>
      <c r="I280" s="4">
        <v>220</v>
      </c>
      <c r="J280" s="4">
        <v>219</v>
      </c>
      <c r="K280" s="4">
        <v>218</v>
      </c>
      <c r="L280" s="4">
        <v>219</v>
      </c>
      <c r="M280" s="4">
        <v>218</v>
      </c>
      <c r="N280" s="4">
        <v>217</v>
      </c>
      <c r="O280" s="4">
        <v>217</v>
      </c>
      <c r="P280">
        <v>182184</v>
      </c>
      <c r="Q280" s="3" t="s">
        <v>99</v>
      </c>
      <c r="R280" t="s">
        <v>53</v>
      </c>
      <c r="S280" t="s">
        <v>101</v>
      </c>
    </row>
    <row r="281" spans="1:19">
      <c r="A281">
        <v>20</v>
      </c>
      <c r="B281">
        <v>13</v>
      </c>
      <c r="C281" s="3">
        <v>182</v>
      </c>
      <c r="D281" s="4">
        <v>115</v>
      </c>
      <c r="E281" s="4">
        <v>116</v>
      </c>
      <c r="F281" s="4">
        <v>115</v>
      </c>
      <c r="G281" s="4">
        <v>113</v>
      </c>
      <c r="H281" s="4">
        <v>113</v>
      </c>
      <c r="I281" s="4">
        <v>114</v>
      </c>
      <c r="J281" s="4">
        <v>113</v>
      </c>
      <c r="K281" s="4">
        <v>114</v>
      </c>
      <c r="L281" s="4">
        <v>114</v>
      </c>
      <c r="M281" s="4">
        <v>114</v>
      </c>
      <c r="N281" s="4">
        <v>114</v>
      </c>
      <c r="O281" s="4">
        <v>114</v>
      </c>
      <c r="P281">
        <v>182185</v>
      </c>
      <c r="Q281" s="3" t="s">
        <v>99</v>
      </c>
      <c r="R281" t="s">
        <v>53</v>
      </c>
      <c r="S281" t="s">
        <v>101</v>
      </c>
    </row>
    <row r="282" spans="1:19">
      <c r="A282">
        <v>20</v>
      </c>
      <c r="B282">
        <v>13</v>
      </c>
      <c r="C282" s="3">
        <v>400</v>
      </c>
      <c r="D282" s="4">
        <v>1092.8</v>
      </c>
      <c r="E282" s="4">
        <v>1093.8</v>
      </c>
      <c r="F282" s="4">
        <v>1093.8</v>
      </c>
      <c r="G282" s="4">
        <v>1093.8</v>
      </c>
      <c r="H282" s="4">
        <v>1092.8</v>
      </c>
      <c r="I282" s="4">
        <v>1093.8</v>
      </c>
      <c r="J282" s="4">
        <v>1094.8</v>
      </c>
      <c r="K282" s="4">
        <v>1098.8</v>
      </c>
      <c r="L282" s="4">
        <v>1102.8</v>
      </c>
      <c r="M282" s="4">
        <v>1102.8</v>
      </c>
      <c r="N282" s="4">
        <v>1105.8</v>
      </c>
      <c r="O282" s="4">
        <v>1103.8</v>
      </c>
      <c r="P282">
        <v>400141</v>
      </c>
      <c r="Q282" s="3" t="s">
        <v>99</v>
      </c>
      <c r="R282" t="s">
        <v>20</v>
      </c>
      <c r="S282" t="s">
        <v>100</v>
      </c>
    </row>
    <row r="283" spans="1:19">
      <c r="A283">
        <v>20</v>
      </c>
      <c r="B283">
        <v>13</v>
      </c>
      <c r="C283" s="3">
        <v>182</v>
      </c>
      <c r="D283" s="4">
        <v>1268</v>
      </c>
      <c r="E283" s="4">
        <v>1269</v>
      </c>
      <c r="F283" s="4">
        <v>1271</v>
      </c>
      <c r="G283" s="4">
        <v>1266</v>
      </c>
      <c r="H283" s="4">
        <v>1265</v>
      </c>
      <c r="I283" s="4">
        <v>1268</v>
      </c>
      <c r="J283" s="4">
        <v>1268</v>
      </c>
      <c r="K283" s="4">
        <v>1271</v>
      </c>
      <c r="L283" s="4">
        <v>1269</v>
      </c>
      <c r="M283" s="4">
        <v>1271</v>
      </c>
      <c r="N283" s="4">
        <v>1269</v>
      </c>
      <c r="O283" s="4">
        <v>1270</v>
      </c>
      <c r="P283">
        <v>182189</v>
      </c>
      <c r="Q283" s="3" t="s">
        <v>99</v>
      </c>
      <c r="R283" t="s">
        <v>53</v>
      </c>
      <c r="S283" t="s">
        <v>101</v>
      </c>
    </row>
    <row r="284" spans="1:19">
      <c r="A284">
        <v>20</v>
      </c>
      <c r="B284">
        <v>13</v>
      </c>
      <c r="C284" s="3">
        <v>150</v>
      </c>
      <c r="D284" s="4">
        <v>3061.4</v>
      </c>
      <c r="E284" s="4">
        <v>3058.4</v>
      </c>
      <c r="F284" s="4">
        <v>3060.4</v>
      </c>
      <c r="G284" s="4">
        <v>3062.2</v>
      </c>
      <c r="H284" s="4">
        <v>3069</v>
      </c>
      <c r="I284" s="4">
        <v>3068</v>
      </c>
      <c r="J284" s="4">
        <v>3068</v>
      </c>
      <c r="K284" s="4">
        <v>3073.4</v>
      </c>
      <c r="L284" s="4">
        <v>3075.4</v>
      </c>
      <c r="M284" s="4">
        <v>3079.2</v>
      </c>
      <c r="N284" s="4">
        <v>3080.2</v>
      </c>
      <c r="O284" s="4">
        <v>3079.2</v>
      </c>
      <c r="P284">
        <v>150101</v>
      </c>
      <c r="Q284" s="3" t="s">
        <v>99</v>
      </c>
      <c r="R284" t="s">
        <v>26</v>
      </c>
      <c r="S284" t="s">
        <v>100</v>
      </c>
    </row>
    <row r="285" spans="1:19">
      <c r="A285">
        <v>20</v>
      </c>
      <c r="B285">
        <v>13</v>
      </c>
      <c r="C285" s="3">
        <v>151</v>
      </c>
      <c r="D285" s="4">
        <v>200.5</v>
      </c>
      <c r="E285" s="4">
        <v>201.3</v>
      </c>
      <c r="F285" s="4">
        <v>201.3</v>
      </c>
      <c r="G285" s="4">
        <v>191.5</v>
      </c>
      <c r="H285" s="4">
        <v>194.3</v>
      </c>
      <c r="I285" s="4">
        <v>195.1</v>
      </c>
      <c r="J285" s="4">
        <v>195.3</v>
      </c>
      <c r="K285" s="4">
        <v>194.5</v>
      </c>
      <c r="L285" s="4">
        <v>195.3</v>
      </c>
      <c r="M285" s="4">
        <v>195.5</v>
      </c>
      <c r="N285" s="4">
        <v>194.1</v>
      </c>
      <c r="O285" s="4">
        <v>191.7</v>
      </c>
      <c r="P285">
        <v>151101</v>
      </c>
      <c r="Q285" s="3" t="s">
        <v>99</v>
      </c>
      <c r="R285" t="s">
        <v>26</v>
      </c>
      <c r="S285" t="s">
        <v>100</v>
      </c>
    </row>
    <row r="286" spans="1:19">
      <c r="A286">
        <v>20</v>
      </c>
      <c r="B286">
        <v>13</v>
      </c>
      <c r="C286" s="3">
        <v>357</v>
      </c>
      <c r="D286" s="4">
        <v>1204.8</v>
      </c>
      <c r="E286" s="4">
        <v>1202.3</v>
      </c>
      <c r="F286" s="4">
        <v>1205.8</v>
      </c>
      <c r="G286" s="4">
        <v>1208.3</v>
      </c>
      <c r="H286" s="4">
        <v>1210.3</v>
      </c>
      <c r="I286" s="4">
        <v>1212.3</v>
      </c>
      <c r="J286" s="4">
        <v>1217.3</v>
      </c>
      <c r="K286" s="4">
        <v>1223.3</v>
      </c>
      <c r="L286" s="4">
        <v>1230.3</v>
      </c>
      <c r="M286" s="4">
        <v>1242.3</v>
      </c>
      <c r="N286" s="4">
        <v>1252.3</v>
      </c>
      <c r="O286" s="4">
        <v>1254.8</v>
      </c>
      <c r="P286">
        <v>357105</v>
      </c>
      <c r="Q286" s="3" t="s">
        <v>99</v>
      </c>
      <c r="R286" t="s">
        <v>74</v>
      </c>
      <c r="S286" t="s">
        <v>100</v>
      </c>
    </row>
    <row r="287" spans="1:19">
      <c r="A287">
        <v>20</v>
      </c>
      <c r="B287">
        <v>13</v>
      </c>
      <c r="C287" s="3">
        <v>182</v>
      </c>
      <c r="D287" s="4">
        <v>137.6</v>
      </c>
      <c r="E287" s="4">
        <v>136.6</v>
      </c>
      <c r="F287" s="4">
        <v>137.6</v>
      </c>
      <c r="G287" s="4">
        <v>137.6</v>
      </c>
      <c r="H287" s="4">
        <v>136.6</v>
      </c>
      <c r="I287" s="4">
        <v>137.6</v>
      </c>
      <c r="J287" s="4">
        <v>136.6</v>
      </c>
      <c r="K287" s="4">
        <v>136.6</v>
      </c>
      <c r="L287" s="4">
        <v>136.6</v>
      </c>
      <c r="M287" s="4">
        <v>136.6</v>
      </c>
      <c r="N287" s="4">
        <v>136.6</v>
      </c>
      <c r="O287" s="4">
        <v>135.6</v>
      </c>
      <c r="P287">
        <v>182196</v>
      </c>
      <c r="Q287" s="3" t="s">
        <v>99</v>
      </c>
      <c r="R287" t="s">
        <v>53</v>
      </c>
      <c r="S287" t="s">
        <v>101</v>
      </c>
    </row>
    <row r="288" spans="1:19">
      <c r="A288">
        <v>20</v>
      </c>
      <c r="B288">
        <v>13</v>
      </c>
      <c r="C288" s="3">
        <v>300</v>
      </c>
      <c r="D288" s="4">
        <v>240.8</v>
      </c>
      <c r="E288" s="4">
        <v>240.8</v>
      </c>
      <c r="F288" s="4">
        <v>236.8</v>
      </c>
      <c r="G288" s="4">
        <v>249.8</v>
      </c>
      <c r="H288" s="4">
        <v>250.8</v>
      </c>
      <c r="I288" s="4">
        <v>252.8</v>
      </c>
      <c r="J288" s="4">
        <v>256.8</v>
      </c>
      <c r="K288" s="4">
        <v>251.8</v>
      </c>
      <c r="L288" s="4">
        <v>253.8</v>
      </c>
      <c r="M288" s="4">
        <v>254.8</v>
      </c>
      <c r="N288" s="4">
        <v>250.8</v>
      </c>
      <c r="O288" s="4">
        <v>249.8</v>
      </c>
      <c r="P288">
        <v>300101</v>
      </c>
      <c r="Q288" s="3" t="s">
        <v>99</v>
      </c>
      <c r="R288" t="s">
        <v>53</v>
      </c>
      <c r="S288" t="s">
        <v>100</v>
      </c>
    </row>
    <row r="289" spans="1:19">
      <c r="A289">
        <v>20</v>
      </c>
      <c r="B289">
        <v>13</v>
      </c>
      <c r="C289" s="3">
        <v>182</v>
      </c>
      <c r="D289" s="4">
        <v>157</v>
      </c>
      <c r="E289" s="4">
        <v>157</v>
      </c>
      <c r="F289" s="4">
        <v>157</v>
      </c>
      <c r="G289" s="4">
        <v>158</v>
      </c>
      <c r="H289" s="4">
        <v>158</v>
      </c>
      <c r="I289" s="4">
        <v>158</v>
      </c>
      <c r="J289" s="4">
        <v>157</v>
      </c>
      <c r="K289" s="4">
        <v>157</v>
      </c>
      <c r="L289" s="4">
        <v>158</v>
      </c>
      <c r="M289" s="4">
        <v>158</v>
      </c>
      <c r="N289" s="4">
        <v>159</v>
      </c>
      <c r="O289" s="4">
        <v>159</v>
      </c>
      <c r="P289">
        <v>182199</v>
      </c>
      <c r="Q289" s="3" t="s">
        <v>99</v>
      </c>
      <c r="R289" t="s">
        <v>53</v>
      </c>
      <c r="S289" t="s">
        <v>101</v>
      </c>
    </row>
    <row r="290" spans="1:19">
      <c r="A290">
        <v>20</v>
      </c>
      <c r="B290">
        <v>13</v>
      </c>
      <c r="C290" s="3">
        <v>400</v>
      </c>
      <c r="D290" s="4">
        <v>3383</v>
      </c>
      <c r="E290" s="4">
        <v>3377</v>
      </c>
      <c r="F290" s="4">
        <v>3386</v>
      </c>
      <c r="G290" s="4">
        <v>3383</v>
      </c>
      <c r="H290" s="4">
        <v>3397</v>
      </c>
      <c r="I290" s="4">
        <v>3395</v>
      </c>
      <c r="J290" s="4">
        <v>3385</v>
      </c>
      <c r="K290" s="4">
        <v>3380</v>
      </c>
      <c r="L290" s="4">
        <v>3363.2</v>
      </c>
      <c r="M290" s="4">
        <v>3377.2</v>
      </c>
      <c r="N290" s="4">
        <v>3373.2</v>
      </c>
      <c r="O290" s="4">
        <v>3372.2</v>
      </c>
      <c r="P290">
        <v>400143</v>
      </c>
      <c r="Q290" s="3" t="s">
        <v>99</v>
      </c>
      <c r="R290" t="s">
        <v>20</v>
      </c>
      <c r="S290" t="s">
        <v>100</v>
      </c>
    </row>
    <row r="291" spans="1:19">
      <c r="A291">
        <v>20</v>
      </c>
      <c r="B291">
        <v>13</v>
      </c>
      <c r="C291" s="3">
        <v>182</v>
      </c>
      <c r="D291" s="4">
        <v>39</v>
      </c>
      <c r="E291" s="4">
        <v>39</v>
      </c>
      <c r="F291" s="4">
        <v>39</v>
      </c>
      <c r="G291" s="4">
        <v>39</v>
      </c>
      <c r="H291" s="4">
        <v>39</v>
      </c>
      <c r="I291" s="4">
        <v>40</v>
      </c>
      <c r="J291" s="4">
        <v>40</v>
      </c>
      <c r="K291" s="4">
        <v>40</v>
      </c>
      <c r="L291" s="4">
        <v>40</v>
      </c>
      <c r="M291" s="4">
        <v>39</v>
      </c>
      <c r="N291" s="4">
        <v>39</v>
      </c>
      <c r="O291" s="4">
        <v>38</v>
      </c>
      <c r="P291">
        <v>182203</v>
      </c>
      <c r="Q291" s="3" t="s">
        <v>99</v>
      </c>
      <c r="R291" t="s">
        <v>53</v>
      </c>
      <c r="S291" t="s">
        <v>101</v>
      </c>
    </row>
    <row r="292" spans="1:19">
      <c r="A292">
        <v>20</v>
      </c>
      <c r="B292">
        <v>13</v>
      </c>
      <c r="C292" s="3">
        <v>182</v>
      </c>
      <c r="D292" s="4">
        <v>273</v>
      </c>
      <c r="E292" s="4">
        <v>273</v>
      </c>
      <c r="F292" s="4">
        <v>273</v>
      </c>
      <c r="G292" s="4">
        <v>274</v>
      </c>
      <c r="H292" s="4">
        <v>274</v>
      </c>
      <c r="I292" s="4">
        <v>273</v>
      </c>
      <c r="J292" s="4">
        <v>272</v>
      </c>
      <c r="K292" s="4">
        <v>271</v>
      </c>
      <c r="L292" s="4">
        <v>274</v>
      </c>
      <c r="M292" s="4">
        <v>276</v>
      </c>
      <c r="N292" s="4">
        <v>276</v>
      </c>
      <c r="O292" s="4">
        <v>276</v>
      </c>
      <c r="P292">
        <v>182204</v>
      </c>
      <c r="Q292" s="3" t="s">
        <v>99</v>
      </c>
      <c r="R292" t="s">
        <v>53</v>
      </c>
      <c r="S292" t="s">
        <v>101</v>
      </c>
    </row>
    <row r="293" spans="1:19">
      <c r="A293">
        <v>20</v>
      </c>
      <c r="B293">
        <v>13</v>
      </c>
      <c r="C293" s="3">
        <v>400</v>
      </c>
      <c r="D293" s="4">
        <v>224</v>
      </c>
      <c r="E293" s="4">
        <v>222</v>
      </c>
      <c r="F293" s="4">
        <v>221</v>
      </c>
      <c r="G293" s="4">
        <v>222</v>
      </c>
      <c r="H293" s="4">
        <v>225</v>
      </c>
      <c r="I293" s="4">
        <v>227</v>
      </c>
      <c r="J293" s="4">
        <v>227</v>
      </c>
      <c r="K293" s="4">
        <v>230</v>
      </c>
      <c r="L293" s="4">
        <v>229</v>
      </c>
      <c r="M293" s="4">
        <v>232</v>
      </c>
      <c r="N293" s="4">
        <v>228</v>
      </c>
      <c r="O293" s="4">
        <v>230</v>
      </c>
      <c r="P293">
        <v>400145</v>
      </c>
      <c r="Q293" s="3" t="s">
        <v>99</v>
      </c>
      <c r="R293" t="s">
        <v>20</v>
      </c>
      <c r="S293" t="s">
        <v>100</v>
      </c>
    </row>
    <row r="294" spans="1:19">
      <c r="A294">
        <v>20</v>
      </c>
      <c r="B294">
        <v>13</v>
      </c>
      <c r="C294" s="3">
        <v>182</v>
      </c>
      <c r="D294" s="4">
        <v>227</v>
      </c>
      <c r="E294" s="4">
        <v>226</v>
      </c>
      <c r="F294" s="4">
        <v>225</v>
      </c>
      <c r="G294" s="4">
        <v>226</v>
      </c>
      <c r="H294" s="4">
        <v>225</v>
      </c>
      <c r="I294" s="4">
        <v>222</v>
      </c>
      <c r="J294" s="4">
        <v>225</v>
      </c>
      <c r="K294" s="4">
        <v>226</v>
      </c>
      <c r="L294" s="4">
        <v>225</v>
      </c>
      <c r="M294" s="4">
        <v>226</v>
      </c>
      <c r="N294" s="4">
        <v>226</v>
      </c>
      <c r="O294" s="4">
        <v>224</v>
      </c>
      <c r="P294">
        <v>182205</v>
      </c>
      <c r="Q294" s="3" t="s">
        <v>99</v>
      </c>
      <c r="R294" t="s">
        <v>53</v>
      </c>
      <c r="S294" t="s">
        <v>101</v>
      </c>
    </row>
    <row r="295" spans="1:19">
      <c r="A295">
        <v>20</v>
      </c>
      <c r="B295">
        <v>13</v>
      </c>
      <c r="C295" s="3">
        <v>182</v>
      </c>
      <c r="D295" s="4">
        <v>45</v>
      </c>
      <c r="E295" s="4">
        <v>45</v>
      </c>
      <c r="F295" s="4">
        <v>45</v>
      </c>
      <c r="G295" s="4">
        <v>45</v>
      </c>
      <c r="H295" s="4">
        <v>45</v>
      </c>
      <c r="I295" s="4">
        <v>45</v>
      </c>
      <c r="J295" s="4">
        <v>45</v>
      </c>
      <c r="K295" s="4">
        <v>44</v>
      </c>
      <c r="L295" s="4">
        <v>44</v>
      </c>
      <c r="M295" s="4">
        <v>44</v>
      </c>
      <c r="N295" s="4">
        <v>43</v>
      </c>
      <c r="O295" s="4">
        <v>42</v>
      </c>
      <c r="P295">
        <v>182206</v>
      </c>
      <c r="Q295" s="3" t="s">
        <v>99</v>
      </c>
      <c r="R295" t="s">
        <v>53</v>
      </c>
      <c r="S295" t="s">
        <v>101</v>
      </c>
    </row>
    <row r="296" spans="1:19">
      <c r="A296">
        <v>20</v>
      </c>
      <c r="B296">
        <v>13</v>
      </c>
      <c r="C296" s="3">
        <v>182</v>
      </c>
      <c r="D296" s="4">
        <v>34</v>
      </c>
      <c r="E296" s="4">
        <v>33</v>
      </c>
      <c r="F296" s="4">
        <v>34</v>
      </c>
      <c r="G296" s="4">
        <v>33</v>
      </c>
      <c r="H296" s="4">
        <v>33</v>
      </c>
      <c r="I296" s="4">
        <v>33</v>
      </c>
      <c r="J296" s="4">
        <v>33</v>
      </c>
      <c r="K296" s="4">
        <v>33</v>
      </c>
      <c r="L296" s="4">
        <v>34</v>
      </c>
      <c r="M296" s="4">
        <v>34</v>
      </c>
      <c r="N296" s="4">
        <v>34</v>
      </c>
      <c r="O296" s="4">
        <v>34</v>
      </c>
      <c r="P296">
        <v>182207</v>
      </c>
      <c r="Q296" s="3" t="s">
        <v>99</v>
      </c>
      <c r="R296" t="s">
        <v>53</v>
      </c>
      <c r="S296" t="s">
        <v>101</v>
      </c>
    </row>
    <row r="297" spans="1:19">
      <c r="A297">
        <v>20</v>
      </c>
      <c r="B297">
        <v>13</v>
      </c>
      <c r="C297" s="3">
        <v>182</v>
      </c>
      <c r="D297" s="4">
        <v>80</v>
      </c>
      <c r="E297" s="4">
        <v>80</v>
      </c>
      <c r="F297" s="4">
        <v>81</v>
      </c>
      <c r="G297" s="4">
        <v>81</v>
      </c>
      <c r="H297" s="4">
        <v>81</v>
      </c>
      <c r="I297" s="4">
        <v>81</v>
      </c>
      <c r="J297" s="4">
        <v>81</v>
      </c>
      <c r="K297" s="4">
        <v>81</v>
      </c>
      <c r="L297" s="4">
        <v>81</v>
      </c>
      <c r="M297" s="4">
        <v>81</v>
      </c>
      <c r="N297" s="4">
        <v>81</v>
      </c>
      <c r="O297" s="4">
        <v>80</v>
      </c>
      <c r="P297">
        <v>182208</v>
      </c>
      <c r="Q297" s="3" t="s">
        <v>99</v>
      </c>
      <c r="R297" t="s">
        <v>53</v>
      </c>
      <c r="S297" t="s">
        <v>101</v>
      </c>
    </row>
    <row r="298" spans="1:19">
      <c r="A298">
        <v>20</v>
      </c>
      <c r="B298">
        <v>13</v>
      </c>
      <c r="C298" s="3">
        <v>401</v>
      </c>
      <c r="D298" s="4">
        <v>349</v>
      </c>
      <c r="E298" s="4">
        <v>349</v>
      </c>
      <c r="F298" s="4">
        <v>351</v>
      </c>
      <c r="G298" s="4">
        <v>351</v>
      </c>
      <c r="H298" s="4">
        <v>351</v>
      </c>
      <c r="I298" s="4">
        <v>352</v>
      </c>
      <c r="J298" s="4">
        <v>355</v>
      </c>
      <c r="K298" s="4">
        <v>356</v>
      </c>
      <c r="L298" s="4">
        <v>355</v>
      </c>
      <c r="M298" s="4">
        <v>356</v>
      </c>
      <c r="N298" s="4">
        <v>354</v>
      </c>
      <c r="O298" s="4">
        <v>355</v>
      </c>
      <c r="P298">
        <v>401108</v>
      </c>
      <c r="Q298" s="3" t="s">
        <v>99</v>
      </c>
      <c r="R298" t="s">
        <v>20</v>
      </c>
      <c r="S298" t="s">
        <v>101</v>
      </c>
    </row>
    <row r="299" spans="1:19">
      <c r="A299">
        <v>20</v>
      </c>
      <c r="B299">
        <v>13</v>
      </c>
      <c r="C299" s="3">
        <v>288</v>
      </c>
      <c r="D299" s="4">
        <v>1077.5999999999999</v>
      </c>
      <c r="E299" s="4">
        <v>1078.5999999999999</v>
      </c>
      <c r="F299" s="4">
        <v>1079.5999999999999</v>
      </c>
      <c r="G299" s="4">
        <v>1079.5999999999999</v>
      </c>
      <c r="H299" s="4">
        <v>1073.5999999999999</v>
      </c>
      <c r="I299" s="4">
        <v>1073.5999999999999</v>
      </c>
      <c r="J299" s="4">
        <v>1067.5999999999999</v>
      </c>
      <c r="K299" s="4">
        <v>1072.5999999999999</v>
      </c>
      <c r="L299" s="4">
        <v>1071.5999999999999</v>
      </c>
      <c r="M299" s="4">
        <v>1071.5999999999999</v>
      </c>
      <c r="N299" s="4">
        <v>1073.5999999999999</v>
      </c>
      <c r="O299" s="4">
        <v>1071.5999999999999</v>
      </c>
      <c r="P299">
        <v>288101</v>
      </c>
      <c r="Q299" s="3" t="s">
        <v>99</v>
      </c>
      <c r="R299" t="s">
        <v>53</v>
      </c>
      <c r="S299" t="s">
        <v>100</v>
      </c>
    </row>
    <row r="300" spans="1:19">
      <c r="A300">
        <v>20</v>
      </c>
      <c r="B300">
        <v>13</v>
      </c>
      <c r="C300" s="3">
        <v>401</v>
      </c>
      <c r="D300" s="4">
        <v>191</v>
      </c>
      <c r="E300" s="4">
        <v>190</v>
      </c>
      <c r="F300" s="4">
        <v>190</v>
      </c>
      <c r="G300" s="4">
        <v>190</v>
      </c>
      <c r="H300" s="4">
        <v>189</v>
      </c>
      <c r="I300" s="4">
        <v>189</v>
      </c>
      <c r="J300" s="4">
        <v>191</v>
      </c>
      <c r="K300" s="4">
        <v>192</v>
      </c>
      <c r="L300" s="4">
        <v>190</v>
      </c>
      <c r="M300" s="4">
        <v>191</v>
      </c>
      <c r="N300" s="4">
        <v>191</v>
      </c>
      <c r="O300" s="4">
        <v>191</v>
      </c>
      <c r="P300">
        <v>401109</v>
      </c>
      <c r="Q300" s="3" t="s">
        <v>99</v>
      </c>
      <c r="R300" t="s">
        <v>20</v>
      </c>
      <c r="S300" t="s">
        <v>101</v>
      </c>
    </row>
    <row r="301" spans="1:19">
      <c r="A301">
        <v>20</v>
      </c>
      <c r="B301">
        <v>13</v>
      </c>
      <c r="C301" s="3">
        <v>345</v>
      </c>
      <c r="D301" s="4">
        <v>746.7</v>
      </c>
      <c r="E301" s="4">
        <v>740.2</v>
      </c>
      <c r="F301" s="4">
        <v>740</v>
      </c>
      <c r="G301" s="4">
        <v>737.4</v>
      </c>
      <c r="H301" s="4">
        <v>737.9</v>
      </c>
      <c r="I301" s="4">
        <v>740.2</v>
      </c>
      <c r="J301" s="4">
        <v>741.2</v>
      </c>
      <c r="K301" s="4">
        <v>742.2</v>
      </c>
      <c r="L301" s="4">
        <v>744.2</v>
      </c>
      <c r="M301" s="4">
        <v>742.9</v>
      </c>
      <c r="N301" s="4">
        <v>738.7</v>
      </c>
      <c r="O301" s="4">
        <v>744.2</v>
      </c>
      <c r="P301">
        <v>345101</v>
      </c>
      <c r="Q301" s="3" t="s">
        <v>99</v>
      </c>
      <c r="R301" t="s">
        <v>26</v>
      </c>
      <c r="S301" t="s">
        <v>101</v>
      </c>
    </row>
    <row r="302" spans="1:19">
      <c r="A302">
        <v>20</v>
      </c>
      <c r="B302">
        <v>13</v>
      </c>
      <c r="C302" s="3">
        <v>345</v>
      </c>
      <c r="D302" s="4">
        <v>6606.4</v>
      </c>
      <c r="E302" s="4">
        <v>6592.8</v>
      </c>
      <c r="F302" s="4">
        <v>6580.8</v>
      </c>
      <c r="G302" s="4">
        <v>6572.3</v>
      </c>
      <c r="H302" s="4">
        <v>6588</v>
      </c>
      <c r="I302" s="4">
        <v>6588.4</v>
      </c>
      <c r="J302" s="4">
        <v>6586.6</v>
      </c>
      <c r="K302" s="4">
        <v>6574.9</v>
      </c>
      <c r="L302" s="4">
        <v>6597.2</v>
      </c>
      <c r="M302" s="4">
        <v>6605.8</v>
      </c>
      <c r="N302" s="4">
        <v>6589.2</v>
      </c>
      <c r="O302" s="4">
        <v>6586.6</v>
      </c>
      <c r="P302">
        <v>345102</v>
      </c>
      <c r="Q302" s="3" t="s">
        <v>99</v>
      </c>
      <c r="R302" t="s">
        <v>26</v>
      </c>
      <c r="S302" t="s">
        <v>101</v>
      </c>
    </row>
    <row r="303" spans="1:19">
      <c r="A303">
        <v>20</v>
      </c>
      <c r="B303">
        <v>13</v>
      </c>
      <c r="C303" s="3">
        <v>385</v>
      </c>
      <c r="D303" s="4">
        <v>4853.7</v>
      </c>
      <c r="E303" s="4">
        <v>4854.3</v>
      </c>
      <c r="F303" s="4">
        <v>4851.3</v>
      </c>
      <c r="G303" s="4">
        <v>4844.3</v>
      </c>
      <c r="H303" s="4">
        <v>4843.7</v>
      </c>
      <c r="I303" s="4">
        <v>4840.7</v>
      </c>
      <c r="J303" s="4">
        <v>4839.1000000000004</v>
      </c>
      <c r="K303" s="4">
        <v>4837.8999999999996</v>
      </c>
      <c r="L303" s="4">
        <v>4839.1000000000004</v>
      </c>
      <c r="M303" s="4">
        <v>4842.5</v>
      </c>
      <c r="N303" s="4">
        <v>4846.7</v>
      </c>
      <c r="O303" s="4">
        <v>4844.5</v>
      </c>
      <c r="P303">
        <v>385100</v>
      </c>
      <c r="Q303" s="3" t="s">
        <v>99</v>
      </c>
      <c r="R303" t="s">
        <v>74</v>
      </c>
      <c r="S303" t="s">
        <v>101</v>
      </c>
    </row>
    <row r="304" spans="1:19">
      <c r="A304">
        <v>20</v>
      </c>
      <c r="B304">
        <v>13</v>
      </c>
      <c r="C304" s="3">
        <v>451</v>
      </c>
      <c r="D304" s="4">
        <v>181.2</v>
      </c>
      <c r="E304" s="4">
        <v>181.2</v>
      </c>
      <c r="F304" s="4">
        <v>188.2</v>
      </c>
      <c r="G304" s="4">
        <v>191.2</v>
      </c>
      <c r="H304" s="4">
        <v>190.2</v>
      </c>
      <c r="I304" s="4">
        <v>191.2</v>
      </c>
      <c r="J304" s="4">
        <v>191.2</v>
      </c>
      <c r="K304" s="4">
        <v>191.2</v>
      </c>
      <c r="L304" s="4">
        <v>187.2</v>
      </c>
      <c r="M304" s="4">
        <v>191.2</v>
      </c>
      <c r="N304" s="4">
        <v>191.2</v>
      </c>
      <c r="O304" s="4">
        <v>190.2</v>
      </c>
      <c r="P304">
        <v>451101</v>
      </c>
      <c r="Q304" s="3" t="s">
        <v>99</v>
      </c>
      <c r="R304" t="s">
        <v>41</v>
      </c>
      <c r="S304" t="s">
        <v>100</v>
      </c>
    </row>
    <row r="305" spans="1:19">
      <c r="A305">
        <v>20</v>
      </c>
      <c r="B305">
        <v>13</v>
      </c>
      <c r="C305" s="3">
        <v>400</v>
      </c>
      <c r="D305" s="4">
        <v>17</v>
      </c>
      <c r="E305" s="4">
        <v>17</v>
      </c>
      <c r="F305" s="4">
        <v>17</v>
      </c>
      <c r="G305" s="4">
        <v>17</v>
      </c>
      <c r="H305" s="4">
        <v>17</v>
      </c>
      <c r="I305" s="4">
        <v>17</v>
      </c>
      <c r="J305" s="4">
        <v>17</v>
      </c>
      <c r="K305" s="4">
        <v>17</v>
      </c>
      <c r="L305" s="4">
        <v>17</v>
      </c>
      <c r="M305" s="4">
        <v>17</v>
      </c>
      <c r="N305" s="4">
        <v>17</v>
      </c>
      <c r="O305" s="4">
        <v>17</v>
      </c>
      <c r="P305">
        <v>400114</v>
      </c>
      <c r="Q305" s="3" t="s">
        <v>99</v>
      </c>
      <c r="R305" t="s">
        <v>20</v>
      </c>
      <c r="S305" t="s">
        <v>101</v>
      </c>
    </row>
    <row r="306" spans="1:19">
      <c r="A306">
        <v>20</v>
      </c>
      <c r="B306">
        <v>13</v>
      </c>
      <c r="C306" s="3">
        <v>332</v>
      </c>
      <c r="D306" s="4">
        <v>169</v>
      </c>
      <c r="E306" s="4">
        <v>169</v>
      </c>
      <c r="F306" s="4">
        <v>169</v>
      </c>
      <c r="G306" s="4">
        <v>169</v>
      </c>
      <c r="H306" s="4">
        <v>169</v>
      </c>
      <c r="I306" s="4">
        <v>169</v>
      </c>
      <c r="J306" s="4">
        <v>169</v>
      </c>
      <c r="K306" s="4">
        <v>169</v>
      </c>
      <c r="L306" s="4">
        <v>169</v>
      </c>
      <c r="M306" s="4">
        <v>169</v>
      </c>
      <c r="N306" s="4">
        <v>169</v>
      </c>
      <c r="O306" s="4">
        <v>169</v>
      </c>
      <c r="P306">
        <v>332100</v>
      </c>
      <c r="Q306" s="3" t="s">
        <v>99</v>
      </c>
      <c r="R306" t="s">
        <v>53</v>
      </c>
      <c r="S306" t="s">
        <v>100</v>
      </c>
    </row>
    <row r="307" spans="1:19">
      <c r="A307">
        <v>20</v>
      </c>
      <c r="B307">
        <v>13</v>
      </c>
      <c r="C307" s="3">
        <v>400</v>
      </c>
      <c r="D307" s="4">
        <v>115</v>
      </c>
      <c r="E307" s="4">
        <v>117</v>
      </c>
      <c r="F307" s="4">
        <v>116</v>
      </c>
      <c r="G307" s="4">
        <v>116</v>
      </c>
      <c r="H307" s="4">
        <v>116</v>
      </c>
      <c r="I307" s="4">
        <v>116</v>
      </c>
      <c r="J307" s="4">
        <v>116</v>
      </c>
      <c r="K307" s="4">
        <v>116</v>
      </c>
      <c r="L307" s="4">
        <v>116</v>
      </c>
      <c r="M307" s="4">
        <v>116</v>
      </c>
      <c r="N307" s="4">
        <v>117</v>
      </c>
      <c r="O307" s="4">
        <v>117</v>
      </c>
      <c r="P307">
        <v>400115</v>
      </c>
      <c r="Q307" s="3" t="s">
        <v>99</v>
      </c>
      <c r="R307" t="s">
        <v>20</v>
      </c>
      <c r="S307" t="s">
        <v>101</v>
      </c>
    </row>
    <row r="308" spans="1:19">
      <c r="A308">
        <v>20</v>
      </c>
      <c r="B308">
        <v>13</v>
      </c>
      <c r="C308" s="3">
        <v>333</v>
      </c>
      <c r="D308" s="4">
        <v>2908</v>
      </c>
      <c r="E308" s="4">
        <v>2905</v>
      </c>
      <c r="F308" s="4">
        <v>2910.5</v>
      </c>
      <c r="G308" s="4">
        <v>2910</v>
      </c>
      <c r="H308" s="4">
        <v>2907</v>
      </c>
      <c r="I308" s="4">
        <v>2904</v>
      </c>
      <c r="J308" s="4">
        <v>2913.5</v>
      </c>
      <c r="K308" s="4">
        <v>2913.5</v>
      </c>
      <c r="L308" s="4">
        <v>2913.5</v>
      </c>
      <c r="M308" s="4">
        <v>2911.5</v>
      </c>
      <c r="N308" s="4">
        <v>2915.5</v>
      </c>
      <c r="O308" s="4">
        <v>2907.5</v>
      </c>
      <c r="P308">
        <v>333101</v>
      </c>
      <c r="Q308" s="3" t="s">
        <v>99</v>
      </c>
      <c r="R308" t="s">
        <v>53</v>
      </c>
      <c r="S308" t="s">
        <v>100</v>
      </c>
    </row>
    <row r="309" spans="1:19">
      <c r="A309">
        <v>20</v>
      </c>
      <c r="B309">
        <v>13</v>
      </c>
      <c r="C309" s="3">
        <v>400</v>
      </c>
      <c r="D309" s="4">
        <v>150</v>
      </c>
      <c r="E309" s="4">
        <v>151</v>
      </c>
      <c r="F309" s="4">
        <v>153</v>
      </c>
      <c r="G309" s="4">
        <v>155</v>
      </c>
      <c r="H309" s="4">
        <v>155</v>
      </c>
      <c r="I309" s="4">
        <v>153</v>
      </c>
      <c r="J309" s="4">
        <v>153</v>
      </c>
      <c r="K309" s="4">
        <v>152</v>
      </c>
      <c r="L309" s="4">
        <v>151</v>
      </c>
      <c r="M309" s="4">
        <v>151</v>
      </c>
      <c r="N309" s="4">
        <v>150</v>
      </c>
      <c r="O309" s="4">
        <v>149</v>
      </c>
      <c r="P309">
        <v>400106</v>
      </c>
      <c r="Q309" s="3" t="s">
        <v>99</v>
      </c>
      <c r="R309" t="s">
        <v>20</v>
      </c>
      <c r="S309" t="s">
        <v>100</v>
      </c>
    </row>
    <row r="310" spans="1:19">
      <c r="A310">
        <v>20</v>
      </c>
      <c r="B310">
        <v>13</v>
      </c>
      <c r="C310" s="3">
        <v>453</v>
      </c>
      <c r="D310" s="4">
        <v>3888</v>
      </c>
      <c r="E310" s="4">
        <v>3907.1</v>
      </c>
      <c r="F310" s="4">
        <v>3913.3</v>
      </c>
      <c r="G310" s="4">
        <v>3934</v>
      </c>
      <c r="H310" s="4">
        <v>3939.2</v>
      </c>
      <c r="I310" s="4">
        <v>3940.4</v>
      </c>
      <c r="J310" s="4">
        <v>3945.9</v>
      </c>
      <c r="K310" s="4">
        <v>3946.1</v>
      </c>
      <c r="L310" s="4">
        <v>3955.6</v>
      </c>
      <c r="M310" s="4">
        <v>3973.5</v>
      </c>
      <c r="N310" s="4">
        <v>3964.9</v>
      </c>
      <c r="O310" s="4">
        <v>3966.2</v>
      </c>
      <c r="P310">
        <v>453101</v>
      </c>
      <c r="Q310" s="3" t="s">
        <v>99</v>
      </c>
      <c r="R310" t="s">
        <v>41</v>
      </c>
      <c r="S310" t="s">
        <v>100</v>
      </c>
    </row>
    <row r="311" spans="1:19">
      <c r="A311">
        <v>20</v>
      </c>
      <c r="B311">
        <v>13</v>
      </c>
      <c r="C311" s="3">
        <v>316</v>
      </c>
      <c r="D311" s="4">
        <v>2357</v>
      </c>
      <c r="E311" s="4">
        <v>2361</v>
      </c>
      <c r="F311" s="4">
        <v>2362</v>
      </c>
      <c r="G311" s="4">
        <v>2364</v>
      </c>
      <c r="H311" s="4">
        <v>2367</v>
      </c>
      <c r="I311" s="4">
        <v>2364</v>
      </c>
      <c r="J311" s="4">
        <v>2360</v>
      </c>
      <c r="K311" s="4">
        <v>2361</v>
      </c>
      <c r="L311" s="4">
        <v>2365</v>
      </c>
      <c r="M311" s="4">
        <v>2368</v>
      </c>
      <c r="N311" s="4">
        <v>2369</v>
      </c>
      <c r="O311" s="4">
        <v>2369</v>
      </c>
      <c r="P311">
        <v>316100</v>
      </c>
      <c r="Q311" s="3" t="s">
        <v>99</v>
      </c>
      <c r="R311" t="s">
        <v>53</v>
      </c>
      <c r="S311" t="s">
        <v>100</v>
      </c>
    </row>
    <row r="312" spans="1:19">
      <c r="A312">
        <v>20</v>
      </c>
      <c r="B312">
        <v>13</v>
      </c>
      <c r="C312" s="3">
        <v>400</v>
      </c>
      <c r="D312" s="4">
        <v>295.60000000000002</v>
      </c>
      <c r="E312" s="4">
        <v>297.60000000000002</v>
      </c>
      <c r="F312" s="4">
        <v>299.60000000000002</v>
      </c>
      <c r="G312" s="4">
        <v>300.60000000000002</v>
      </c>
      <c r="H312" s="4">
        <v>297.60000000000002</v>
      </c>
      <c r="I312" s="4">
        <v>298.60000000000002</v>
      </c>
      <c r="J312" s="4">
        <v>298.60000000000002</v>
      </c>
      <c r="K312" s="4">
        <v>301.60000000000002</v>
      </c>
      <c r="L312" s="4">
        <v>299.60000000000002</v>
      </c>
      <c r="M312" s="4">
        <v>298.60000000000002</v>
      </c>
      <c r="N312" s="4">
        <v>299.60000000000002</v>
      </c>
      <c r="O312" s="4">
        <v>299.60000000000002</v>
      </c>
      <c r="P312">
        <v>400109</v>
      </c>
      <c r="Q312" s="3" t="s">
        <v>99</v>
      </c>
      <c r="R312" t="s">
        <v>20</v>
      </c>
      <c r="S312" t="s">
        <v>100</v>
      </c>
    </row>
    <row r="313" spans="1:19">
      <c r="A313">
        <v>20</v>
      </c>
      <c r="B313">
        <v>13</v>
      </c>
      <c r="C313" s="3">
        <v>400</v>
      </c>
      <c r="D313" s="4">
        <v>89</v>
      </c>
      <c r="E313" s="4">
        <v>89</v>
      </c>
      <c r="F313" s="4">
        <v>89</v>
      </c>
      <c r="G313" s="4">
        <v>90</v>
      </c>
      <c r="H313" s="4">
        <v>90</v>
      </c>
      <c r="I313" s="4">
        <v>90</v>
      </c>
      <c r="J313" s="4">
        <v>90</v>
      </c>
      <c r="K313" s="4">
        <v>90</v>
      </c>
      <c r="L313" s="4">
        <v>90</v>
      </c>
      <c r="M313" s="4">
        <v>90</v>
      </c>
      <c r="N313" s="4">
        <v>90</v>
      </c>
      <c r="O313" s="4">
        <v>90</v>
      </c>
      <c r="P313">
        <v>400111</v>
      </c>
      <c r="Q313" s="3" t="s">
        <v>99</v>
      </c>
      <c r="R313" t="s">
        <v>20</v>
      </c>
      <c r="S313" t="s">
        <v>100</v>
      </c>
    </row>
    <row r="314" spans="1:19">
      <c r="A314">
        <v>20</v>
      </c>
      <c r="B314">
        <v>13</v>
      </c>
      <c r="C314" s="3">
        <v>400</v>
      </c>
      <c r="D314" s="4">
        <v>129</v>
      </c>
      <c r="E314" s="4">
        <v>129</v>
      </c>
      <c r="F314" s="4">
        <v>129</v>
      </c>
      <c r="G314" s="4">
        <v>129</v>
      </c>
      <c r="H314" s="4">
        <v>129</v>
      </c>
      <c r="I314" s="4">
        <v>129</v>
      </c>
      <c r="J314" s="4">
        <v>130</v>
      </c>
      <c r="K314" s="4">
        <v>130</v>
      </c>
      <c r="L314" s="4">
        <v>130</v>
      </c>
      <c r="M314" s="4">
        <v>130</v>
      </c>
      <c r="N314" s="4">
        <v>130</v>
      </c>
      <c r="O314" s="4">
        <v>129</v>
      </c>
      <c r="P314">
        <v>400113</v>
      </c>
      <c r="Q314" s="3" t="s">
        <v>99</v>
      </c>
      <c r="R314" t="s">
        <v>20</v>
      </c>
      <c r="S314" t="s">
        <v>100</v>
      </c>
    </row>
    <row r="315" spans="1:19">
      <c r="A315">
        <v>20</v>
      </c>
      <c r="B315">
        <v>13</v>
      </c>
      <c r="C315" s="3">
        <v>453</v>
      </c>
      <c r="D315" s="4">
        <v>654</v>
      </c>
      <c r="E315" s="4">
        <v>656</v>
      </c>
      <c r="F315" s="4">
        <v>661</v>
      </c>
      <c r="G315" s="4">
        <v>663</v>
      </c>
      <c r="H315" s="4">
        <v>663</v>
      </c>
      <c r="I315" s="4">
        <v>671</v>
      </c>
      <c r="J315" s="4">
        <v>673</v>
      </c>
      <c r="K315" s="4">
        <v>677</v>
      </c>
      <c r="L315" s="4">
        <v>679</v>
      </c>
      <c r="M315" s="4">
        <v>677</v>
      </c>
      <c r="N315" s="4">
        <v>684</v>
      </c>
      <c r="O315" s="4">
        <v>681</v>
      </c>
      <c r="P315">
        <v>453104</v>
      </c>
      <c r="Q315" s="3" t="s">
        <v>99</v>
      </c>
      <c r="R315" t="s">
        <v>41</v>
      </c>
      <c r="S315" t="s">
        <v>100</v>
      </c>
    </row>
    <row r="316" spans="1:19">
      <c r="A316">
        <v>20</v>
      </c>
      <c r="B316">
        <v>13</v>
      </c>
      <c r="C316" s="3">
        <v>317</v>
      </c>
      <c r="D316" s="4">
        <v>1601</v>
      </c>
      <c r="E316" s="4">
        <v>1608</v>
      </c>
      <c r="F316" s="4">
        <v>1602</v>
      </c>
      <c r="G316" s="4">
        <v>1605</v>
      </c>
      <c r="H316" s="4">
        <v>1612</v>
      </c>
      <c r="I316" s="4">
        <v>1608</v>
      </c>
      <c r="J316" s="4">
        <v>1604</v>
      </c>
      <c r="K316" s="4">
        <v>1614</v>
      </c>
      <c r="L316" s="4">
        <v>1622</v>
      </c>
      <c r="M316" s="4">
        <v>1623</v>
      </c>
      <c r="N316" s="4">
        <v>1619</v>
      </c>
      <c r="O316" s="4">
        <v>1619</v>
      </c>
      <c r="P316">
        <v>317101</v>
      </c>
      <c r="Q316" s="3" t="s">
        <v>99</v>
      </c>
      <c r="R316" t="s">
        <v>53</v>
      </c>
      <c r="S316" t="s">
        <v>100</v>
      </c>
    </row>
    <row r="317" spans="1:19">
      <c r="A317">
        <v>20</v>
      </c>
      <c r="B317">
        <v>13</v>
      </c>
      <c r="C317" s="3">
        <v>401</v>
      </c>
      <c r="D317" s="4">
        <v>67</v>
      </c>
      <c r="E317" s="4">
        <v>66</v>
      </c>
      <c r="F317" s="4">
        <v>66</v>
      </c>
      <c r="G317" s="4">
        <v>65</v>
      </c>
      <c r="H317" s="4">
        <v>66</v>
      </c>
      <c r="I317" s="4">
        <v>66</v>
      </c>
      <c r="J317" s="4">
        <v>66</v>
      </c>
      <c r="K317" s="4">
        <v>66</v>
      </c>
      <c r="L317" s="4">
        <v>66</v>
      </c>
      <c r="M317" s="4">
        <v>66</v>
      </c>
      <c r="N317" s="4">
        <v>66</v>
      </c>
      <c r="O317" s="4">
        <v>66</v>
      </c>
      <c r="P317">
        <v>401110</v>
      </c>
      <c r="Q317" s="3" t="s">
        <v>99</v>
      </c>
      <c r="R317" t="s">
        <v>20</v>
      </c>
      <c r="S317" t="s">
        <v>101</v>
      </c>
    </row>
    <row r="318" spans="1:19">
      <c r="A318">
        <v>20</v>
      </c>
      <c r="B318">
        <v>13</v>
      </c>
      <c r="C318" s="3">
        <v>401</v>
      </c>
      <c r="D318" s="4">
        <v>71</v>
      </c>
      <c r="E318" s="4">
        <v>71</v>
      </c>
      <c r="F318" s="4">
        <v>71</v>
      </c>
      <c r="G318" s="4">
        <v>71</v>
      </c>
      <c r="H318" s="4">
        <v>71</v>
      </c>
      <c r="I318" s="4">
        <v>71</v>
      </c>
      <c r="J318" s="4">
        <v>72</v>
      </c>
      <c r="K318" s="4">
        <v>72</v>
      </c>
      <c r="L318" s="4">
        <v>72</v>
      </c>
      <c r="M318" s="4">
        <v>72</v>
      </c>
      <c r="N318" s="4">
        <v>70</v>
      </c>
      <c r="O318" s="4">
        <v>71</v>
      </c>
      <c r="P318">
        <v>401111</v>
      </c>
      <c r="Q318" s="3" t="s">
        <v>99</v>
      </c>
      <c r="R318" t="s">
        <v>20</v>
      </c>
      <c r="S318" t="s">
        <v>101</v>
      </c>
    </row>
    <row r="319" spans="1:19">
      <c r="A319">
        <v>20</v>
      </c>
      <c r="B319">
        <v>13</v>
      </c>
      <c r="C319" s="3">
        <v>401</v>
      </c>
      <c r="D319" s="4">
        <v>113.5</v>
      </c>
      <c r="E319" s="4">
        <v>113.5</v>
      </c>
      <c r="F319" s="4">
        <v>113.5</v>
      </c>
      <c r="G319" s="4">
        <v>112.5</v>
      </c>
      <c r="H319" s="4">
        <v>113.5</v>
      </c>
      <c r="I319" s="4">
        <v>114.5</v>
      </c>
      <c r="J319" s="4">
        <v>113.5</v>
      </c>
      <c r="K319" s="4">
        <v>113.5</v>
      </c>
      <c r="L319" s="4">
        <v>114.5</v>
      </c>
      <c r="M319" s="4">
        <v>113.5</v>
      </c>
      <c r="N319" s="4">
        <v>112.5</v>
      </c>
      <c r="O319" s="4">
        <v>113.5</v>
      </c>
      <c r="P319">
        <v>401112</v>
      </c>
      <c r="Q319" s="3" t="s">
        <v>99</v>
      </c>
      <c r="R319" t="s">
        <v>20</v>
      </c>
      <c r="S319" t="s">
        <v>101</v>
      </c>
    </row>
    <row r="320" spans="1:19">
      <c r="A320">
        <v>20</v>
      </c>
      <c r="B320">
        <v>13</v>
      </c>
      <c r="C320" s="3">
        <v>254</v>
      </c>
      <c r="D320" s="4">
        <v>761.5</v>
      </c>
      <c r="E320" s="4">
        <v>762</v>
      </c>
      <c r="F320" s="4">
        <v>764</v>
      </c>
      <c r="G320" s="4">
        <v>767</v>
      </c>
      <c r="H320" s="4">
        <v>773</v>
      </c>
      <c r="I320" s="4">
        <v>776</v>
      </c>
      <c r="J320" s="4">
        <v>779.5</v>
      </c>
      <c r="K320" s="4">
        <v>781.5</v>
      </c>
      <c r="L320" s="4">
        <v>779.5</v>
      </c>
      <c r="M320" s="4">
        <v>784.5</v>
      </c>
      <c r="N320" s="4">
        <v>785.5</v>
      </c>
      <c r="O320" s="4">
        <v>792.5</v>
      </c>
      <c r="P320">
        <v>254101</v>
      </c>
      <c r="Q320" s="3" t="s">
        <v>99</v>
      </c>
      <c r="R320" t="s">
        <v>31</v>
      </c>
      <c r="S320" t="s">
        <v>101</v>
      </c>
    </row>
    <row r="321" spans="1:19">
      <c r="A321">
        <v>20</v>
      </c>
      <c r="B321">
        <v>13</v>
      </c>
      <c r="C321" s="3">
        <v>386</v>
      </c>
      <c r="D321" s="4">
        <v>54</v>
      </c>
      <c r="E321" s="4">
        <v>54</v>
      </c>
      <c r="F321" s="4">
        <v>54</v>
      </c>
      <c r="G321" s="4">
        <v>54</v>
      </c>
      <c r="H321" s="4">
        <v>54</v>
      </c>
      <c r="I321" s="4">
        <v>54</v>
      </c>
      <c r="J321" s="4">
        <v>54</v>
      </c>
      <c r="K321" s="4">
        <v>54</v>
      </c>
      <c r="L321" s="4">
        <v>54</v>
      </c>
      <c r="M321" s="4">
        <v>54</v>
      </c>
      <c r="N321" s="4">
        <v>54</v>
      </c>
      <c r="O321" s="4">
        <v>54</v>
      </c>
      <c r="P321">
        <v>386101</v>
      </c>
      <c r="Q321" s="3" t="s">
        <v>99</v>
      </c>
      <c r="R321" t="s">
        <v>74</v>
      </c>
      <c r="S321" t="s">
        <v>101</v>
      </c>
    </row>
    <row r="322" spans="1:19">
      <c r="A322">
        <v>20</v>
      </c>
      <c r="B322">
        <v>13</v>
      </c>
      <c r="C322" s="3">
        <v>386</v>
      </c>
      <c r="D322" s="4">
        <v>24</v>
      </c>
      <c r="E322" s="4">
        <v>23</v>
      </c>
      <c r="F322" s="4">
        <v>23</v>
      </c>
      <c r="G322" s="4">
        <v>23</v>
      </c>
      <c r="H322" s="4">
        <v>24</v>
      </c>
      <c r="I322" s="4">
        <v>24</v>
      </c>
      <c r="J322" s="4">
        <v>24</v>
      </c>
      <c r="K322" s="4">
        <v>24</v>
      </c>
      <c r="L322" s="4">
        <v>24</v>
      </c>
      <c r="M322" s="4">
        <v>23</v>
      </c>
      <c r="N322" s="4">
        <v>24</v>
      </c>
      <c r="O322" s="4">
        <v>24</v>
      </c>
      <c r="P322">
        <v>386102</v>
      </c>
      <c r="Q322" s="3" t="s">
        <v>99</v>
      </c>
      <c r="R322" t="s">
        <v>74</v>
      </c>
      <c r="S322" t="s">
        <v>101</v>
      </c>
    </row>
    <row r="323" spans="1:19">
      <c r="A323">
        <v>20</v>
      </c>
      <c r="B323">
        <v>13</v>
      </c>
      <c r="C323" s="3">
        <v>400</v>
      </c>
      <c r="D323" s="4">
        <v>183.8</v>
      </c>
      <c r="E323" s="4">
        <v>183.8</v>
      </c>
      <c r="F323" s="4">
        <v>183.8</v>
      </c>
      <c r="G323" s="4">
        <v>183.8</v>
      </c>
      <c r="H323" s="4">
        <v>182.8</v>
      </c>
      <c r="I323" s="4">
        <v>184.8</v>
      </c>
      <c r="J323" s="4">
        <v>184.8</v>
      </c>
      <c r="K323" s="4">
        <v>184.8</v>
      </c>
      <c r="L323" s="4">
        <v>184.8</v>
      </c>
      <c r="M323" s="4">
        <v>185.8</v>
      </c>
      <c r="N323" s="4">
        <v>187.8</v>
      </c>
      <c r="O323" s="4">
        <v>187.8</v>
      </c>
      <c r="P323">
        <v>400120</v>
      </c>
      <c r="Q323" s="3" t="s">
        <v>99</v>
      </c>
      <c r="R323" t="s">
        <v>20</v>
      </c>
      <c r="S323" t="s">
        <v>101</v>
      </c>
    </row>
    <row r="324" spans="1:19">
      <c r="A324">
        <v>20</v>
      </c>
      <c r="B324">
        <v>13</v>
      </c>
      <c r="C324" s="3">
        <v>400</v>
      </c>
      <c r="D324" s="4">
        <v>47</v>
      </c>
      <c r="E324" s="4">
        <v>48</v>
      </c>
      <c r="F324" s="4">
        <v>48</v>
      </c>
      <c r="G324" s="4">
        <v>48</v>
      </c>
      <c r="H324" s="4">
        <v>48</v>
      </c>
      <c r="I324" s="4">
        <v>48</v>
      </c>
      <c r="J324" s="4">
        <v>48</v>
      </c>
      <c r="K324" s="4">
        <v>48</v>
      </c>
      <c r="L324" s="4">
        <v>48</v>
      </c>
      <c r="M324" s="4">
        <v>48</v>
      </c>
      <c r="N324" s="4">
        <v>48</v>
      </c>
      <c r="O324" s="4">
        <v>48</v>
      </c>
      <c r="P324">
        <v>400121</v>
      </c>
      <c r="Q324" s="3" t="s">
        <v>99</v>
      </c>
      <c r="R324" t="s">
        <v>20</v>
      </c>
      <c r="S324" t="s">
        <v>101</v>
      </c>
    </row>
    <row r="325" spans="1:19">
      <c r="A325">
        <v>20</v>
      </c>
      <c r="B325">
        <v>13</v>
      </c>
      <c r="C325" s="3">
        <v>400</v>
      </c>
      <c r="D325" s="4">
        <v>94.5</v>
      </c>
      <c r="E325" s="4">
        <v>94.5</v>
      </c>
      <c r="F325" s="4">
        <v>94.5</v>
      </c>
      <c r="G325" s="4">
        <v>94.5</v>
      </c>
      <c r="H325" s="4">
        <v>94.5</v>
      </c>
      <c r="I325" s="4">
        <v>94.5</v>
      </c>
      <c r="J325" s="4">
        <v>94.5</v>
      </c>
      <c r="K325" s="4">
        <v>93.5</v>
      </c>
      <c r="L325" s="4">
        <v>94.5</v>
      </c>
      <c r="M325" s="4">
        <v>94.5</v>
      </c>
      <c r="N325" s="4">
        <v>94.5</v>
      </c>
      <c r="O325" s="4">
        <v>94.5</v>
      </c>
      <c r="P325">
        <v>400122</v>
      </c>
      <c r="Q325" s="3" t="s">
        <v>99</v>
      </c>
      <c r="R325" t="s">
        <v>20</v>
      </c>
      <c r="S325" t="s">
        <v>101</v>
      </c>
    </row>
    <row r="326" spans="1:19">
      <c r="A326">
        <v>20</v>
      </c>
      <c r="B326">
        <v>13</v>
      </c>
      <c r="C326" s="3">
        <v>401</v>
      </c>
      <c r="D326" s="4">
        <v>21</v>
      </c>
      <c r="E326" s="4">
        <v>21</v>
      </c>
      <c r="F326" s="4">
        <v>21</v>
      </c>
      <c r="G326" s="4">
        <v>21</v>
      </c>
      <c r="H326" s="4">
        <v>21</v>
      </c>
      <c r="I326" s="4">
        <v>21</v>
      </c>
      <c r="J326" s="4">
        <v>21</v>
      </c>
      <c r="K326" s="4">
        <v>21</v>
      </c>
      <c r="L326" s="4">
        <v>21</v>
      </c>
      <c r="M326" s="4">
        <v>21</v>
      </c>
      <c r="N326" s="4">
        <v>21</v>
      </c>
      <c r="O326" s="4">
        <v>21</v>
      </c>
      <c r="P326">
        <v>401113</v>
      </c>
      <c r="Q326" s="3" t="s">
        <v>99</v>
      </c>
      <c r="R326" t="s">
        <v>20</v>
      </c>
      <c r="S326" t="s">
        <v>101</v>
      </c>
    </row>
    <row r="327" spans="1:19">
      <c r="A327">
        <v>20</v>
      </c>
      <c r="B327">
        <v>13</v>
      </c>
      <c r="C327" s="3">
        <v>401</v>
      </c>
      <c r="D327" s="4">
        <v>22</v>
      </c>
      <c r="E327" s="4">
        <v>21</v>
      </c>
      <c r="F327" s="4">
        <v>21</v>
      </c>
      <c r="G327" s="4">
        <v>21</v>
      </c>
      <c r="H327" s="4">
        <v>21</v>
      </c>
      <c r="I327" s="4">
        <v>21</v>
      </c>
      <c r="J327" s="4">
        <v>21</v>
      </c>
      <c r="K327" s="4">
        <v>21</v>
      </c>
      <c r="L327" s="4">
        <v>21</v>
      </c>
      <c r="M327" s="4">
        <v>21</v>
      </c>
      <c r="N327" s="4">
        <v>22</v>
      </c>
      <c r="O327" s="4">
        <v>22</v>
      </c>
      <c r="P327">
        <v>401114</v>
      </c>
      <c r="Q327" s="3" t="s">
        <v>99</v>
      </c>
      <c r="R327" t="s">
        <v>20</v>
      </c>
      <c r="S327" t="s">
        <v>101</v>
      </c>
    </row>
    <row r="328" spans="1:19">
      <c r="A328">
        <v>20</v>
      </c>
      <c r="B328">
        <v>13</v>
      </c>
      <c r="C328" s="3">
        <v>401</v>
      </c>
      <c r="D328" s="4">
        <v>132</v>
      </c>
      <c r="E328" s="4">
        <v>130</v>
      </c>
      <c r="F328" s="4">
        <v>133</v>
      </c>
      <c r="G328" s="4">
        <v>132</v>
      </c>
      <c r="H328" s="4">
        <v>135</v>
      </c>
      <c r="I328" s="4">
        <v>135</v>
      </c>
      <c r="J328" s="4">
        <v>135</v>
      </c>
      <c r="K328" s="4">
        <v>133</v>
      </c>
      <c r="L328" s="4">
        <v>134</v>
      </c>
      <c r="M328" s="4">
        <v>135</v>
      </c>
      <c r="N328" s="4">
        <v>135</v>
      </c>
      <c r="O328" s="4">
        <v>136</v>
      </c>
      <c r="P328">
        <v>401115</v>
      </c>
      <c r="Q328" s="3" t="s">
        <v>99</v>
      </c>
      <c r="R328" t="s">
        <v>20</v>
      </c>
      <c r="S328" t="s">
        <v>101</v>
      </c>
    </row>
    <row r="329" spans="1:19">
      <c r="A329">
        <v>20</v>
      </c>
      <c r="B329">
        <v>13</v>
      </c>
      <c r="C329" s="3">
        <v>401</v>
      </c>
      <c r="D329" s="4">
        <v>195.6</v>
      </c>
      <c r="E329" s="4">
        <v>194.6</v>
      </c>
      <c r="F329" s="4">
        <v>196.6</v>
      </c>
      <c r="G329" s="4">
        <v>196.6</v>
      </c>
      <c r="H329" s="4">
        <v>197.6</v>
      </c>
      <c r="I329" s="4">
        <v>197.6</v>
      </c>
      <c r="J329" s="4">
        <v>196.6</v>
      </c>
      <c r="K329" s="4">
        <v>197.6</v>
      </c>
      <c r="L329" s="4">
        <v>197.6</v>
      </c>
      <c r="M329" s="4">
        <v>196.6</v>
      </c>
      <c r="N329" s="4">
        <v>195.6</v>
      </c>
      <c r="O329" s="4">
        <v>196.6</v>
      </c>
      <c r="P329">
        <v>401116</v>
      </c>
      <c r="Q329" s="3" t="s">
        <v>99</v>
      </c>
      <c r="R329" t="s">
        <v>20</v>
      </c>
      <c r="S329" t="s">
        <v>101</v>
      </c>
    </row>
    <row r="330" spans="1:19">
      <c r="A330">
        <v>20</v>
      </c>
      <c r="B330">
        <v>13</v>
      </c>
      <c r="C330" s="3">
        <v>401</v>
      </c>
      <c r="D330" s="4">
        <v>45</v>
      </c>
      <c r="E330" s="4">
        <v>45</v>
      </c>
      <c r="F330" s="4">
        <v>45</v>
      </c>
      <c r="G330" s="4">
        <v>45</v>
      </c>
      <c r="H330" s="4">
        <v>45</v>
      </c>
      <c r="I330" s="4">
        <v>45</v>
      </c>
      <c r="J330" s="4">
        <v>44</v>
      </c>
      <c r="K330" s="4">
        <v>45</v>
      </c>
      <c r="L330" s="4">
        <v>45</v>
      </c>
      <c r="M330" s="4">
        <v>45</v>
      </c>
      <c r="N330" s="4">
        <v>45</v>
      </c>
      <c r="O330" s="4">
        <v>45</v>
      </c>
      <c r="P330">
        <v>401117</v>
      </c>
      <c r="Q330" s="3" t="s">
        <v>99</v>
      </c>
      <c r="R330" t="s">
        <v>20</v>
      </c>
      <c r="S330" t="s">
        <v>101</v>
      </c>
    </row>
    <row r="331" spans="1:19">
      <c r="A331">
        <v>20</v>
      </c>
      <c r="B331">
        <v>13</v>
      </c>
      <c r="C331" s="3">
        <v>356</v>
      </c>
      <c r="D331" s="4">
        <v>499</v>
      </c>
      <c r="E331" s="4">
        <v>500.5</v>
      </c>
      <c r="F331" s="4">
        <v>502.5</v>
      </c>
      <c r="G331" s="4">
        <v>500.5</v>
      </c>
      <c r="H331" s="4">
        <v>502.5</v>
      </c>
      <c r="I331" s="4">
        <v>500.5</v>
      </c>
      <c r="J331" s="4">
        <v>502.5</v>
      </c>
      <c r="K331" s="4">
        <v>501.5</v>
      </c>
      <c r="L331" s="4">
        <v>505.5</v>
      </c>
      <c r="M331" s="4">
        <v>503.5</v>
      </c>
      <c r="N331" s="4">
        <v>502.5</v>
      </c>
      <c r="O331" s="4">
        <v>497.5</v>
      </c>
      <c r="P331">
        <v>356102</v>
      </c>
      <c r="Q331" s="3" t="s">
        <v>99</v>
      </c>
      <c r="R331" t="s">
        <v>74</v>
      </c>
      <c r="S331" t="s">
        <v>101</v>
      </c>
    </row>
    <row r="332" spans="1:19">
      <c r="A332">
        <v>20</v>
      </c>
      <c r="B332">
        <v>13</v>
      </c>
      <c r="C332" s="3">
        <v>386</v>
      </c>
      <c r="D332" s="4">
        <v>190</v>
      </c>
      <c r="E332" s="4">
        <v>190</v>
      </c>
      <c r="F332" s="4">
        <v>189</v>
      </c>
      <c r="G332" s="4">
        <v>190</v>
      </c>
      <c r="H332" s="4">
        <v>189</v>
      </c>
      <c r="I332" s="4">
        <v>189</v>
      </c>
      <c r="J332" s="4">
        <v>187</v>
      </c>
      <c r="K332" s="4">
        <v>187</v>
      </c>
      <c r="L332" s="4">
        <v>188</v>
      </c>
      <c r="M332" s="4">
        <v>189</v>
      </c>
      <c r="N332" s="4">
        <v>188</v>
      </c>
      <c r="O332" s="4">
        <v>188</v>
      </c>
      <c r="P332">
        <v>386105</v>
      </c>
      <c r="Q332" s="3" t="s">
        <v>99</v>
      </c>
      <c r="R332" t="s">
        <v>74</v>
      </c>
      <c r="S332" t="s">
        <v>101</v>
      </c>
    </row>
    <row r="333" spans="1:19">
      <c r="A333">
        <v>20</v>
      </c>
      <c r="B333">
        <v>13</v>
      </c>
      <c r="C333" s="3">
        <v>400</v>
      </c>
      <c r="D333" s="4">
        <v>64</v>
      </c>
      <c r="E333" s="4">
        <v>64</v>
      </c>
      <c r="F333" s="4">
        <v>64</v>
      </c>
      <c r="G333" s="4">
        <v>64</v>
      </c>
      <c r="H333" s="4">
        <v>64</v>
      </c>
      <c r="I333" s="4">
        <v>64</v>
      </c>
      <c r="J333" s="4">
        <v>64</v>
      </c>
      <c r="K333" s="4">
        <v>64</v>
      </c>
      <c r="L333" s="4">
        <v>64</v>
      </c>
      <c r="M333" s="4">
        <v>64</v>
      </c>
      <c r="N333" s="4">
        <v>64</v>
      </c>
      <c r="O333" s="4">
        <v>64</v>
      </c>
      <c r="P333">
        <v>400124</v>
      </c>
      <c r="Q333" s="3" t="s">
        <v>99</v>
      </c>
      <c r="R333" t="s">
        <v>20</v>
      </c>
      <c r="S333" t="s">
        <v>101</v>
      </c>
    </row>
    <row r="334" spans="1:19">
      <c r="A334">
        <v>20</v>
      </c>
      <c r="B334">
        <v>13</v>
      </c>
      <c r="C334" s="3">
        <v>400</v>
      </c>
      <c r="D334" s="4">
        <v>4142.6000000000004</v>
      </c>
      <c r="E334" s="4">
        <v>4151.1000000000004</v>
      </c>
      <c r="F334" s="4">
        <v>4167.1000000000004</v>
      </c>
      <c r="G334" s="4">
        <v>4170.6000000000004</v>
      </c>
      <c r="H334" s="4">
        <v>4182.6000000000004</v>
      </c>
      <c r="I334" s="4">
        <v>4196.1000000000004</v>
      </c>
      <c r="J334" s="4">
        <v>4209.1000000000004</v>
      </c>
      <c r="K334" s="4">
        <v>4226.1000000000004</v>
      </c>
      <c r="L334" s="4">
        <v>4237.1000000000004</v>
      </c>
      <c r="M334" s="4">
        <v>4260.1000000000004</v>
      </c>
      <c r="N334" s="4">
        <v>4272.1000000000004</v>
      </c>
      <c r="O334" s="4">
        <v>4283.1000000000004</v>
      </c>
      <c r="P334">
        <v>400127</v>
      </c>
      <c r="Q334" s="3" t="s">
        <v>99</v>
      </c>
      <c r="R334" t="s">
        <v>20</v>
      </c>
      <c r="S334" t="s">
        <v>101</v>
      </c>
    </row>
    <row r="335" spans="1:19">
      <c r="A335">
        <v>20</v>
      </c>
      <c r="B335">
        <v>13</v>
      </c>
      <c r="C335" s="3">
        <v>401</v>
      </c>
      <c r="D335" s="4">
        <v>81</v>
      </c>
      <c r="E335" s="4">
        <v>81</v>
      </c>
      <c r="F335" s="4">
        <v>81</v>
      </c>
      <c r="G335" s="4">
        <v>83</v>
      </c>
      <c r="H335" s="4">
        <v>83</v>
      </c>
      <c r="I335" s="4">
        <v>84</v>
      </c>
      <c r="J335" s="4">
        <v>85</v>
      </c>
      <c r="K335" s="4">
        <v>84</v>
      </c>
      <c r="L335" s="4">
        <v>84</v>
      </c>
      <c r="M335" s="4">
        <v>84</v>
      </c>
      <c r="N335" s="4">
        <v>84</v>
      </c>
      <c r="O335" s="4">
        <v>84</v>
      </c>
      <c r="P335">
        <v>401118</v>
      </c>
      <c r="Q335" s="3" t="s">
        <v>99</v>
      </c>
      <c r="R335" t="s">
        <v>20</v>
      </c>
      <c r="S335" t="s">
        <v>101</v>
      </c>
    </row>
    <row r="336" spans="1:19">
      <c r="A336">
        <v>20</v>
      </c>
      <c r="B336">
        <v>13</v>
      </c>
      <c r="C336" s="3">
        <v>401</v>
      </c>
      <c r="D336" s="4">
        <v>10</v>
      </c>
      <c r="E336" s="4">
        <v>10</v>
      </c>
      <c r="F336" s="4">
        <v>10</v>
      </c>
      <c r="G336" s="4">
        <v>10</v>
      </c>
      <c r="H336" s="4">
        <v>10</v>
      </c>
      <c r="I336" s="4">
        <v>10</v>
      </c>
      <c r="J336" s="4">
        <v>10</v>
      </c>
      <c r="K336" s="4">
        <v>10</v>
      </c>
      <c r="L336" s="4">
        <v>10</v>
      </c>
      <c r="M336" s="4">
        <v>10</v>
      </c>
      <c r="N336" s="4">
        <v>10</v>
      </c>
      <c r="O336" s="4">
        <v>10</v>
      </c>
      <c r="P336">
        <v>401119</v>
      </c>
      <c r="Q336" s="3" t="s">
        <v>99</v>
      </c>
      <c r="R336" t="s">
        <v>20</v>
      </c>
      <c r="S336" t="s">
        <v>101</v>
      </c>
    </row>
    <row r="337" spans="1:19">
      <c r="A337">
        <v>20</v>
      </c>
      <c r="B337">
        <v>13</v>
      </c>
      <c r="C337" s="3">
        <v>401</v>
      </c>
      <c r="D337" s="4">
        <v>37</v>
      </c>
      <c r="E337" s="4">
        <v>37</v>
      </c>
      <c r="F337" s="4">
        <v>37</v>
      </c>
      <c r="G337" s="4">
        <v>37</v>
      </c>
      <c r="H337" s="4">
        <v>37</v>
      </c>
      <c r="I337" s="4">
        <v>37</v>
      </c>
      <c r="J337" s="4">
        <v>37</v>
      </c>
      <c r="K337" s="4">
        <v>37</v>
      </c>
      <c r="L337" s="4">
        <v>37</v>
      </c>
      <c r="M337" s="4">
        <v>37</v>
      </c>
      <c r="N337" s="4">
        <v>37</v>
      </c>
      <c r="O337" s="4">
        <v>37</v>
      </c>
      <c r="P337">
        <v>401120</v>
      </c>
      <c r="Q337" s="3" t="s">
        <v>99</v>
      </c>
      <c r="R337" t="s">
        <v>20</v>
      </c>
      <c r="S337" t="s">
        <v>101</v>
      </c>
    </row>
    <row r="338" spans="1:19">
      <c r="A338">
        <v>20</v>
      </c>
      <c r="B338">
        <v>13</v>
      </c>
      <c r="C338" s="3">
        <v>401</v>
      </c>
      <c r="D338" s="4">
        <v>57</v>
      </c>
      <c r="E338" s="4">
        <v>57</v>
      </c>
      <c r="F338" s="4">
        <v>57</v>
      </c>
      <c r="G338" s="4">
        <v>57</v>
      </c>
      <c r="H338" s="4">
        <v>57</v>
      </c>
      <c r="I338" s="4">
        <v>57</v>
      </c>
      <c r="J338" s="4">
        <v>57</v>
      </c>
      <c r="K338" s="4">
        <v>57</v>
      </c>
      <c r="L338" s="4">
        <v>57</v>
      </c>
      <c r="M338" s="4">
        <v>56</v>
      </c>
      <c r="N338" s="4">
        <v>56</v>
      </c>
      <c r="O338" s="4">
        <v>56</v>
      </c>
      <c r="P338">
        <v>401121</v>
      </c>
      <c r="Q338" s="3" t="s">
        <v>99</v>
      </c>
      <c r="R338" t="s">
        <v>20</v>
      </c>
      <c r="S338" t="s">
        <v>101</v>
      </c>
    </row>
    <row r="339" spans="1:19">
      <c r="A339">
        <v>20</v>
      </c>
      <c r="B339">
        <v>13</v>
      </c>
      <c r="C339" s="3">
        <v>401</v>
      </c>
      <c r="D339" s="4">
        <v>153</v>
      </c>
      <c r="E339" s="4">
        <v>152</v>
      </c>
      <c r="F339" s="4">
        <v>153</v>
      </c>
      <c r="G339" s="4">
        <v>153</v>
      </c>
      <c r="H339" s="4">
        <v>155</v>
      </c>
      <c r="I339" s="4">
        <v>155</v>
      </c>
      <c r="J339" s="4">
        <v>156</v>
      </c>
      <c r="K339" s="4">
        <v>157</v>
      </c>
      <c r="L339" s="4">
        <v>157</v>
      </c>
      <c r="M339" s="4">
        <v>156</v>
      </c>
      <c r="N339" s="4">
        <v>156</v>
      </c>
      <c r="O339" s="4">
        <v>156</v>
      </c>
      <c r="P339">
        <v>401122</v>
      </c>
      <c r="Q339" s="3" t="s">
        <v>99</v>
      </c>
      <c r="R339" t="s">
        <v>20</v>
      </c>
      <c r="S339" t="s">
        <v>101</v>
      </c>
    </row>
    <row r="340" spans="1:19">
      <c r="A340">
        <v>20</v>
      </c>
      <c r="B340">
        <v>13</v>
      </c>
      <c r="C340" s="3">
        <v>356</v>
      </c>
      <c r="D340" s="4">
        <v>2063.3000000000002</v>
      </c>
      <c r="E340" s="4">
        <v>2068.3000000000002</v>
      </c>
      <c r="F340" s="4">
        <v>2063.3000000000002</v>
      </c>
      <c r="G340" s="4">
        <v>2060.3000000000002</v>
      </c>
      <c r="H340" s="4">
        <v>2055.3000000000002</v>
      </c>
      <c r="I340" s="4">
        <v>2062.3000000000002</v>
      </c>
      <c r="J340" s="4">
        <v>2076.3000000000002</v>
      </c>
      <c r="K340" s="4">
        <v>2071.1</v>
      </c>
      <c r="L340" s="4">
        <v>2073.1</v>
      </c>
      <c r="M340" s="4">
        <v>2078.1</v>
      </c>
      <c r="N340" s="4">
        <v>2079.1</v>
      </c>
      <c r="O340" s="4">
        <v>2074.1</v>
      </c>
      <c r="P340">
        <v>356105</v>
      </c>
      <c r="Q340" s="3" t="s">
        <v>99</v>
      </c>
      <c r="R340" t="s">
        <v>74</v>
      </c>
      <c r="S340" t="s">
        <v>101</v>
      </c>
    </row>
    <row r="341" spans="1:19">
      <c r="A341">
        <v>20</v>
      </c>
      <c r="B341">
        <v>13</v>
      </c>
      <c r="C341" s="3">
        <v>356</v>
      </c>
      <c r="D341" s="4">
        <v>663.9</v>
      </c>
      <c r="E341" s="4">
        <v>665.7</v>
      </c>
      <c r="F341" s="4">
        <v>662.9</v>
      </c>
      <c r="G341" s="4">
        <v>661.9</v>
      </c>
      <c r="H341" s="4">
        <v>664.1</v>
      </c>
      <c r="I341" s="4">
        <v>664.7</v>
      </c>
      <c r="J341" s="4">
        <v>666.5</v>
      </c>
      <c r="K341" s="4">
        <v>670.5</v>
      </c>
      <c r="L341" s="4">
        <v>671.3</v>
      </c>
      <c r="M341" s="4">
        <v>670.3</v>
      </c>
      <c r="N341" s="4">
        <v>669.3</v>
      </c>
      <c r="O341" s="4">
        <v>670.3</v>
      </c>
      <c r="P341">
        <v>356108</v>
      </c>
      <c r="Q341" s="3" t="s">
        <v>99</v>
      </c>
      <c r="R341" t="s">
        <v>74</v>
      </c>
      <c r="S341" t="s">
        <v>101</v>
      </c>
    </row>
    <row r="342" spans="1:19">
      <c r="A342">
        <v>20</v>
      </c>
      <c r="B342">
        <v>13</v>
      </c>
      <c r="C342" s="3">
        <v>386</v>
      </c>
      <c r="D342" s="4">
        <v>21</v>
      </c>
      <c r="E342" s="4">
        <v>21</v>
      </c>
      <c r="F342" s="4">
        <v>21</v>
      </c>
      <c r="G342" s="4">
        <v>21</v>
      </c>
      <c r="H342" s="4">
        <v>21</v>
      </c>
      <c r="I342" s="4">
        <v>21</v>
      </c>
      <c r="J342" s="4">
        <v>20</v>
      </c>
      <c r="K342" s="4">
        <v>21</v>
      </c>
      <c r="L342" s="4">
        <v>21</v>
      </c>
      <c r="M342" s="4">
        <v>21</v>
      </c>
      <c r="N342" s="4">
        <v>21</v>
      </c>
      <c r="O342" s="4">
        <v>21</v>
      </c>
      <c r="P342">
        <v>386106</v>
      </c>
      <c r="Q342" s="3" t="s">
        <v>99</v>
      </c>
      <c r="R342" t="s">
        <v>74</v>
      </c>
      <c r="S342" t="s">
        <v>101</v>
      </c>
    </row>
    <row r="343" spans="1:19">
      <c r="A343">
        <v>20</v>
      </c>
      <c r="B343">
        <v>13</v>
      </c>
      <c r="C343" s="3">
        <v>386</v>
      </c>
      <c r="D343" s="4">
        <v>92</v>
      </c>
      <c r="E343" s="4">
        <v>92</v>
      </c>
      <c r="F343" s="4">
        <v>92</v>
      </c>
      <c r="G343" s="4">
        <v>91</v>
      </c>
      <c r="H343" s="4">
        <v>90</v>
      </c>
      <c r="I343" s="4">
        <v>91</v>
      </c>
      <c r="J343" s="4">
        <v>92</v>
      </c>
      <c r="K343" s="4">
        <v>91</v>
      </c>
      <c r="L343" s="4">
        <v>90</v>
      </c>
      <c r="M343" s="4">
        <v>93</v>
      </c>
      <c r="N343" s="4">
        <v>91</v>
      </c>
      <c r="O343" s="4">
        <v>90</v>
      </c>
      <c r="P343">
        <v>386107</v>
      </c>
      <c r="Q343" s="3" t="s">
        <v>99</v>
      </c>
      <c r="R343" t="s">
        <v>74</v>
      </c>
      <c r="S343" t="s">
        <v>101</v>
      </c>
    </row>
    <row r="344" spans="1:19">
      <c r="A344">
        <v>20</v>
      </c>
      <c r="B344">
        <v>13</v>
      </c>
      <c r="C344" s="3">
        <v>386</v>
      </c>
      <c r="D344" s="4">
        <v>12</v>
      </c>
      <c r="E344" s="4">
        <v>12</v>
      </c>
      <c r="F344" s="4">
        <v>13</v>
      </c>
      <c r="G344" s="4">
        <v>13</v>
      </c>
      <c r="H344" s="4">
        <v>13</v>
      </c>
      <c r="I344" s="4">
        <v>13</v>
      </c>
      <c r="J344" s="4">
        <v>13</v>
      </c>
      <c r="K344" s="4">
        <v>13</v>
      </c>
      <c r="L344" s="4">
        <v>13</v>
      </c>
      <c r="M344" s="4">
        <v>13</v>
      </c>
      <c r="N344" s="4">
        <v>12</v>
      </c>
      <c r="O344" s="4">
        <v>12</v>
      </c>
      <c r="P344">
        <v>386108</v>
      </c>
      <c r="Q344" s="3" t="s">
        <v>99</v>
      </c>
      <c r="R344" t="s">
        <v>74</v>
      </c>
      <c r="S344" t="s">
        <v>101</v>
      </c>
    </row>
    <row r="345" spans="1:19">
      <c r="A345">
        <v>20</v>
      </c>
      <c r="B345">
        <v>13</v>
      </c>
      <c r="C345" s="3">
        <v>386</v>
      </c>
      <c r="D345" s="4">
        <v>137</v>
      </c>
      <c r="E345" s="4">
        <v>137</v>
      </c>
      <c r="F345" s="4">
        <v>137</v>
      </c>
      <c r="G345" s="4">
        <v>137</v>
      </c>
      <c r="H345" s="4">
        <v>137</v>
      </c>
      <c r="I345" s="4">
        <v>136</v>
      </c>
      <c r="J345" s="4">
        <v>135</v>
      </c>
      <c r="K345" s="4">
        <v>135</v>
      </c>
      <c r="L345" s="4">
        <v>136</v>
      </c>
      <c r="M345" s="4">
        <v>136</v>
      </c>
      <c r="N345" s="4">
        <v>136</v>
      </c>
      <c r="O345" s="4">
        <v>135</v>
      </c>
      <c r="P345">
        <v>386109</v>
      </c>
      <c r="Q345" s="3" t="s">
        <v>99</v>
      </c>
      <c r="R345" t="s">
        <v>74</v>
      </c>
      <c r="S345" t="s">
        <v>101</v>
      </c>
    </row>
    <row r="346" spans="1:19">
      <c r="A346">
        <v>20</v>
      </c>
      <c r="B346">
        <v>13</v>
      </c>
      <c r="C346" s="3">
        <v>400</v>
      </c>
      <c r="D346" s="4">
        <v>2283.3000000000002</v>
      </c>
      <c r="E346" s="4">
        <v>2286.3000000000002</v>
      </c>
      <c r="F346" s="4">
        <v>2286.3000000000002</v>
      </c>
      <c r="G346" s="4">
        <v>2288.3000000000002</v>
      </c>
      <c r="H346" s="4">
        <v>2286.3000000000002</v>
      </c>
      <c r="I346" s="4">
        <v>2288.3000000000002</v>
      </c>
      <c r="J346" s="4">
        <v>2303.3000000000002</v>
      </c>
      <c r="K346" s="4">
        <v>2309.3000000000002</v>
      </c>
      <c r="L346" s="4">
        <v>2305.3000000000002</v>
      </c>
      <c r="M346" s="4">
        <v>2304.3000000000002</v>
      </c>
      <c r="N346" s="4">
        <v>2305.3000000000002</v>
      </c>
      <c r="O346" s="4">
        <v>2312.3000000000002</v>
      </c>
      <c r="P346">
        <v>400130</v>
      </c>
      <c r="Q346" s="3" t="s">
        <v>99</v>
      </c>
      <c r="R346" t="s">
        <v>20</v>
      </c>
      <c r="S346" t="s">
        <v>101</v>
      </c>
    </row>
    <row r="347" spans="1:19">
      <c r="A347">
        <v>20</v>
      </c>
      <c r="B347">
        <v>13</v>
      </c>
      <c r="C347" s="3">
        <v>124</v>
      </c>
      <c r="D347" s="4">
        <v>287</v>
      </c>
      <c r="E347" s="4">
        <v>288</v>
      </c>
      <c r="F347" s="4">
        <v>289</v>
      </c>
      <c r="G347" s="4">
        <v>289</v>
      </c>
      <c r="H347" s="4">
        <v>290</v>
      </c>
      <c r="I347" s="4">
        <v>290</v>
      </c>
      <c r="J347" s="4">
        <v>288</v>
      </c>
      <c r="K347" s="4">
        <v>288</v>
      </c>
      <c r="L347" s="4">
        <v>288</v>
      </c>
      <c r="M347" s="4">
        <v>288</v>
      </c>
      <c r="N347" s="4">
        <v>288</v>
      </c>
      <c r="O347" s="4">
        <v>289</v>
      </c>
      <c r="P347">
        <v>124100</v>
      </c>
      <c r="Q347" s="3" t="s">
        <v>99</v>
      </c>
      <c r="R347" t="s">
        <v>26</v>
      </c>
      <c r="S347" t="s">
        <v>101</v>
      </c>
    </row>
    <row r="348" spans="1:19">
      <c r="A348">
        <v>20</v>
      </c>
      <c r="B348">
        <v>13</v>
      </c>
      <c r="C348" s="3">
        <v>125</v>
      </c>
      <c r="D348" s="4">
        <v>194</v>
      </c>
      <c r="E348" s="4">
        <v>193</v>
      </c>
      <c r="F348" s="4">
        <v>191</v>
      </c>
      <c r="G348" s="4">
        <v>191</v>
      </c>
      <c r="H348" s="4">
        <v>190</v>
      </c>
      <c r="I348" s="4">
        <v>191</v>
      </c>
      <c r="J348" s="4">
        <v>192</v>
      </c>
      <c r="K348" s="4">
        <v>193</v>
      </c>
      <c r="L348" s="4">
        <v>192</v>
      </c>
      <c r="M348" s="4">
        <v>192</v>
      </c>
      <c r="N348" s="4">
        <v>192</v>
      </c>
      <c r="O348" s="4">
        <v>192</v>
      </c>
      <c r="P348">
        <v>125100</v>
      </c>
      <c r="Q348" s="3" t="s">
        <v>99</v>
      </c>
      <c r="R348" t="s">
        <v>26</v>
      </c>
      <c r="S348" t="s">
        <v>101</v>
      </c>
    </row>
    <row r="349" spans="1:19">
      <c r="A349">
        <v>20</v>
      </c>
      <c r="B349">
        <v>13</v>
      </c>
      <c r="C349" s="3">
        <v>126</v>
      </c>
      <c r="D349" s="4">
        <v>69</v>
      </c>
      <c r="E349" s="4">
        <v>69</v>
      </c>
      <c r="F349" s="4">
        <v>70</v>
      </c>
      <c r="G349" s="4">
        <v>70</v>
      </c>
      <c r="H349" s="4">
        <v>69</v>
      </c>
      <c r="I349" s="4">
        <v>69</v>
      </c>
      <c r="J349" s="4">
        <v>69</v>
      </c>
      <c r="K349" s="4">
        <v>69</v>
      </c>
      <c r="L349" s="4">
        <v>70</v>
      </c>
      <c r="M349" s="4">
        <v>69</v>
      </c>
      <c r="N349" s="4">
        <v>69</v>
      </c>
      <c r="O349" s="4">
        <v>69</v>
      </c>
      <c r="P349">
        <v>126100</v>
      </c>
      <c r="Q349" s="3" t="s">
        <v>99</v>
      </c>
      <c r="R349" t="s">
        <v>26</v>
      </c>
      <c r="S349" t="s">
        <v>101</v>
      </c>
    </row>
    <row r="350" spans="1:19">
      <c r="A350">
        <v>20</v>
      </c>
      <c r="B350">
        <v>13</v>
      </c>
      <c r="C350" s="3">
        <v>127</v>
      </c>
      <c r="D350" s="4">
        <v>218</v>
      </c>
      <c r="E350" s="4">
        <v>218</v>
      </c>
      <c r="F350" s="4">
        <v>219</v>
      </c>
      <c r="G350" s="4">
        <v>219</v>
      </c>
      <c r="H350" s="4">
        <v>218</v>
      </c>
      <c r="I350" s="4">
        <v>219</v>
      </c>
      <c r="J350" s="4">
        <v>219</v>
      </c>
      <c r="K350" s="4">
        <v>219</v>
      </c>
      <c r="L350" s="4">
        <v>218</v>
      </c>
      <c r="M350" s="4">
        <v>218</v>
      </c>
      <c r="N350" s="4">
        <v>218</v>
      </c>
      <c r="O350" s="4">
        <v>220</v>
      </c>
      <c r="P350">
        <v>127100</v>
      </c>
      <c r="Q350" s="3" t="s">
        <v>99</v>
      </c>
      <c r="R350" t="s">
        <v>26</v>
      </c>
      <c r="S350" t="s">
        <v>101</v>
      </c>
    </row>
    <row r="351" spans="1:19">
      <c r="A351">
        <v>20</v>
      </c>
      <c r="B351">
        <v>13</v>
      </c>
      <c r="C351" s="3">
        <v>356</v>
      </c>
      <c r="D351" s="4">
        <v>658.5</v>
      </c>
      <c r="E351" s="4">
        <v>660.5</v>
      </c>
      <c r="F351" s="4">
        <v>662.5</v>
      </c>
      <c r="G351" s="4">
        <v>662.5</v>
      </c>
      <c r="H351" s="4">
        <v>656.5</v>
      </c>
      <c r="I351" s="4">
        <v>655.5</v>
      </c>
      <c r="J351" s="4">
        <v>652.5</v>
      </c>
      <c r="K351" s="4">
        <v>652.5</v>
      </c>
      <c r="L351" s="4">
        <v>652.5</v>
      </c>
      <c r="M351" s="4">
        <v>653.5</v>
      </c>
      <c r="N351" s="4">
        <v>654.5</v>
      </c>
      <c r="O351" s="4">
        <v>655.5</v>
      </c>
      <c r="P351">
        <v>356111</v>
      </c>
      <c r="Q351" s="3" t="s">
        <v>99</v>
      </c>
      <c r="R351" t="s">
        <v>74</v>
      </c>
      <c r="S351" t="s">
        <v>101</v>
      </c>
    </row>
    <row r="352" spans="1:19">
      <c r="A352">
        <v>20</v>
      </c>
      <c r="B352">
        <v>13</v>
      </c>
      <c r="C352" s="3">
        <v>356</v>
      </c>
      <c r="D352" s="4">
        <v>398</v>
      </c>
      <c r="E352" s="4">
        <v>398</v>
      </c>
      <c r="F352" s="4">
        <v>398</v>
      </c>
      <c r="G352" s="4">
        <v>398</v>
      </c>
      <c r="H352" s="4">
        <v>398</v>
      </c>
      <c r="I352" s="4">
        <v>397</v>
      </c>
      <c r="J352" s="4">
        <v>399</v>
      </c>
      <c r="K352" s="4">
        <v>398</v>
      </c>
      <c r="L352" s="4">
        <v>400</v>
      </c>
      <c r="M352" s="4">
        <v>402</v>
      </c>
      <c r="N352" s="4">
        <v>401</v>
      </c>
      <c r="O352" s="4">
        <v>402</v>
      </c>
      <c r="P352">
        <v>356114</v>
      </c>
      <c r="Q352" s="3" t="s">
        <v>99</v>
      </c>
      <c r="R352" t="s">
        <v>74</v>
      </c>
      <c r="S352" t="s">
        <v>101</v>
      </c>
    </row>
    <row r="353" spans="1:19">
      <c r="A353">
        <v>20</v>
      </c>
      <c r="B353">
        <v>13</v>
      </c>
      <c r="C353" s="3">
        <v>386</v>
      </c>
      <c r="D353" s="4">
        <v>49</v>
      </c>
      <c r="E353" s="4">
        <v>48</v>
      </c>
      <c r="F353" s="4">
        <v>49</v>
      </c>
      <c r="G353" s="4">
        <v>49</v>
      </c>
      <c r="H353" s="4">
        <v>49</v>
      </c>
      <c r="I353" s="4">
        <v>48</v>
      </c>
      <c r="J353" s="4">
        <v>48</v>
      </c>
      <c r="K353" s="4">
        <v>48</v>
      </c>
      <c r="L353" s="4">
        <v>48</v>
      </c>
      <c r="M353" s="4">
        <v>47</v>
      </c>
      <c r="N353" s="4">
        <v>47</v>
      </c>
      <c r="O353" s="4">
        <v>46</v>
      </c>
      <c r="P353">
        <v>386110</v>
      </c>
      <c r="Q353" s="3" t="s">
        <v>99</v>
      </c>
      <c r="R353" t="s">
        <v>74</v>
      </c>
      <c r="S353" t="s">
        <v>101</v>
      </c>
    </row>
    <row r="354" spans="1:19">
      <c r="A354">
        <v>20</v>
      </c>
      <c r="B354">
        <v>13</v>
      </c>
      <c r="C354" s="3">
        <v>386</v>
      </c>
      <c r="D354" s="4">
        <v>152</v>
      </c>
      <c r="E354" s="4">
        <v>152</v>
      </c>
      <c r="F354" s="4">
        <v>152</v>
      </c>
      <c r="G354" s="4">
        <v>151</v>
      </c>
      <c r="H354" s="4">
        <v>151</v>
      </c>
      <c r="I354" s="4">
        <v>151</v>
      </c>
      <c r="J354" s="4">
        <v>151</v>
      </c>
      <c r="K354" s="4">
        <v>150</v>
      </c>
      <c r="L354" s="4">
        <v>150</v>
      </c>
      <c r="M354" s="4">
        <v>149</v>
      </c>
      <c r="N354" s="4">
        <v>151</v>
      </c>
      <c r="O354" s="4">
        <v>151</v>
      </c>
      <c r="P354">
        <v>386111</v>
      </c>
      <c r="Q354" s="3" t="s">
        <v>99</v>
      </c>
      <c r="R354" t="s">
        <v>74</v>
      </c>
      <c r="S354" t="s">
        <v>101</v>
      </c>
    </row>
    <row r="355" spans="1:19">
      <c r="A355">
        <v>20</v>
      </c>
      <c r="B355">
        <v>13</v>
      </c>
      <c r="C355" s="3">
        <v>386</v>
      </c>
      <c r="D355" s="4">
        <v>59</v>
      </c>
      <c r="E355" s="4">
        <v>58</v>
      </c>
      <c r="F355" s="4">
        <v>60</v>
      </c>
      <c r="G355" s="4">
        <v>60</v>
      </c>
      <c r="H355" s="4">
        <v>61</v>
      </c>
      <c r="I355" s="4">
        <v>61</v>
      </c>
      <c r="J355" s="4">
        <v>61</v>
      </c>
      <c r="K355" s="4">
        <v>60</v>
      </c>
      <c r="L355" s="4">
        <v>59</v>
      </c>
      <c r="M355" s="4">
        <v>59</v>
      </c>
      <c r="N355" s="4">
        <v>58</v>
      </c>
      <c r="O355" s="4">
        <v>60</v>
      </c>
      <c r="P355">
        <v>386112</v>
      </c>
      <c r="Q355" s="3" t="s">
        <v>99</v>
      </c>
      <c r="R355" t="s">
        <v>74</v>
      </c>
      <c r="S355" t="s">
        <v>101</v>
      </c>
    </row>
    <row r="356" spans="1:19">
      <c r="A356">
        <v>20</v>
      </c>
      <c r="B356">
        <v>13</v>
      </c>
      <c r="C356" s="3">
        <v>386</v>
      </c>
      <c r="D356" s="4">
        <v>160</v>
      </c>
      <c r="E356" s="4">
        <v>161</v>
      </c>
      <c r="F356" s="4">
        <v>161</v>
      </c>
      <c r="G356" s="4">
        <v>162</v>
      </c>
      <c r="H356" s="4">
        <v>162</v>
      </c>
      <c r="I356" s="4">
        <v>163</v>
      </c>
      <c r="J356" s="4">
        <v>163</v>
      </c>
      <c r="K356" s="4">
        <v>165</v>
      </c>
      <c r="L356" s="4">
        <v>165</v>
      </c>
      <c r="M356" s="4">
        <v>164</v>
      </c>
      <c r="N356" s="4">
        <v>165</v>
      </c>
      <c r="O356" s="4">
        <v>165</v>
      </c>
      <c r="P356">
        <v>386113</v>
      </c>
      <c r="Q356" s="3" t="s">
        <v>99</v>
      </c>
      <c r="R356" t="s">
        <v>74</v>
      </c>
      <c r="S356" t="s">
        <v>101</v>
      </c>
    </row>
    <row r="357" spans="1:19">
      <c r="A357">
        <v>20</v>
      </c>
      <c r="B357">
        <v>13</v>
      </c>
      <c r="C357" s="3">
        <v>386</v>
      </c>
      <c r="D357" s="4">
        <v>21</v>
      </c>
      <c r="E357" s="4">
        <v>21</v>
      </c>
      <c r="F357" s="4">
        <v>21</v>
      </c>
      <c r="G357" s="4">
        <v>21</v>
      </c>
      <c r="H357" s="4">
        <v>20</v>
      </c>
      <c r="I357" s="4">
        <v>20</v>
      </c>
      <c r="J357" s="4">
        <v>20</v>
      </c>
      <c r="K357" s="4">
        <v>20</v>
      </c>
      <c r="L357" s="4">
        <v>20</v>
      </c>
      <c r="M357" s="4">
        <v>20</v>
      </c>
      <c r="N357" s="4">
        <v>20</v>
      </c>
      <c r="O357" s="4">
        <v>20</v>
      </c>
      <c r="P357">
        <v>386114</v>
      </c>
      <c r="Q357" s="3" t="s">
        <v>99</v>
      </c>
      <c r="R357" t="s">
        <v>74</v>
      </c>
      <c r="S357" t="s">
        <v>101</v>
      </c>
    </row>
    <row r="358" spans="1:19">
      <c r="A358">
        <v>20</v>
      </c>
      <c r="B358">
        <v>13</v>
      </c>
      <c r="C358" s="3">
        <v>128</v>
      </c>
      <c r="D358" s="4">
        <v>2369.5</v>
      </c>
      <c r="E358" s="4">
        <v>2368.5</v>
      </c>
      <c r="F358" s="4">
        <v>2374.5</v>
      </c>
      <c r="G358" s="4">
        <v>2376.5</v>
      </c>
      <c r="H358" s="4">
        <v>2376.5</v>
      </c>
      <c r="I358" s="4">
        <v>2373.5</v>
      </c>
      <c r="J358" s="4">
        <v>2377.5</v>
      </c>
      <c r="K358" s="4">
        <v>2377.5</v>
      </c>
      <c r="L358" s="4">
        <v>2377.5</v>
      </c>
      <c r="M358" s="4">
        <v>2384.5</v>
      </c>
      <c r="N358" s="4">
        <v>2379.5</v>
      </c>
      <c r="O358" s="4">
        <v>2378.5</v>
      </c>
      <c r="P358">
        <v>128100</v>
      </c>
      <c r="Q358" s="3" t="s">
        <v>99</v>
      </c>
      <c r="R358" t="s">
        <v>26</v>
      </c>
      <c r="S358" t="s">
        <v>101</v>
      </c>
    </row>
    <row r="359" spans="1:19">
      <c r="A359">
        <v>20</v>
      </c>
      <c r="B359">
        <v>13</v>
      </c>
      <c r="C359" s="3">
        <v>129</v>
      </c>
      <c r="D359" s="4">
        <v>244</v>
      </c>
      <c r="E359" s="4">
        <v>243</v>
      </c>
      <c r="F359" s="4">
        <v>242</v>
      </c>
      <c r="G359" s="4">
        <v>241</v>
      </c>
      <c r="H359" s="4">
        <v>241</v>
      </c>
      <c r="I359" s="4">
        <v>239</v>
      </c>
      <c r="J359" s="4">
        <v>239</v>
      </c>
      <c r="K359" s="4">
        <v>240</v>
      </c>
      <c r="L359" s="4">
        <v>240</v>
      </c>
      <c r="M359" s="4">
        <v>240</v>
      </c>
      <c r="N359" s="4">
        <v>238</v>
      </c>
      <c r="O359" s="4">
        <v>239</v>
      </c>
      <c r="P359">
        <v>129100</v>
      </c>
      <c r="Q359" s="3" t="s">
        <v>99</v>
      </c>
      <c r="R359" t="s">
        <v>26</v>
      </c>
      <c r="S359" t="s">
        <v>101</v>
      </c>
    </row>
    <row r="360" spans="1:19">
      <c r="A360">
        <v>20</v>
      </c>
      <c r="B360">
        <v>13</v>
      </c>
      <c r="C360" s="3">
        <v>131</v>
      </c>
      <c r="D360" s="4">
        <v>504.6</v>
      </c>
      <c r="E360" s="4">
        <v>504.6</v>
      </c>
      <c r="F360" s="4">
        <v>506.6</v>
      </c>
      <c r="G360" s="4">
        <v>505.4</v>
      </c>
      <c r="H360" s="4">
        <v>509.4</v>
      </c>
      <c r="I360" s="4">
        <v>511.4</v>
      </c>
      <c r="J360" s="4">
        <v>511.4</v>
      </c>
      <c r="K360" s="4">
        <v>509.4</v>
      </c>
      <c r="L360" s="4">
        <v>509.4</v>
      </c>
      <c r="M360" s="4">
        <v>505.4</v>
      </c>
      <c r="N360" s="4">
        <v>503.4</v>
      </c>
      <c r="O360" s="4">
        <v>504.4</v>
      </c>
      <c r="P360">
        <v>131100</v>
      </c>
      <c r="Q360" s="3" t="s">
        <v>99</v>
      </c>
      <c r="R360" t="s">
        <v>26</v>
      </c>
      <c r="S360" t="s">
        <v>101</v>
      </c>
    </row>
    <row r="361" spans="1:19">
      <c r="A361">
        <v>20</v>
      </c>
      <c r="B361">
        <v>13</v>
      </c>
      <c r="C361" s="3">
        <v>356</v>
      </c>
      <c r="D361" s="4">
        <v>559.9</v>
      </c>
      <c r="E361" s="4">
        <v>559.29999999999995</v>
      </c>
      <c r="F361" s="4">
        <v>557.29999999999995</v>
      </c>
      <c r="G361" s="4">
        <v>560.5</v>
      </c>
      <c r="H361" s="4">
        <v>563.1</v>
      </c>
      <c r="I361" s="4">
        <v>562.29999999999995</v>
      </c>
      <c r="J361" s="4">
        <v>562.29999999999995</v>
      </c>
      <c r="K361" s="4">
        <v>562.29999999999995</v>
      </c>
      <c r="L361" s="4">
        <v>564.1</v>
      </c>
      <c r="M361" s="4">
        <v>563.5</v>
      </c>
      <c r="N361" s="4">
        <v>564.29999999999995</v>
      </c>
      <c r="O361" s="4">
        <v>562.29999999999995</v>
      </c>
      <c r="P361">
        <v>356117</v>
      </c>
      <c r="Q361" s="3" t="s">
        <v>99</v>
      </c>
      <c r="R361" t="s">
        <v>74</v>
      </c>
      <c r="S361" t="s">
        <v>101</v>
      </c>
    </row>
    <row r="362" spans="1:19">
      <c r="A362">
        <v>20</v>
      </c>
      <c r="B362">
        <v>13</v>
      </c>
      <c r="C362" s="3">
        <v>386</v>
      </c>
      <c r="D362" s="4">
        <v>56</v>
      </c>
      <c r="E362" s="4">
        <v>56</v>
      </c>
      <c r="F362" s="4">
        <v>56</v>
      </c>
      <c r="G362" s="4">
        <v>56</v>
      </c>
      <c r="H362" s="4">
        <v>56</v>
      </c>
      <c r="I362" s="4">
        <v>56</v>
      </c>
      <c r="J362" s="4">
        <v>56</v>
      </c>
      <c r="K362" s="4">
        <v>55</v>
      </c>
      <c r="L362" s="4">
        <v>55</v>
      </c>
      <c r="M362" s="4">
        <v>56</v>
      </c>
      <c r="N362" s="4">
        <v>56</v>
      </c>
      <c r="O362" s="4">
        <v>56</v>
      </c>
      <c r="P362">
        <v>386115</v>
      </c>
      <c r="Q362" s="3" t="s">
        <v>99</v>
      </c>
      <c r="R362" t="s">
        <v>74</v>
      </c>
      <c r="S362" t="s">
        <v>101</v>
      </c>
    </row>
    <row r="363" spans="1:19">
      <c r="A363">
        <v>20</v>
      </c>
      <c r="B363">
        <v>13</v>
      </c>
      <c r="C363" s="3">
        <v>386</v>
      </c>
      <c r="D363" s="4">
        <v>258</v>
      </c>
      <c r="E363" s="4">
        <v>257</v>
      </c>
      <c r="F363" s="4">
        <v>260</v>
      </c>
      <c r="G363" s="4">
        <v>260</v>
      </c>
      <c r="H363" s="4">
        <v>262</v>
      </c>
      <c r="I363" s="4">
        <v>259</v>
      </c>
      <c r="J363" s="4">
        <v>262</v>
      </c>
      <c r="K363" s="4">
        <v>260</v>
      </c>
      <c r="L363" s="4">
        <v>259</v>
      </c>
      <c r="M363" s="4">
        <v>259</v>
      </c>
      <c r="N363" s="4">
        <v>260</v>
      </c>
      <c r="O363" s="4">
        <v>262</v>
      </c>
      <c r="P363">
        <v>386116</v>
      </c>
      <c r="Q363" s="3" t="s">
        <v>99</v>
      </c>
      <c r="R363" t="s">
        <v>74</v>
      </c>
      <c r="S363" t="s">
        <v>101</v>
      </c>
    </row>
    <row r="364" spans="1:19">
      <c r="A364">
        <v>20</v>
      </c>
      <c r="B364">
        <v>13</v>
      </c>
      <c r="C364" s="3">
        <v>386</v>
      </c>
      <c r="D364" s="4">
        <v>32</v>
      </c>
      <c r="E364" s="4">
        <v>32</v>
      </c>
      <c r="F364" s="4">
        <v>32</v>
      </c>
      <c r="G364" s="4">
        <v>32</v>
      </c>
      <c r="H364" s="4">
        <v>32</v>
      </c>
      <c r="I364" s="4">
        <v>31</v>
      </c>
      <c r="J364" s="4">
        <v>31</v>
      </c>
      <c r="K364" s="4">
        <v>31</v>
      </c>
      <c r="L364" s="4">
        <v>30</v>
      </c>
      <c r="M364" s="4">
        <v>30</v>
      </c>
      <c r="N364" s="4">
        <v>31</v>
      </c>
      <c r="O364" s="4">
        <v>31</v>
      </c>
      <c r="P364">
        <v>386117</v>
      </c>
      <c r="Q364" s="3" t="s">
        <v>99</v>
      </c>
      <c r="R364" t="s">
        <v>74</v>
      </c>
      <c r="S364" t="s">
        <v>101</v>
      </c>
    </row>
    <row r="365" spans="1:19">
      <c r="A365">
        <v>20</v>
      </c>
      <c r="B365">
        <v>13</v>
      </c>
      <c r="C365" s="3">
        <v>386</v>
      </c>
      <c r="D365" s="4">
        <v>154</v>
      </c>
      <c r="E365" s="4">
        <v>156</v>
      </c>
      <c r="F365" s="4">
        <v>154</v>
      </c>
      <c r="G365" s="4">
        <v>160</v>
      </c>
      <c r="H365" s="4">
        <v>160</v>
      </c>
      <c r="I365" s="4">
        <v>159</v>
      </c>
      <c r="J365" s="4">
        <v>159</v>
      </c>
      <c r="K365" s="4">
        <v>158</v>
      </c>
      <c r="L365" s="4">
        <v>159</v>
      </c>
      <c r="M365" s="4">
        <v>162</v>
      </c>
      <c r="N365" s="4">
        <v>163</v>
      </c>
      <c r="O365" s="4">
        <v>160</v>
      </c>
      <c r="P365">
        <v>386118</v>
      </c>
      <c r="Q365" s="3" t="s">
        <v>99</v>
      </c>
      <c r="R365" t="s">
        <v>74</v>
      </c>
      <c r="S365" t="s">
        <v>101</v>
      </c>
    </row>
    <row r="366" spans="1:19">
      <c r="A366">
        <v>20</v>
      </c>
      <c r="B366">
        <v>13</v>
      </c>
      <c r="C366" s="3">
        <v>133</v>
      </c>
      <c r="D366" s="4">
        <v>316</v>
      </c>
      <c r="E366" s="4">
        <v>316</v>
      </c>
      <c r="F366" s="4">
        <v>316</v>
      </c>
      <c r="G366" s="4">
        <v>314</v>
      </c>
      <c r="H366" s="4">
        <v>315</v>
      </c>
      <c r="I366" s="4">
        <v>315</v>
      </c>
      <c r="J366" s="4">
        <v>315</v>
      </c>
      <c r="K366" s="4">
        <v>315</v>
      </c>
      <c r="L366" s="4">
        <v>317</v>
      </c>
      <c r="M366" s="4">
        <v>317</v>
      </c>
      <c r="N366" s="4">
        <v>316</v>
      </c>
      <c r="O366" s="4">
        <v>317</v>
      </c>
      <c r="P366">
        <v>133100</v>
      </c>
      <c r="Q366" s="3" t="s">
        <v>99</v>
      </c>
      <c r="R366" t="s">
        <v>26</v>
      </c>
      <c r="S366" t="s">
        <v>101</v>
      </c>
    </row>
    <row r="367" spans="1:19">
      <c r="A367">
        <v>20</v>
      </c>
      <c r="B367">
        <v>13</v>
      </c>
      <c r="C367" s="3">
        <v>356</v>
      </c>
      <c r="D367" s="4">
        <v>52.5</v>
      </c>
      <c r="E367" s="4">
        <v>52.5</v>
      </c>
      <c r="F367" s="4">
        <v>52.5</v>
      </c>
      <c r="G367" s="4">
        <v>52.5</v>
      </c>
      <c r="H367" s="4">
        <v>52.5</v>
      </c>
      <c r="I367" s="4">
        <v>52.5</v>
      </c>
      <c r="J367" s="4">
        <v>52.5</v>
      </c>
      <c r="K367" s="4">
        <v>53.5</v>
      </c>
      <c r="L367" s="4">
        <v>53.5</v>
      </c>
      <c r="M367" s="4">
        <v>53.5</v>
      </c>
      <c r="N367" s="4">
        <v>53.5</v>
      </c>
      <c r="O367" s="4">
        <v>53.5</v>
      </c>
      <c r="P367">
        <v>356120</v>
      </c>
      <c r="Q367" s="3" t="s">
        <v>99</v>
      </c>
      <c r="R367" t="s">
        <v>74</v>
      </c>
      <c r="S367" t="s">
        <v>101</v>
      </c>
    </row>
    <row r="368" spans="1:19">
      <c r="A368">
        <v>20</v>
      </c>
      <c r="B368">
        <v>13</v>
      </c>
      <c r="C368" s="3">
        <v>356</v>
      </c>
      <c r="D368" s="4">
        <v>47.8</v>
      </c>
      <c r="E368" s="4">
        <v>48.6</v>
      </c>
      <c r="F368" s="4">
        <v>47.8</v>
      </c>
      <c r="G368" s="4">
        <v>47.8</v>
      </c>
      <c r="H368" s="4">
        <v>47</v>
      </c>
      <c r="I368" s="4">
        <v>47</v>
      </c>
      <c r="J368" s="4">
        <v>47</v>
      </c>
      <c r="K368" s="4">
        <v>47</v>
      </c>
      <c r="L368" s="4">
        <v>47</v>
      </c>
      <c r="M368" s="4">
        <v>46.2</v>
      </c>
      <c r="N368" s="4">
        <v>45.4</v>
      </c>
      <c r="O368" s="4">
        <v>45.4</v>
      </c>
      <c r="P368">
        <v>356121</v>
      </c>
      <c r="Q368" s="3" t="s">
        <v>99</v>
      </c>
      <c r="R368" t="s">
        <v>74</v>
      </c>
      <c r="S368" t="s">
        <v>101</v>
      </c>
    </row>
    <row r="369" spans="1:19">
      <c r="A369">
        <v>20</v>
      </c>
      <c r="B369">
        <v>13</v>
      </c>
      <c r="C369" s="3">
        <v>356</v>
      </c>
      <c r="D369" s="4">
        <v>161</v>
      </c>
      <c r="E369" s="4">
        <v>162</v>
      </c>
      <c r="F369" s="4">
        <v>162</v>
      </c>
      <c r="G369" s="4">
        <v>162</v>
      </c>
      <c r="H369" s="4">
        <v>162</v>
      </c>
      <c r="I369" s="4">
        <v>162</v>
      </c>
      <c r="J369" s="4">
        <v>162</v>
      </c>
      <c r="K369" s="4">
        <v>162</v>
      </c>
      <c r="L369" s="4">
        <v>163</v>
      </c>
      <c r="M369" s="4">
        <v>163</v>
      </c>
      <c r="N369" s="4">
        <v>163</v>
      </c>
      <c r="O369" s="4">
        <v>163</v>
      </c>
      <c r="P369">
        <v>356124</v>
      </c>
      <c r="Q369" s="3" t="s">
        <v>99</v>
      </c>
      <c r="R369" t="s">
        <v>74</v>
      </c>
      <c r="S369" t="s">
        <v>101</v>
      </c>
    </row>
    <row r="370" spans="1:19">
      <c r="A370">
        <v>20</v>
      </c>
      <c r="B370">
        <v>13</v>
      </c>
      <c r="C370" s="3">
        <v>386</v>
      </c>
      <c r="D370" s="4">
        <v>41</v>
      </c>
      <c r="E370" s="4">
        <v>41</v>
      </c>
      <c r="F370" s="4">
        <v>41</v>
      </c>
      <c r="G370" s="4">
        <v>41</v>
      </c>
      <c r="H370" s="4">
        <v>40</v>
      </c>
      <c r="I370" s="4">
        <v>41</v>
      </c>
      <c r="J370" s="4">
        <v>40</v>
      </c>
      <c r="K370" s="4">
        <v>40</v>
      </c>
      <c r="L370" s="4">
        <v>40</v>
      </c>
      <c r="M370" s="4">
        <v>42</v>
      </c>
      <c r="N370" s="4">
        <v>41</v>
      </c>
      <c r="O370" s="4">
        <v>41</v>
      </c>
      <c r="P370">
        <v>386121</v>
      </c>
      <c r="Q370" s="3" t="s">
        <v>99</v>
      </c>
      <c r="R370" t="s">
        <v>74</v>
      </c>
      <c r="S370" t="s">
        <v>101</v>
      </c>
    </row>
    <row r="371" spans="1:19">
      <c r="A371">
        <v>20</v>
      </c>
      <c r="B371">
        <v>13</v>
      </c>
      <c r="C371" s="3">
        <v>386</v>
      </c>
      <c r="D371" s="4">
        <v>35</v>
      </c>
      <c r="E371" s="4">
        <v>34</v>
      </c>
      <c r="F371" s="4">
        <v>34</v>
      </c>
      <c r="G371" s="4">
        <v>34</v>
      </c>
      <c r="H371" s="4">
        <v>34</v>
      </c>
      <c r="I371" s="4">
        <v>34</v>
      </c>
      <c r="J371" s="4">
        <v>35</v>
      </c>
      <c r="K371" s="4">
        <v>35</v>
      </c>
      <c r="L371" s="4">
        <v>35</v>
      </c>
      <c r="M371" s="4">
        <v>35</v>
      </c>
      <c r="N371" s="4">
        <v>35</v>
      </c>
      <c r="O371" s="4">
        <v>35</v>
      </c>
      <c r="P371">
        <v>386122</v>
      </c>
      <c r="Q371" s="3" t="s">
        <v>99</v>
      </c>
      <c r="R371" t="s">
        <v>74</v>
      </c>
      <c r="S371" t="s">
        <v>101</v>
      </c>
    </row>
    <row r="372" spans="1:19">
      <c r="A372">
        <v>20</v>
      </c>
      <c r="B372">
        <v>13</v>
      </c>
      <c r="C372" s="3">
        <v>386</v>
      </c>
      <c r="D372" s="4">
        <v>122</v>
      </c>
      <c r="E372" s="4">
        <v>125</v>
      </c>
      <c r="F372" s="4">
        <v>125</v>
      </c>
      <c r="G372" s="4">
        <v>127</v>
      </c>
      <c r="H372" s="4">
        <v>126</v>
      </c>
      <c r="I372" s="4">
        <v>128</v>
      </c>
      <c r="J372" s="4">
        <v>124</v>
      </c>
      <c r="K372" s="4">
        <v>126</v>
      </c>
      <c r="L372" s="4">
        <v>127</v>
      </c>
      <c r="M372" s="4">
        <v>125</v>
      </c>
      <c r="N372" s="4">
        <v>124</v>
      </c>
      <c r="O372" s="4">
        <v>122</v>
      </c>
      <c r="P372">
        <v>386123</v>
      </c>
      <c r="Q372" s="3" t="s">
        <v>99</v>
      </c>
      <c r="R372" t="s">
        <v>74</v>
      </c>
      <c r="S372" t="s">
        <v>101</v>
      </c>
    </row>
    <row r="373" spans="1:19">
      <c r="A373">
        <v>20</v>
      </c>
      <c r="B373">
        <v>13</v>
      </c>
      <c r="C373" s="3">
        <v>400</v>
      </c>
      <c r="D373" s="4">
        <v>135</v>
      </c>
      <c r="E373" s="4">
        <v>136</v>
      </c>
      <c r="F373" s="4">
        <v>135</v>
      </c>
      <c r="G373" s="4">
        <v>137</v>
      </c>
      <c r="H373" s="4">
        <v>136</v>
      </c>
      <c r="I373" s="4">
        <v>137</v>
      </c>
      <c r="J373" s="4">
        <v>136</v>
      </c>
      <c r="K373" s="4">
        <v>136</v>
      </c>
      <c r="L373" s="4">
        <v>135</v>
      </c>
      <c r="M373" s="4">
        <v>135</v>
      </c>
      <c r="N373" s="4">
        <v>136</v>
      </c>
      <c r="O373" s="4">
        <v>135</v>
      </c>
      <c r="P373">
        <v>400133</v>
      </c>
      <c r="Q373" s="3" t="s">
        <v>99</v>
      </c>
      <c r="R373" t="s">
        <v>20</v>
      </c>
      <c r="S373" t="s">
        <v>101</v>
      </c>
    </row>
    <row r="374" spans="1:19">
      <c r="A374">
        <v>20</v>
      </c>
      <c r="B374">
        <v>13</v>
      </c>
      <c r="C374" s="3">
        <v>400</v>
      </c>
      <c r="D374" s="4">
        <v>194</v>
      </c>
      <c r="E374" s="4">
        <v>194</v>
      </c>
      <c r="F374" s="4">
        <v>195</v>
      </c>
      <c r="G374" s="4">
        <v>195</v>
      </c>
      <c r="H374" s="4">
        <v>193</v>
      </c>
      <c r="I374" s="4">
        <v>195</v>
      </c>
      <c r="J374" s="4">
        <v>196</v>
      </c>
      <c r="K374" s="4">
        <v>195</v>
      </c>
      <c r="L374" s="4">
        <v>195</v>
      </c>
      <c r="M374" s="4">
        <v>196</v>
      </c>
      <c r="N374" s="4">
        <v>196</v>
      </c>
      <c r="O374" s="4">
        <v>196</v>
      </c>
      <c r="P374">
        <v>400136</v>
      </c>
      <c r="Q374" s="3" t="s">
        <v>99</v>
      </c>
      <c r="R374" t="s">
        <v>20</v>
      </c>
      <c r="S374" t="s">
        <v>101</v>
      </c>
    </row>
    <row r="375" spans="1:19">
      <c r="A375">
        <v>20</v>
      </c>
      <c r="B375">
        <v>13</v>
      </c>
      <c r="C375" s="3">
        <v>134</v>
      </c>
      <c r="D375" s="4">
        <v>354</v>
      </c>
      <c r="E375" s="4">
        <v>355</v>
      </c>
      <c r="F375" s="4">
        <v>355</v>
      </c>
      <c r="G375" s="4">
        <v>356</v>
      </c>
      <c r="H375" s="4">
        <v>354</v>
      </c>
      <c r="I375" s="4">
        <v>357</v>
      </c>
      <c r="J375" s="4">
        <v>357</v>
      </c>
      <c r="K375" s="4">
        <v>356</v>
      </c>
      <c r="L375" s="4">
        <v>356</v>
      </c>
      <c r="M375" s="4">
        <v>354</v>
      </c>
      <c r="N375" s="4">
        <v>355</v>
      </c>
      <c r="O375" s="4">
        <v>355</v>
      </c>
      <c r="P375">
        <v>134100</v>
      </c>
      <c r="Q375" s="3" t="s">
        <v>99</v>
      </c>
      <c r="R375" t="s">
        <v>26</v>
      </c>
      <c r="S375" t="s">
        <v>101</v>
      </c>
    </row>
    <row r="376" spans="1:19">
      <c r="A376">
        <v>20</v>
      </c>
      <c r="B376">
        <v>13</v>
      </c>
      <c r="C376" s="3">
        <v>356</v>
      </c>
      <c r="D376" s="4">
        <v>113</v>
      </c>
      <c r="E376" s="4">
        <v>113</v>
      </c>
      <c r="F376" s="4">
        <v>112</v>
      </c>
      <c r="G376" s="4">
        <v>112</v>
      </c>
      <c r="H376" s="4">
        <v>112</v>
      </c>
      <c r="I376" s="4">
        <v>111</v>
      </c>
      <c r="J376" s="4">
        <v>112</v>
      </c>
      <c r="K376" s="4">
        <v>112</v>
      </c>
      <c r="L376" s="4">
        <v>112</v>
      </c>
      <c r="M376" s="4">
        <v>112</v>
      </c>
      <c r="N376" s="4">
        <v>112</v>
      </c>
      <c r="O376" s="4">
        <v>112</v>
      </c>
      <c r="P376">
        <v>356127</v>
      </c>
      <c r="Q376" s="3" t="s">
        <v>99</v>
      </c>
      <c r="R376" t="s">
        <v>74</v>
      </c>
      <c r="S376" t="s">
        <v>101</v>
      </c>
    </row>
    <row r="377" spans="1:19">
      <c r="A377">
        <v>20</v>
      </c>
      <c r="B377">
        <v>13</v>
      </c>
      <c r="C377" s="3">
        <v>386</v>
      </c>
      <c r="D377" s="4">
        <v>19</v>
      </c>
      <c r="E377" s="4">
        <v>19</v>
      </c>
      <c r="F377" s="4">
        <v>19</v>
      </c>
      <c r="G377" s="4">
        <v>19</v>
      </c>
      <c r="H377" s="4">
        <v>19</v>
      </c>
      <c r="I377" s="4">
        <v>19</v>
      </c>
      <c r="J377" s="4">
        <v>19</v>
      </c>
      <c r="K377" s="4">
        <v>19</v>
      </c>
      <c r="L377" s="4">
        <v>19</v>
      </c>
      <c r="M377" s="4">
        <v>19</v>
      </c>
      <c r="N377" s="4">
        <v>19</v>
      </c>
      <c r="O377" s="4">
        <v>19</v>
      </c>
      <c r="P377">
        <v>386124</v>
      </c>
      <c r="Q377" s="3" t="s">
        <v>99</v>
      </c>
      <c r="R377" t="s">
        <v>74</v>
      </c>
      <c r="S377" t="s">
        <v>101</v>
      </c>
    </row>
    <row r="378" spans="1:19">
      <c r="A378">
        <v>20</v>
      </c>
      <c r="B378">
        <v>13</v>
      </c>
      <c r="C378" s="3">
        <v>386</v>
      </c>
      <c r="D378" s="4">
        <v>31</v>
      </c>
      <c r="E378" s="4">
        <v>31</v>
      </c>
      <c r="F378" s="4">
        <v>31</v>
      </c>
      <c r="G378" s="4">
        <v>31</v>
      </c>
      <c r="H378" s="4">
        <v>32</v>
      </c>
      <c r="I378" s="4">
        <v>32</v>
      </c>
      <c r="J378" s="4">
        <v>31</v>
      </c>
      <c r="K378" s="4">
        <v>31</v>
      </c>
      <c r="L378" s="4">
        <v>31</v>
      </c>
      <c r="M378" s="4">
        <v>31</v>
      </c>
      <c r="N378" s="4">
        <v>31</v>
      </c>
      <c r="O378" s="4">
        <v>31</v>
      </c>
      <c r="P378">
        <v>386125</v>
      </c>
      <c r="Q378" s="3" t="s">
        <v>99</v>
      </c>
      <c r="R378" t="s">
        <v>74</v>
      </c>
      <c r="S378" t="s">
        <v>101</v>
      </c>
    </row>
    <row r="379" spans="1:19">
      <c r="A379">
        <v>20</v>
      </c>
      <c r="B379">
        <v>13</v>
      </c>
      <c r="C379" s="3">
        <v>386</v>
      </c>
      <c r="D379" s="4">
        <v>5</v>
      </c>
      <c r="E379" s="4">
        <v>5</v>
      </c>
      <c r="F379" s="4">
        <v>5</v>
      </c>
      <c r="G379" s="4">
        <v>5</v>
      </c>
      <c r="H379" s="4">
        <v>5</v>
      </c>
      <c r="I379" s="4">
        <v>5</v>
      </c>
      <c r="J379" s="4">
        <v>5</v>
      </c>
      <c r="K379" s="4">
        <v>5</v>
      </c>
      <c r="L379" s="4">
        <v>5</v>
      </c>
      <c r="M379" s="4">
        <v>5</v>
      </c>
      <c r="N379" s="4">
        <v>5</v>
      </c>
      <c r="O379" s="4">
        <v>5</v>
      </c>
      <c r="P379">
        <v>386126</v>
      </c>
      <c r="Q379" s="3" t="s">
        <v>99</v>
      </c>
      <c r="R379" t="s">
        <v>74</v>
      </c>
      <c r="S379" t="s">
        <v>101</v>
      </c>
    </row>
    <row r="380" spans="1:19">
      <c r="A380">
        <v>20</v>
      </c>
      <c r="B380">
        <v>13</v>
      </c>
      <c r="C380" s="3">
        <v>386</v>
      </c>
      <c r="D380" s="4">
        <v>10</v>
      </c>
      <c r="E380" s="4">
        <v>10</v>
      </c>
      <c r="F380" s="4">
        <v>10</v>
      </c>
      <c r="G380" s="4">
        <v>10</v>
      </c>
      <c r="H380" s="4">
        <v>10</v>
      </c>
      <c r="I380" s="4">
        <v>10</v>
      </c>
      <c r="J380" s="4">
        <v>10</v>
      </c>
      <c r="K380" s="4">
        <v>10</v>
      </c>
      <c r="L380" s="4">
        <v>10</v>
      </c>
      <c r="M380" s="4">
        <v>11</v>
      </c>
      <c r="N380" s="4">
        <v>11</v>
      </c>
      <c r="O380" s="4">
        <v>11</v>
      </c>
      <c r="P380">
        <v>386127</v>
      </c>
      <c r="Q380" s="3" t="s">
        <v>99</v>
      </c>
      <c r="R380" t="s">
        <v>74</v>
      </c>
      <c r="S380" t="s">
        <v>101</v>
      </c>
    </row>
    <row r="381" spans="1:19">
      <c r="A381">
        <v>20</v>
      </c>
      <c r="B381">
        <v>13</v>
      </c>
      <c r="C381" s="3">
        <v>386</v>
      </c>
      <c r="D381" s="4">
        <v>38</v>
      </c>
      <c r="E381" s="4">
        <v>39</v>
      </c>
      <c r="F381" s="4">
        <v>39</v>
      </c>
      <c r="G381" s="4">
        <v>39</v>
      </c>
      <c r="H381" s="4">
        <v>39</v>
      </c>
      <c r="I381" s="4">
        <v>39</v>
      </c>
      <c r="J381" s="4">
        <v>39</v>
      </c>
      <c r="K381" s="4">
        <v>39</v>
      </c>
      <c r="L381" s="4">
        <v>39</v>
      </c>
      <c r="M381" s="4">
        <v>39</v>
      </c>
      <c r="N381" s="4">
        <v>39</v>
      </c>
      <c r="O381" s="4">
        <v>39</v>
      </c>
      <c r="P381">
        <v>386128</v>
      </c>
      <c r="Q381" s="3" t="s">
        <v>99</v>
      </c>
      <c r="R381" t="s">
        <v>74</v>
      </c>
      <c r="S381" t="s">
        <v>101</v>
      </c>
    </row>
    <row r="382" spans="1:19">
      <c r="A382">
        <v>20</v>
      </c>
      <c r="B382">
        <v>13</v>
      </c>
      <c r="C382" s="3">
        <v>400</v>
      </c>
      <c r="D382" s="4">
        <v>184</v>
      </c>
      <c r="E382" s="4">
        <v>184</v>
      </c>
      <c r="F382" s="4">
        <v>184</v>
      </c>
      <c r="G382" s="4">
        <v>185</v>
      </c>
      <c r="H382" s="4">
        <v>185</v>
      </c>
      <c r="I382" s="4">
        <v>184</v>
      </c>
      <c r="J382" s="4">
        <v>185</v>
      </c>
      <c r="K382" s="4">
        <v>185</v>
      </c>
      <c r="L382" s="4">
        <v>184</v>
      </c>
      <c r="M382" s="4">
        <v>185</v>
      </c>
      <c r="N382" s="4">
        <v>185</v>
      </c>
      <c r="O382" s="4">
        <v>185</v>
      </c>
      <c r="P382">
        <v>400137</v>
      </c>
      <c r="Q382" s="3" t="s">
        <v>99</v>
      </c>
      <c r="R382" t="s">
        <v>20</v>
      </c>
      <c r="S382" t="s">
        <v>101</v>
      </c>
    </row>
    <row r="383" spans="1:19">
      <c r="A383">
        <v>20</v>
      </c>
      <c r="B383">
        <v>13</v>
      </c>
      <c r="C383" s="3">
        <v>400</v>
      </c>
      <c r="D383" s="4">
        <v>166</v>
      </c>
      <c r="E383" s="4">
        <v>166</v>
      </c>
      <c r="F383" s="4">
        <v>166</v>
      </c>
      <c r="G383" s="4">
        <v>166</v>
      </c>
      <c r="H383" s="4">
        <v>166</v>
      </c>
      <c r="I383" s="4">
        <v>166</v>
      </c>
      <c r="J383" s="4">
        <v>166</v>
      </c>
      <c r="K383" s="4">
        <v>166</v>
      </c>
      <c r="L383" s="4">
        <v>166</v>
      </c>
      <c r="M383" s="4">
        <v>166</v>
      </c>
      <c r="N383" s="4">
        <v>166</v>
      </c>
      <c r="O383" s="4">
        <v>165</v>
      </c>
      <c r="P383">
        <v>400138</v>
      </c>
      <c r="Q383" s="3" t="s">
        <v>99</v>
      </c>
      <c r="R383" t="s">
        <v>20</v>
      </c>
      <c r="S383" t="s">
        <v>101</v>
      </c>
    </row>
    <row r="384" spans="1:19">
      <c r="A384">
        <v>20</v>
      </c>
      <c r="B384">
        <v>13</v>
      </c>
      <c r="C384" s="3">
        <v>400</v>
      </c>
      <c r="D384" s="4">
        <v>157.80000000000001</v>
      </c>
      <c r="E384" s="4">
        <v>157.80000000000001</v>
      </c>
      <c r="F384" s="4">
        <v>157.80000000000001</v>
      </c>
      <c r="G384" s="4">
        <v>157.80000000000001</v>
      </c>
      <c r="H384" s="4">
        <v>157.80000000000001</v>
      </c>
      <c r="I384" s="4">
        <v>157.80000000000001</v>
      </c>
      <c r="J384" s="4">
        <v>158.80000000000001</v>
      </c>
      <c r="K384" s="4">
        <v>159.80000000000001</v>
      </c>
      <c r="L384" s="4">
        <v>159.80000000000001</v>
      </c>
      <c r="M384" s="4">
        <v>159.80000000000001</v>
      </c>
      <c r="N384" s="4">
        <v>160.80000000000001</v>
      </c>
      <c r="O384" s="4">
        <v>160.80000000000001</v>
      </c>
      <c r="P384">
        <v>400139</v>
      </c>
      <c r="Q384" s="3" t="s">
        <v>99</v>
      </c>
      <c r="R384" t="s">
        <v>20</v>
      </c>
      <c r="S384" t="s">
        <v>101</v>
      </c>
    </row>
    <row r="385" spans="1:19">
      <c r="A385">
        <v>20</v>
      </c>
      <c r="B385">
        <v>13</v>
      </c>
      <c r="C385" s="3">
        <v>150</v>
      </c>
      <c r="D385" s="4">
        <v>3092.4</v>
      </c>
      <c r="E385" s="4">
        <v>3088.4</v>
      </c>
      <c r="F385" s="4">
        <v>3091.4</v>
      </c>
      <c r="G385" s="4">
        <v>3092.2</v>
      </c>
      <c r="H385" s="4">
        <v>3100</v>
      </c>
      <c r="I385" s="4">
        <v>3099</v>
      </c>
      <c r="J385" s="4">
        <v>3099</v>
      </c>
      <c r="K385" s="4">
        <v>3104.4</v>
      </c>
      <c r="L385" s="4">
        <v>3106.4</v>
      </c>
      <c r="M385" s="4">
        <v>3111.2</v>
      </c>
      <c r="N385" s="4">
        <v>3112.2</v>
      </c>
      <c r="O385" s="4">
        <v>3111.2</v>
      </c>
      <c r="P385">
        <v>150100</v>
      </c>
      <c r="Q385" s="3" t="s">
        <v>99</v>
      </c>
      <c r="R385" t="s">
        <v>26</v>
      </c>
      <c r="S385" t="s">
        <v>101</v>
      </c>
    </row>
    <row r="386" spans="1:19">
      <c r="A386">
        <v>20</v>
      </c>
      <c r="B386">
        <v>13</v>
      </c>
      <c r="C386" s="3">
        <v>357</v>
      </c>
      <c r="D386" s="4">
        <v>5127</v>
      </c>
      <c r="E386" s="4">
        <v>5137.8</v>
      </c>
      <c r="F386" s="4">
        <v>5146.3999999999996</v>
      </c>
      <c r="G386" s="4">
        <v>5148.3999999999996</v>
      </c>
      <c r="H386" s="4">
        <v>5151.8</v>
      </c>
      <c r="I386" s="4">
        <v>5157.3</v>
      </c>
      <c r="J386" s="4">
        <v>5173.3</v>
      </c>
      <c r="K386" s="4">
        <v>5177.5</v>
      </c>
      <c r="L386" s="4">
        <v>5173.7</v>
      </c>
      <c r="M386" s="4">
        <v>5199.5</v>
      </c>
      <c r="N386" s="4">
        <v>5202.8999999999996</v>
      </c>
      <c r="O386" s="4">
        <v>5204.8999999999996</v>
      </c>
      <c r="P386">
        <v>357101</v>
      </c>
      <c r="Q386" s="3" t="s">
        <v>99</v>
      </c>
      <c r="R386" t="s">
        <v>74</v>
      </c>
      <c r="S386" t="s">
        <v>101</v>
      </c>
    </row>
    <row r="387" spans="1:19">
      <c r="A387">
        <v>20</v>
      </c>
      <c r="B387">
        <v>13</v>
      </c>
      <c r="C387" s="3">
        <v>386</v>
      </c>
      <c r="D387" s="4">
        <v>17</v>
      </c>
      <c r="E387" s="4">
        <v>17</v>
      </c>
      <c r="F387" s="4">
        <v>17</v>
      </c>
      <c r="G387" s="4">
        <v>17</v>
      </c>
      <c r="H387" s="4">
        <v>16</v>
      </c>
      <c r="I387" s="4">
        <v>17</v>
      </c>
      <c r="J387" s="4">
        <v>17</v>
      </c>
      <c r="K387" s="4">
        <v>16</v>
      </c>
      <c r="L387" s="4">
        <v>16</v>
      </c>
      <c r="M387" s="4">
        <v>16</v>
      </c>
      <c r="N387" s="4">
        <v>16</v>
      </c>
      <c r="O387" s="4">
        <v>16</v>
      </c>
      <c r="P387">
        <v>386129</v>
      </c>
      <c r="Q387" s="3" t="s">
        <v>99</v>
      </c>
      <c r="R387" t="s">
        <v>74</v>
      </c>
      <c r="S387" t="s">
        <v>101</v>
      </c>
    </row>
    <row r="388" spans="1:19">
      <c r="A388">
        <v>20</v>
      </c>
      <c r="B388">
        <v>13</v>
      </c>
      <c r="C388" s="3">
        <v>400</v>
      </c>
      <c r="D388" s="4">
        <v>215.5</v>
      </c>
      <c r="E388" s="4">
        <v>215.5</v>
      </c>
      <c r="F388" s="4">
        <v>216.5</v>
      </c>
      <c r="G388" s="4">
        <v>216.5</v>
      </c>
      <c r="H388" s="4">
        <v>216.5</v>
      </c>
      <c r="I388" s="4">
        <v>216.5</v>
      </c>
      <c r="J388" s="4">
        <v>218.5</v>
      </c>
      <c r="K388" s="4">
        <v>217.5</v>
      </c>
      <c r="L388" s="4">
        <v>219.5</v>
      </c>
      <c r="M388" s="4">
        <v>219.5</v>
      </c>
      <c r="N388" s="4">
        <v>219.5</v>
      </c>
      <c r="O388" s="4">
        <v>219.5</v>
      </c>
      <c r="P388">
        <v>400140</v>
      </c>
      <c r="Q388" s="3" t="s">
        <v>99</v>
      </c>
      <c r="R388" t="s">
        <v>20</v>
      </c>
      <c r="S388" t="s">
        <v>101</v>
      </c>
    </row>
    <row r="389" spans="1:19">
      <c r="A389">
        <v>20</v>
      </c>
      <c r="B389">
        <v>13</v>
      </c>
      <c r="C389" s="3">
        <v>400</v>
      </c>
      <c r="D389" s="4">
        <v>32</v>
      </c>
      <c r="E389" s="4">
        <v>33</v>
      </c>
      <c r="F389" s="4">
        <v>33</v>
      </c>
      <c r="G389" s="4">
        <v>33</v>
      </c>
      <c r="H389" s="4">
        <v>33</v>
      </c>
      <c r="I389" s="4">
        <v>33</v>
      </c>
      <c r="J389" s="4">
        <v>33</v>
      </c>
      <c r="K389" s="4">
        <v>33</v>
      </c>
      <c r="L389" s="4">
        <v>32</v>
      </c>
      <c r="M389" s="4">
        <v>32</v>
      </c>
      <c r="N389" s="4">
        <v>32</v>
      </c>
      <c r="O389" s="4">
        <v>32</v>
      </c>
      <c r="P389">
        <v>400142</v>
      </c>
      <c r="Q389" s="3" t="s">
        <v>99</v>
      </c>
      <c r="R389" t="s">
        <v>20</v>
      </c>
      <c r="S389" t="s">
        <v>101</v>
      </c>
    </row>
    <row r="390" spans="1:19">
      <c r="A390">
        <v>20</v>
      </c>
      <c r="B390">
        <v>13</v>
      </c>
      <c r="C390" s="3">
        <v>151</v>
      </c>
      <c r="D390" s="4">
        <v>181.1</v>
      </c>
      <c r="E390" s="4">
        <v>178.7</v>
      </c>
      <c r="F390" s="4">
        <v>182.1</v>
      </c>
      <c r="G390" s="4">
        <v>188.5</v>
      </c>
      <c r="H390" s="4">
        <v>191.3</v>
      </c>
      <c r="I390" s="4">
        <v>191.3</v>
      </c>
      <c r="J390" s="4">
        <v>190.7</v>
      </c>
      <c r="K390" s="4">
        <v>189.9</v>
      </c>
      <c r="L390" s="4">
        <v>190.7</v>
      </c>
      <c r="M390" s="4">
        <v>190.9</v>
      </c>
      <c r="N390" s="4">
        <v>192.5</v>
      </c>
      <c r="O390" s="4">
        <v>190.1</v>
      </c>
      <c r="P390">
        <v>151100</v>
      </c>
      <c r="Q390" s="3" t="s">
        <v>99</v>
      </c>
      <c r="R390" t="s">
        <v>26</v>
      </c>
      <c r="S390" t="s">
        <v>101</v>
      </c>
    </row>
    <row r="391" spans="1:19">
      <c r="A391">
        <v>20</v>
      </c>
      <c r="B391">
        <v>13</v>
      </c>
      <c r="C391" s="3">
        <v>357</v>
      </c>
      <c r="D391" s="4">
        <v>1411.3</v>
      </c>
      <c r="E391" s="4">
        <v>1407.3</v>
      </c>
      <c r="F391" s="4">
        <v>1414.8</v>
      </c>
      <c r="G391" s="4">
        <v>1419.3</v>
      </c>
      <c r="H391" s="4">
        <v>1422.8</v>
      </c>
      <c r="I391" s="4">
        <v>1423.8</v>
      </c>
      <c r="J391" s="4">
        <v>1446.8</v>
      </c>
      <c r="K391" s="4">
        <v>1440.8</v>
      </c>
      <c r="L391" s="4">
        <v>1444.8</v>
      </c>
      <c r="M391" s="4">
        <v>1454.8</v>
      </c>
      <c r="N391" s="4">
        <v>1465.8</v>
      </c>
      <c r="O391" s="4">
        <v>1459.3</v>
      </c>
      <c r="P391">
        <v>357104</v>
      </c>
      <c r="Q391" s="3" t="s">
        <v>99</v>
      </c>
      <c r="R391" t="s">
        <v>74</v>
      </c>
      <c r="S391" t="s">
        <v>101</v>
      </c>
    </row>
    <row r="392" spans="1:19">
      <c r="A392">
        <v>20</v>
      </c>
      <c r="B392">
        <v>13</v>
      </c>
      <c r="C392" s="3">
        <v>300</v>
      </c>
      <c r="D392" s="4">
        <v>726.8</v>
      </c>
      <c r="E392" s="4">
        <v>726.8</v>
      </c>
      <c r="F392" s="4">
        <v>724.8</v>
      </c>
      <c r="G392" s="4">
        <v>745.8</v>
      </c>
      <c r="H392" s="4">
        <v>742.8</v>
      </c>
      <c r="I392" s="4">
        <v>750.8</v>
      </c>
      <c r="J392" s="4">
        <v>750.8</v>
      </c>
      <c r="K392" s="4">
        <v>751.8</v>
      </c>
      <c r="L392" s="4">
        <v>746.8</v>
      </c>
      <c r="M392" s="4">
        <v>746.8</v>
      </c>
      <c r="N392" s="4">
        <v>744.8</v>
      </c>
      <c r="O392" s="4">
        <v>741.8</v>
      </c>
      <c r="P392">
        <v>300100</v>
      </c>
      <c r="Q392" s="3" t="s">
        <v>99</v>
      </c>
      <c r="R392" t="s">
        <v>53</v>
      </c>
      <c r="S392" t="s">
        <v>101</v>
      </c>
    </row>
    <row r="393" spans="1:19">
      <c r="A393">
        <v>20</v>
      </c>
      <c r="B393">
        <v>13</v>
      </c>
      <c r="C393" s="3">
        <v>400</v>
      </c>
      <c r="D393" s="4">
        <v>204</v>
      </c>
      <c r="E393" s="4">
        <v>203</v>
      </c>
      <c r="F393" s="4">
        <v>202</v>
      </c>
      <c r="G393" s="4">
        <v>202</v>
      </c>
      <c r="H393" s="4">
        <v>205</v>
      </c>
      <c r="I393" s="4">
        <v>206</v>
      </c>
      <c r="J393" s="4">
        <v>206</v>
      </c>
      <c r="K393" s="4">
        <v>209</v>
      </c>
      <c r="L393" s="4">
        <v>207</v>
      </c>
      <c r="M393" s="4">
        <v>209</v>
      </c>
      <c r="N393" s="4">
        <v>207</v>
      </c>
      <c r="O393" s="4">
        <v>209</v>
      </c>
      <c r="P393">
        <v>400144</v>
      </c>
      <c r="Q393" s="3" t="s">
        <v>99</v>
      </c>
      <c r="R393" t="s">
        <v>20</v>
      </c>
      <c r="S393" t="s">
        <v>101</v>
      </c>
    </row>
    <row r="394" spans="1:19">
      <c r="A394">
        <v>20</v>
      </c>
      <c r="B394">
        <v>13</v>
      </c>
      <c r="C394" s="3">
        <v>152</v>
      </c>
      <c r="D394" s="4">
        <v>1815.9</v>
      </c>
      <c r="E394" s="4">
        <v>1815.1</v>
      </c>
      <c r="F394" s="4">
        <v>1814.7</v>
      </c>
      <c r="G394" s="4">
        <v>1816.1</v>
      </c>
      <c r="H394" s="4">
        <v>1813.5</v>
      </c>
      <c r="I394" s="4">
        <v>1815.1</v>
      </c>
      <c r="J394" s="4">
        <v>1811.7</v>
      </c>
      <c r="K394" s="4">
        <v>1818.5</v>
      </c>
      <c r="L394" s="4">
        <v>1816.9</v>
      </c>
      <c r="M394" s="4">
        <v>1818.5</v>
      </c>
      <c r="N394" s="4">
        <v>1822.3</v>
      </c>
      <c r="O394" s="4">
        <v>1818.5</v>
      </c>
      <c r="P394">
        <v>152100</v>
      </c>
      <c r="Q394" s="3" t="s">
        <v>99</v>
      </c>
      <c r="R394" t="s">
        <v>26</v>
      </c>
      <c r="S394" t="s">
        <v>101</v>
      </c>
    </row>
    <row r="395" spans="1:19">
      <c r="A395">
        <v>20</v>
      </c>
      <c r="B395">
        <v>13</v>
      </c>
      <c r="C395" s="3">
        <v>286</v>
      </c>
      <c r="D395" s="4">
        <v>848.8</v>
      </c>
      <c r="E395" s="4">
        <v>847.8</v>
      </c>
      <c r="F395" s="4">
        <v>847.8</v>
      </c>
      <c r="G395" s="4">
        <v>846.8</v>
      </c>
      <c r="H395" s="4">
        <v>845.8</v>
      </c>
      <c r="I395" s="4">
        <v>844.8</v>
      </c>
      <c r="J395" s="4">
        <v>843.8</v>
      </c>
      <c r="K395" s="4">
        <v>846.8</v>
      </c>
      <c r="L395" s="4">
        <v>845.8</v>
      </c>
      <c r="M395" s="4">
        <v>845.8</v>
      </c>
      <c r="N395" s="4">
        <v>845.8</v>
      </c>
      <c r="O395" s="4">
        <v>845.8</v>
      </c>
      <c r="P395">
        <v>286100</v>
      </c>
      <c r="Q395" s="3" t="s">
        <v>99</v>
      </c>
      <c r="R395" t="s">
        <v>53</v>
      </c>
      <c r="S395" t="s">
        <v>101</v>
      </c>
    </row>
    <row r="396" spans="1:19">
      <c r="A396">
        <v>20</v>
      </c>
      <c r="B396">
        <v>13</v>
      </c>
      <c r="C396" s="3">
        <v>450</v>
      </c>
      <c r="D396" s="4">
        <v>3399.5</v>
      </c>
      <c r="E396" s="4">
        <v>3406.5</v>
      </c>
      <c r="F396" s="4">
        <v>3436.5</v>
      </c>
      <c r="G396" s="4">
        <v>3434.5</v>
      </c>
      <c r="H396" s="4">
        <v>3444.5</v>
      </c>
      <c r="I396" s="4">
        <v>3443.5</v>
      </c>
      <c r="J396" s="4">
        <v>3447.5</v>
      </c>
      <c r="K396" s="4">
        <v>3449.5</v>
      </c>
      <c r="L396" s="4">
        <v>3449.5</v>
      </c>
      <c r="M396" s="4">
        <v>3452.5</v>
      </c>
      <c r="N396" s="4">
        <v>3453.5</v>
      </c>
      <c r="O396" s="4">
        <v>3458.5</v>
      </c>
      <c r="P396">
        <v>450100</v>
      </c>
      <c r="Q396" s="3" t="s">
        <v>99</v>
      </c>
      <c r="R396" t="s">
        <v>41</v>
      </c>
      <c r="S396" t="s">
        <v>101</v>
      </c>
    </row>
    <row r="397" spans="1:19">
      <c r="A397">
        <v>20</v>
      </c>
      <c r="B397">
        <v>13</v>
      </c>
      <c r="C397" s="3">
        <v>286</v>
      </c>
      <c r="D397" s="4">
        <v>81</v>
      </c>
      <c r="E397" s="4">
        <v>81</v>
      </c>
      <c r="F397" s="4">
        <v>82</v>
      </c>
      <c r="G397" s="4">
        <v>82</v>
      </c>
      <c r="H397" s="4">
        <v>82</v>
      </c>
      <c r="I397" s="4">
        <v>82</v>
      </c>
      <c r="J397" s="4">
        <v>82</v>
      </c>
      <c r="K397" s="4">
        <v>82</v>
      </c>
      <c r="L397" s="4">
        <v>82</v>
      </c>
      <c r="M397" s="4">
        <v>82</v>
      </c>
      <c r="N397" s="4">
        <v>82</v>
      </c>
      <c r="O397" s="4">
        <v>82</v>
      </c>
      <c r="P397">
        <v>286101</v>
      </c>
      <c r="Q397" s="3" t="s">
        <v>99</v>
      </c>
      <c r="R397" t="s">
        <v>53</v>
      </c>
      <c r="S397" t="s">
        <v>101</v>
      </c>
    </row>
    <row r="398" spans="1:19">
      <c r="A398">
        <v>20</v>
      </c>
      <c r="B398">
        <v>13</v>
      </c>
      <c r="C398" s="3">
        <v>287</v>
      </c>
      <c r="D398" s="4">
        <v>1479</v>
      </c>
      <c r="E398" s="4">
        <v>1480</v>
      </c>
      <c r="F398" s="4">
        <v>1482</v>
      </c>
      <c r="G398" s="4">
        <v>1482</v>
      </c>
      <c r="H398" s="4">
        <v>1484</v>
      </c>
      <c r="I398" s="4">
        <v>1482</v>
      </c>
      <c r="J398" s="4">
        <v>1484</v>
      </c>
      <c r="K398" s="4">
        <v>1483</v>
      </c>
      <c r="L398" s="4">
        <v>1483</v>
      </c>
      <c r="M398" s="4">
        <v>1481</v>
      </c>
      <c r="N398" s="4">
        <v>1481</v>
      </c>
      <c r="O398" s="4">
        <v>1480</v>
      </c>
      <c r="P398">
        <v>287100</v>
      </c>
      <c r="Q398" s="3" t="s">
        <v>99</v>
      </c>
      <c r="R398" t="s">
        <v>53</v>
      </c>
      <c r="S398" t="s">
        <v>101</v>
      </c>
    </row>
    <row r="399" spans="1:19">
      <c r="A399">
        <v>20</v>
      </c>
      <c r="B399">
        <v>13</v>
      </c>
      <c r="C399" s="3">
        <v>288</v>
      </c>
      <c r="D399" s="4">
        <v>1120.3</v>
      </c>
      <c r="E399" s="4">
        <v>1121.3</v>
      </c>
      <c r="F399" s="4">
        <v>1123.3</v>
      </c>
      <c r="G399" s="4">
        <v>1123.3</v>
      </c>
      <c r="H399" s="4">
        <v>1118.3</v>
      </c>
      <c r="I399" s="4">
        <v>1117.3</v>
      </c>
      <c r="J399" s="4">
        <v>1112.3</v>
      </c>
      <c r="K399" s="4">
        <v>1113.3</v>
      </c>
      <c r="L399" s="4">
        <v>1115.3</v>
      </c>
      <c r="M399" s="4">
        <v>1115.3</v>
      </c>
      <c r="N399" s="4">
        <v>1117.3</v>
      </c>
      <c r="O399" s="4">
        <v>1115.3</v>
      </c>
      <c r="P399">
        <v>288100</v>
      </c>
      <c r="Q399" s="3" t="s">
        <v>99</v>
      </c>
      <c r="R399" t="s">
        <v>53</v>
      </c>
      <c r="S399" t="s">
        <v>101</v>
      </c>
    </row>
    <row r="400" spans="1:19">
      <c r="A400">
        <v>20</v>
      </c>
      <c r="B400">
        <v>13</v>
      </c>
      <c r="C400" s="3">
        <v>425</v>
      </c>
      <c r="D400" s="4">
        <v>8515.9</v>
      </c>
      <c r="E400" s="4">
        <v>8494.9</v>
      </c>
      <c r="F400" s="4">
        <v>8512.9</v>
      </c>
      <c r="G400" s="4">
        <v>8576.9</v>
      </c>
      <c r="H400" s="4">
        <v>8577.9</v>
      </c>
      <c r="I400" s="4">
        <v>8618.4</v>
      </c>
      <c r="J400" s="4">
        <v>8642.4</v>
      </c>
      <c r="K400" s="4">
        <v>8638.9</v>
      </c>
      <c r="L400" s="4">
        <v>8613.9</v>
      </c>
      <c r="M400" s="4">
        <v>8608.9</v>
      </c>
      <c r="N400" s="4">
        <v>8623.9</v>
      </c>
      <c r="O400" s="4">
        <v>8607.9</v>
      </c>
      <c r="P400">
        <v>425100</v>
      </c>
      <c r="Q400" s="3" t="s">
        <v>99</v>
      </c>
      <c r="R400" t="s">
        <v>41</v>
      </c>
      <c r="S400" t="s">
        <v>101</v>
      </c>
    </row>
    <row r="401" spans="1:19">
      <c r="A401">
        <v>20</v>
      </c>
      <c r="B401">
        <v>13</v>
      </c>
      <c r="C401" s="3">
        <v>451</v>
      </c>
      <c r="D401" s="4">
        <v>4758.5</v>
      </c>
      <c r="E401" s="4">
        <v>4765.5</v>
      </c>
      <c r="F401" s="4">
        <v>4788.5</v>
      </c>
      <c r="G401" s="4">
        <v>4822.5</v>
      </c>
      <c r="H401" s="4">
        <v>4839</v>
      </c>
      <c r="I401" s="4">
        <v>4843</v>
      </c>
      <c r="J401" s="4">
        <v>4844.5</v>
      </c>
      <c r="K401" s="4">
        <v>4863.5</v>
      </c>
      <c r="L401" s="4">
        <v>4853.5</v>
      </c>
      <c r="M401" s="4">
        <v>4683</v>
      </c>
      <c r="N401" s="4">
        <v>4869.5</v>
      </c>
      <c r="O401" s="4">
        <v>4867</v>
      </c>
      <c r="P401">
        <v>451100</v>
      </c>
      <c r="Q401" s="3" t="s">
        <v>99</v>
      </c>
      <c r="R401" t="s">
        <v>41</v>
      </c>
      <c r="S401" t="s">
        <v>101</v>
      </c>
    </row>
    <row r="402" spans="1:19">
      <c r="A402">
        <v>20</v>
      </c>
      <c r="B402">
        <v>13</v>
      </c>
      <c r="C402" s="3">
        <v>400</v>
      </c>
      <c r="D402" s="4">
        <v>100.8</v>
      </c>
      <c r="E402" s="4">
        <v>100.8</v>
      </c>
      <c r="F402" s="4">
        <v>100.8</v>
      </c>
      <c r="G402" s="4">
        <v>99.8</v>
      </c>
      <c r="H402" s="4">
        <v>97.8</v>
      </c>
      <c r="I402" s="4">
        <v>97.8</v>
      </c>
      <c r="J402" s="4">
        <v>99.8</v>
      </c>
      <c r="K402" s="4">
        <v>101.8</v>
      </c>
      <c r="L402" s="4">
        <v>101.8</v>
      </c>
      <c r="M402" s="4">
        <v>100.8</v>
      </c>
      <c r="N402" s="4">
        <v>101.8</v>
      </c>
      <c r="O402" s="4">
        <v>100.8</v>
      </c>
      <c r="P402">
        <v>400103</v>
      </c>
      <c r="Q402" s="3" t="s">
        <v>99</v>
      </c>
      <c r="R402" t="s">
        <v>20</v>
      </c>
      <c r="S402" t="s">
        <v>101</v>
      </c>
    </row>
    <row r="403" spans="1:19">
      <c r="A403">
        <v>20</v>
      </c>
      <c r="B403">
        <v>13</v>
      </c>
      <c r="C403" s="3">
        <v>333</v>
      </c>
      <c r="D403" s="4">
        <v>2922</v>
      </c>
      <c r="E403" s="4">
        <v>2917.5</v>
      </c>
      <c r="F403" s="4">
        <v>2923</v>
      </c>
      <c r="G403" s="4">
        <v>2914.5</v>
      </c>
      <c r="H403" s="4">
        <v>2925.5</v>
      </c>
      <c r="I403" s="4">
        <v>2907.5</v>
      </c>
      <c r="J403" s="4">
        <v>2915</v>
      </c>
      <c r="K403" s="4">
        <v>2918</v>
      </c>
      <c r="L403" s="4">
        <v>2918</v>
      </c>
      <c r="M403" s="4">
        <v>2916</v>
      </c>
      <c r="N403" s="4">
        <v>2918</v>
      </c>
      <c r="O403" s="4">
        <v>2911</v>
      </c>
      <c r="P403">
        <v>333100</v>
      </c>
      <c r="Q403" s="3" t="s">
        <v>99</v>
      </c>
      <c r="R403" t="s">
        <v>53</v>
      </c>
      <c r="S403" t="s">
        <v>101</v>
      </c>
    </row>
    <row r="404" spans="1:19">
      <c r="A404">
        <v>20</v>
      </c>
      <c r="B404">
        <v>13</v>
      </c>
      <c r="C404" s="3">
        <v>400</v>
      </c>
      <c r="D404" s="4">
        <v>65</v>
      </c>
      <c r="E404" s="4">
        <v>65</v>
      </c>
      <c r="F404" s="4">
        <v>65</v>
      </c>
      <c r="G404" s="4">
        <v>65</v>
      </c>
      <c r="H404" s="4">
        <v>65</v>
      </c>
      <c r="I404" s="4">
        <v>64</v>
      </c>
      <c r="J404" s="4">
        <v>65</v>
      </c>
      <c r="K404" s="4">
        <v>66</v>
      </c>
      <c r="L404" s="4">
        <v>66</v>
      </c>
      <c r="M404" s="4">
        <v>64</v>
      </c>
      <c r="N404" s="4">
        <v>65</v>
      </c>
      <c r="O404" s="4">
        <v>65</v>
      </c>
      <c r="P404">
        <v>400104</v>
      </c>
      <c r="Q404" s="3" t="s">
        <v>99</v>
      </c>
      <c r="R404" t="s">
        <v>20</v>
      </c>
      <c r="S404" t="s">
        <v>101</v>
      </c>
    </row>
    <row r="405" spans="1:19">
      <c r="A405">
        <v>20</v>
      </c>
      <c r="B405">
        <v>13</v>
      </c>
      <c r="C405" s="3">
        <v>400</v>
      </c>
      <c r="D405" s="4">
        <v>94</v>
      </c>
      <c r="E405" s="4">
        <v>95</v>
      </c>
      <c r="F405" s="4">
        <v>96</v>
      </c>
      <c r="G405" s="4">
        <v>96</v>
      </c>
      <c r="H405" s="4">
        <v>96</v>
      </c>
      <c r="I405" s="4">
        <v>95</v>
      </c>
      <c r="J405" s="4">
        <v>95</v>
      </c>
      <c r="K405" s="4">
        <v>94</v>
      </c>
      <c r="L405" s="4">
        <v>93</v>
      </c>
      <c r="M405" s="4">
        <v>93</v>
      </c>
      <c r="N405" s="4">
        <v>93</v>
      </c>
      <c r="O405" s="4">
        <v>93</v>
      </c>
      <c r="P405">
        <v>400105</v>
      </c>
      <c r="Q405" s="3" t="s">
        <v>99</v>
      </c>
      <c r="R405" t="s">
        <v>20</v>
      </c>
      <c r="S405" t="s">
        <v>101</v>
      </c>
    </row>
    <row r="406" spans="1:19">
      <c r="A406">
        <v>20</v>
      </c>
      <c r="B406">
        <v>13</v>
      </c>
      <c r="C406" s="3">
        <v>400</v>
      </c>
      <c r="D406" s="4">
        <v>18</v>
      </c>
      <c r="E406" s="4">
        <v>18</v>
      </c>
      <c r="F406" s="4">
        <v>18</v>
      </c>
      <c r="G406" s="4">
        <v>18</v>
      </c>
      <c r="H406" s="4">
        <v>18</v>
      </c>
      <c r="I406" s="4">
        <v>18</v>
      </c>
      <c r="J406" s="4">
        <v>18</v>
      </c>
      <c r="K406" s="4">
        <v>18</v>
      </c>
      <c r="L406" s="4">
        <v>18</v>
      </c>
      <c r="M406" s="4">
        <v>18</v>
      </c>
      <c r="N406" s="4">
        <v>18</v>
      </c>
      <c r="O406" s="4">
        <v>18</v>
      </c>
      <c r="P406">
        <v>400108</v>
      </c>
      <c r="Q406" s="3" t="s">
        <v>99</v>
      </c>
      <c r="R406" t="s">
        <v>20</v>
      </c>
      <c r="S406" t="s">
        <v>101</v>
      </c>
    </row>
    <row r="407" spans="1:19">
      <c r="A407">
        <v>20</v>
      </c>
      <c r="B407">
        <v>13</v>
      </c>
      <c r="C407" s="3">
        <v>401</v>
      </c>
      <c r="D407" s="4">
        <v>198.5</v>
      </c>
      <c r="E407" s="4">
        <v>198.5</v>
      </c>
      <c r="F407" s="4">
        <v>198.5</v>
      </c>
      <c r="G407" s="4">
        <v>197.5</v>
      </c>
      <c r="H407" s="4">
        <v>198.5</v>
      </c>
      <c r="I407" s="4">
        <v>198.5</v>
      </c>
      <c r="J407" s="4">
        <v>197.5</v>
      </c>
      <c r="K407" s="4">
        <v>198.5</v>
      </c>
      <c r="L407" s="4">
        <v>198.5</v>
      </c>
      <c r="M407" s="4">
        <v>197.5</v>
      </c>
      <c r="N407" s="4">
        <v>197.5</v>
      </c>
      <c r="O407" s="4">
        <v>197.5</v>
      </c>
      <c r="P407">
        <v>401104</v>
      </c>
      <c r="Q407" s="3" t="s">
        <v>99</v>
      </c>
      <c r="R407" t="s">
        <v>20</v>
      </c>
      <c r="S407" t="s">
        <v>101</v>
      </c>
    </row>
    <row r="408" spans="1:19">
      <c r="A408">
        <v>20</v>
      </c>
      <c r="B408">
        <v>13</v>
      </c>
      <c r="C408" s="3">
        <v>401</v>
      </c>
      <c r="D408" s="4">
        <v>305</v>
      </c>
      <c r="E408" s="4">
        <v>307</v>
      </c>
      <c r="F408" s="4">
        <v>304</v>
      </c>
      <c r="G408" s="4">
        <v>306</v>
      </c>
      <c r="H408" s="4">
        <v>309</v>
      </c>
      <c r="I408" s="4">
        <v>309</v>
      </c>
      <c r="J408" s="4">
        <v>316</v>
      </c>
      <c r="K408" s="4">
        <v>315</v>
      </c>
      <c r="L408" s="4">
        <v>315</v>
      </c>
      <c r="M408" s="4">
        <v>313</v>
      </c>
      <c r="N408" s="4">
        <v>311</v>
      </c>
      <c r="O408" s="4">
        <v>311</v>
      </c>
      <c r="P408">
        <v>401105</v>
      </c>
      <c r="Q408" s="3" t="s">
        <v>99</v>
      </c>
      <c r="R408" t="s">
        <v>20</v>
      </c>
      <c r="S408" t="s">
        <v>101</v>
      </c>
    </row>
    <row r="409" spans="1:19">
      <c r="A409">
        <v>20</v>
      </c>
      <c r="B409">
        <v>13</v>
      </c>
      <c r="C409" s="3">
        <v>452</v>
      </c>
      <c r="D409" s="4">
        <v>585</v>
      </c>
      <c r="E409" s="4">
        <v>586</v>
      </c>
      <c r="F409" s="4">
        <v>586</v>
      </c>
      <c r="G409" s="4">
        <v>586</v>
      </c>
      <c r="H409" s="4">
        <v>587</v>
      </c>
      <c r="I409" s="4">
        <v>579.5</v>
      </c>
      <c r="J409" s="4">
        <v>580.5</v>
      </c>
      <c r="K409" s="4">
        <v>580.5</v>
      </c>
      <c r="L409" s="4">
        <v>580.5</v>
      </c>
      <c r="M409" s="4">
        <v>579.5</v>
      </c>
      <c r="N409" s="4">
        <v>578.5</v>
      </c>
      <c r="O409" s="4">
        <v>579.5</v>
      </c>
      <c r="P409">
        <v>452100</v>
      </c>
      <c r="Q409" s="3" t="s">
        <v>99</v>
      </c>
      <c r="R409" t="s">
        <v>41</v>
      </c>
      <c r="S409" t="s">
        <v>101</v>
      </c>
    </row>
    <row r="410" spans="1:19">
      <c r="A410">
        <v>20</v>
      </c>
      <c r="B410">
        <v>13</v>
      </c>
      <c r="C410" s="3">
        <v>453</v>
      </c>
      <c r="D410" s="4">
        <v>6280.6</v>
      </c>
      <c r="E410" s="4">
        <v>6261.7</v>
      </c>
      <c r="F410" s="4">
        <v>6276.5</v>
      </c>
      <c r="G410" s="4">
        <v>6284.6</v>
      </c>
      <c r="H410" s="4">
        <v>6226.8</v>
      </c>
      <c r="I410" s="4">
        <v>6234.2</v>
      </c>
      <c r="J410" s="4">
        <v>6258.7</v>
      </c>
      <c r="K410" s="4">
        <v>6261.6</v>
      </c>
      <c r="L410" s="4">
        <v>6270.1</v>
      </c>
      <c r="M410" s="4">
        <v>6296.6</v>
      </c>
      <c r="N410" s="4">
        <v>6287</v>
      </c>
      <c r="O410" s="4">
        <v>6290.7</v>
      </c>
      <c r="P410">
        <v>453100</v>
      </c>
      <c r="Q410" s="3" t="s">
        <v>99</v>
      </c>
      <c r="R410" t="s">
        <v>41</v>
      </c>
      <c r="S410" t="s">
        <v>101</v>
      </c>
    </row>
    <row r="411" spans="1:19">
      <c r="A411">
        <v>20</v>
      </c>
      <c r="B411">
        <v>13</v>
      </c>
      <c r="C411" s="3">
        <v>453</v>
      </c>
      <c r="D411" s="4">
        <v>945</v>
      </c>
      <c r="E411" s="4">
        <v>947</v>
      </c>
      <c r="F411" s="4">
        <v>951</v>
      </c>
      <c r="G411" s="4">
        <v>952</v>
      </c>
      <c r="H411" s="4">
        <v>952</v>
      </c>
      <c r="I411" s="4">
        <v>961</v>
      </c>
      <c r="J411" s="4">
        <v>966</v>
      </c>
      <c r="K411" s="4">
        <v>969</v>
      </c>
      <c r="L411" s="4">
        <v>972</v>
      </c>
      <c r="M411" s="4">
        <v>970</v>
      </c>
      <c r="N411" s="4">
        <v>976</v>
      </c>
      <c r="O411" s="4">
        <v>973</v>
      </c>
      <c r="P411">
        <v>453103</v>
      </c>
      <c r="Q411" s="3" t="s">
        <v>99</v>
      </c>
      <c r="R411" t="s">
        <v>41</v>
      </c>
      <c r="S411" t="s">
        <v>101</v>
      </c>
    </row>
    <row r="412" spans="1:19">
      <c r="A412">
        <v>20</v>
      </c>
      <c r="B412">
        <v>13</v>
      </c>
      <c r="C412" s="3">
        <v>315</v>
      </c>
      <c r="D412" s="4">
        <v>777.5</v>
      </c>
      <c r="E412" s="4">
        <v>777.5</v>
      </c>
      <c r="F412" s="4">
        <v>776.5</v>
      </c>
      <c r="G412" s="4">
        <v>775.5</v>
      </c>
      <c r="H412" s="4">
        <v>776.5</v>
      </c>
      <c r="I412" s="4">
        <v>774.5</v>
      </c>
      <c r="J412" s="4">
        <v>775.5</v>
      </c>
      <c r="K412" s="4">
        <v>773.5</v>
      </c>
      <c r="L412" s="4">
        <v>786.5</v>
      </c>
      <c r="M412" s="4">
        <v>791.5</v>
      </c>
      <c r="N412" s="4">
        <v>798.5</v>
      </c>
      <c r="O412" s="4">
        <v>802.5</v>
      </c>
      <c r="P412">
        <v>315100</v>
      </c>
      <c r="Q412" s="3" t="s">
        <v>99</v>
      </c>
      <c r="R412" t="s">
        <v>53</v>
      </c>
      <c r="S412" t="s">
        <v>101</v>
      </c>
    </row>
    <row r="413" spans="1:19">
      <c r="A413">
        <v>20</v>
      </c>
      <c r="B413">
        <v>13</v>
      </c>
      <c r="C413" s="3">
        <v>400</v>
      </c>
      <c r="D413" s="4">
        <v>206</v>
      </c>
      <c r="E413" s="4">
        <v>206</v>
      </c>
      <c r="F413" s="4">
        <v>206</v>
      </c>
      <c r="G413" s="4">
        <v>207</v>
      </c>
      <c r="H413" s="4">
        <v>207</v>
      </c>
      <c r="I413" s="4">
        <v>207</v>
      </c>
      <c r="J413" s="4">
        <v>208</v>
      </c>
      <c r="K413" s="4">
        <v>207</v>
      </c>
      <c r="L413" s="4">
        <v>208</v>
      </c>
      <c r="M413" s="4">
        <v>208</v>
      </c>
      <c r="N413" s="4">
        <v>208</v>
      </c>
      <c r="O413" s="4">
        <v>207</v>
      </c>
      <c r="P413">
        <v>400110</v>
      </c>
      <c r="Q413" s="3" t="s">
        <v>99</v>
      </c>
      <c r="R413" t="s">
        <v>20</v>
      </c>
      <c r="S413" t="s">
        <v>101</v>
      </c>
    </row>
    <row r="414" spans="1:19">
      <c r="A414">
        <v>20</v>
      </c>
      <c r="B414">
        <v>13</v>
      </c>
      <c r="C414" s="3">
        <v>401</v>
      </c>
      <c r="D414" s="4">
        <v>211.4</v>
      </c>
      <c r="E414" s="4">
        <v>210.4</v>
      </c>
      <c r="F414" s="4">
        <v>209.4</v>
      </c>
      <c r="G414" s="4">
        <v>210.4</v>
      </c>
      <c r="H414" s="4">
        <v>209.4</v>
      </c>
      <c r="I414" s="4">
        <v>209.4</v>
      </c>
      <c r="J414" s="4">
        <v>209.4</v>
      </c>
      <c r="K414" s="4">
        <v>208.4</v>
      </c>
      <c r="L414" s="4">
        <v>207.4</v>
      </c>
      <c r="M414" s="4">
        <v>212.4</v>
      </c>
      <c r="N414" s="4">
        <v>215.2</v>
      </c>
      <c r="O414" s="4">
        <v>216.2</v>
      </c>
      <c r="P414">
        <v>401107</v>
      </c>
      <c r="Q414" s="3" t="s">
        <v>99</v>
      </c>
      <c r="R414" t="s">
        <v>20</v>
      </c>
      <c r="S414" t="s">
        <v>101</v>
      </c>
    </row>
    <row r="415" spans="1:19">
      <c r="A415">
        <v>20</v>
      </c>
      <c r="B415">
        <v>13</v>
      </c>
      <c r="C415" s="3">
        <v>317</v>
      </c>
      <c r="D415" s="4">
        <v>1603</v>
      </c>
      <c r="E415" s="4">
        <v>1610</v>
      </c>
      <c r="F415" s="4">
        <v>1604</v>
      </c>
      <c r="G415" s="4">
        <v>1610.5</v>
      </c>
      <c r="H415" s="4">
        <v>1617.5</v>
      </c>
      <c r="I415" s="4">
        <v>1613.5</v>
      </c>
      <c r="J415" s="4">
        <v>1608.5</v>
      </c>
      <c r="K415" s="4">
        <v>1619.5</v>
      </c>
      <c r="L415" s="4">
        <v>1624</v>
      </c>
      <c r="M415" s="4">
        <v>1623</v>
      </c>
      <c r="N415" s="4">
        <v>1621</v>
      </c>
      <c r="O415" s="4">
        <v>1621</v>
      </c>
      <c r="P415">
        <v>317100</v>
      </c>
      <c r="Q415" s="3" t="s">
        <v>99</v>
      </c>
      <c r="R415" t="s">
        <v>53</v>
      </c>
      <c r="S415" t="s">
        <v>101</v>
      </c>
    </row>
    <row r="416" spans="1:19">
      <c r="A416">
        <v>20</v>
      </c>
      <c r="B416">
        <v>13</v>
      </c>
      <c r="C416" s="3">
        <v>182</v>
      </c>
      <c r="D416" s="4">
        <v>585</v>
      </c>
      <c r="E416" s="4">
        <v>585</v>
      </c>
      <c r="F416" s="4">
        <v>585</v>
      </c>
      <c r="G416" s="4">
        <v>585</v>
      </c>
      <c r="H416" s="4">
        <v>585</v>
      </c>
      <c r="I416" s="4">
        <v>586</v>
      </c>
      <c r="J416" s="4">
        <v>585</v>
      </c>
      <c r="K416" s="4">
        <v>583</v>
      </c>
      <c r="L416" s="4">
        <v>582</v>
      </c>
      <c r="M416" s="4">
        <v>585</v>
      </c>
      <c r="N416" s="4">
        <v>586</v>
      </c>
      <c r="O416" s="4">
        <v>584</v>
      </c>
      <c r="P416">
        <v>182227</v>
      </c>
      <c r="Q416" s="3" t="s">
        <v>99</v>
      </c>
      <c r="R416" t="s">
        <v>53</v>
      </c>
      <c r="S416" t="s">
        <v>101</v>
      </c>
    </row>
    <row r="417" spans="1:19">
      <c r="A417">
        <v>20</v>
      </c>
      <c r="B417">
        <v>13</v>
      </c>
      <c r="C417" s="3">
        <v>182</v>
      </c>
      <c r="D417" s="4">
        <v>835.3</v>
      </c>
      <c r="E417" s="4">
        <v>834.3</v>
      </c>
      <c r="F417" s="4">
        <v>835.3</v>
      </c>
      <c r="G417" s="4">
        <v>836.3</v>
      </c>
      <c r="H417" s="4">
        <v>835.1</v>
      </c>
      <c r="I417" s="4">
        <v>837.9</v>
      </c>
      <c r="J417" s="4">
        <v>839.9</v>
      </c>
      <c r="K417" s="4">
        <v>841.9</v>
      </c>
      <c r="L417" s="4">
        <v>841.9</v>
      </c>
      <c r="M417" s="4">
        <v>838.7</v>
      </c>
      <c r="N417" s="4">
        <v>842.7</v>
      </c>
      <c r="O417" s="4">
        <v>839.9</v>
      </c>
      <c r="P417">
        <v>182231</v>
      </c>
      <c r="Q417" s="3" t="s">
        <v>99</v>
      </c>
      <c r="R417" t="s">
        <v>53</v>
      </c>
      <c r="S417" t="s">
        <v>101</v>
      </c>
    </row>
    <row r="418" spans="1:19">
      <c r="A418">
        <v>20</v>
      </c>
      <c r="B418">
        <v>13</v>
      </c>
      <c r="C418" s="3">
        <v>182</v>
      </c>
      <c r="D418" s="4">
        <v>191</v>
      </c>
      <c r="E418" s="4">
        <v>189</v>
      </c>
      <c r="F418" s="4">
        <v>190</v>
      </c>
      <c r="G418" s="4">
        <v>190</v>
      </c>
      <c r="H418" s="4">
        <v>190</v>
      </c>
      <c r="I418" s="4">
        <v>190</v>
      </c>
      <c r="J418" s="4">
        <v>191</v>
      </c>
      <c r="K418" s="4">
        <v>191</v>
      </c>
      <c r="L418" s="4">
        <v>191</v>
      </c>
      <c r="M418" s="4">
        <v>192</v>
      </c>
      <c r="N418" s="4">
        <v>193</v>
      </c>
      <c r="O418" s="4">
        <v>193</v>
      </c>
      <c r="P418">
        <v>182235</v>
      </c>
      <c r="Q418" s="3" t="s">
        <v>99</v>
      </c>
      <c r="R418" t="s">
        <v>53</v>
      </c>
      <c r="S418" t="s">
        <v>101</v>
      </c>
    </row>
    <row r="419" spans="1:19">
      <c r="A419">
        <v>20</v>
      </c>
      <c r="B419">
        <v>13</v>
      </c>
      <c r="C419" s="3">
        <v>403</v>
      </c>
      <c r="D419" s="4">
        <v>80.8</v>
      </c>
      <c r="E419" s="4">
        <v>80.8</v>
      </c>
      <c r="F419" s="4">
        <v>83.8</v>
      </c>
      <c r="G419" s="4">
        <v>82.8</v>
      </c>
      <c r="H419" s="4">
        <v>82.8</v>
      </c>
      <c r="I419" s="4">
        <v>80.8</v>
      </c>
      <c r="J419" s="4">
        <v>81.8</v>
      </c>
      <c r="K419" s="4">
        <v>83.8</v>
      </c>
      <c r="L419" s="4">
        <v>81.8</v>
      </c>
      <c r="M419" s="4">
        <v>82.8</v>
      </c>
      <c r="N419" s="4">
        <v>85.8</v>
      </c>
      <c r="O419" s="4">
        <v>85.8</v>
      </c>
      <c r="P419">
        <v>403116</v>
      </c>
      <c r="Q419" s="3" t="s">
        <v>99</v>
      </c>
      <c r="R419" t="s">
        <v>20</v>
      </c>
      <c r="S419" t="s">
        <v>100</v>
      </c>
    </row>
    <row r="420" spans="1:19">
      <c r="A420">
        <v>20</v>
      </c>
      <c r="B420">
        <v>13</v>
      </c>
      <c r="C420" s="3">
        <v>182</v>
      </c>
      <c r="D420" s="4">
        <v>187</v>
      </c>
      <c r="E420" s="4">
        <v>185</v>
      </c>
      <c r="F420" s="4">
        <v>186</v>
      </c>
      <c r="G420" s="4">
        <v>186</v>
      </c>
      <c r="H420" s="4">
        <v>186</v>
      </c>
      <c r="I420" s="4">
        <v>186</v>
      </c>
      <c r="J420" s="4">
        <v>187</v>
      </c>
      <c r="K420" s="4">
        <v>187</v>
      </c>
      <c r="L420" s="4">
        <v>187</v>
      </c>
      <c r="M420" s="4">
        <v>189</v>
      </c>
      <c r="N420" s="4">
        <v>189</v>
      </c>
      <c r="O420" s="4">
        <v>189</v>
      </c>
      <c r="P420">
        <v>182236</v>
      </c>
      <c r="Q420" s="3" t="s">
        <v>99</v>
      </c>
      <c r="R420" t="s">
        <v>53</v>
      </c>
      <c r="S420" t="s">
        <v>100</v>
      </c>
    </row>
    <row r="421" spans="1:19">
      <c r="A421">
        <v>20</v>
      </c>
      <c r="B421">
        <v>13</v>
      </c>
      <c r="C421" s="3">
        <v>182</v>
      </c>
      <c r="D421" s="4">
        <v>138</v>
      </c>
      <c r="E421" s="4">
        <v>138</v>
      </c>
      <c r="F421" s="4">
        <v>138</v>
      </c>
      <c r="G421" s="4">
        <v>138</v>
      </c>
      <c r="H421" s="4">
        <v>138</v>
      </c>
      <c r="I421" s="4">
        <v>138</v>
      </c>
      <c r="J421" s="4">
        <v>138</v>
      </c>
      <c r="K421" s="4">
        <v>138</v>
      </c>
      <c r="L421" s="4">
        <v>138</v>
      </c>
      <c r="M421" s="4">
        <v>137</v>
      </c>
      <c r="N421" s="4">
        <v>139</v>
      </c>
      <c r="O421" s="4">
        <v>139</v>
      </c>
      <c r="P421">
        <v>182238</v>
      </c>
      <c r="Q421" s="3" t="s">
        <v>99</v>
      </c>
      <c r="R421" t="s">
        <v>53</v>
      </c>
      <c r="S421" t="s">
        <v>101</v>
      </c>
    </row>
    <row r="422" spans="1:19">
      <c r="A422">
        <v>20</v>
      </c>
      <c r="B422">
        <v>13</v>
      </c>
      <c r="C422" s="3">
        <v>403</v>
      </c>
      <c r="D422" s="4">
        <v>1</v>
      </c>
      <c r="E422" s="4">
        <v>1</v>
      </c>
      <c r="F422" s="4">
        <v>1</v>
      </c>
      <c r="G422" s="4">
        <v>1</v>
      </c>
      <c r="H422" s="4">
        <v>1</v>
      </c>
      <c r="I422" s="4">
        <v>1</v>
      </c>
      <c r="J422" s="4">
        <v>1</v>
      </c>
      <c r="K422" s="4">
        <v>1</v>
      </c>
      <c r="L422" s="4">
        <v>1</v>
      </c>
      <c r="M422" s="4">
        <v>1</v>
      </c>
      <c r="N422" s="4">
        <v>1</v>
      </c>
      <c r="O422" s="4">
        <v>1</v>
      </c>
      <c r="P422">
        <v>403118</v>
      </c>
      <c r="Q422" s="3" t="s">
        <v>99</v>
      </c>
      <c r="R422" t="s">
        <v>20</v>
      </c>
      <c r="S422" t="s">
        <v>100</v>
      </c>
    </row>
    <row r="423" spans="1:19">
      <c r="A423">
        <v>20</v>
      </c>
      <c r="B423">
        <v>13</v>
      </c>
      <c r="C423" s="3">
        <v>400</v>
      </c>
      <c r="D423" s="4">
        <v>26</v>
      </c>
      <c r="E423" s="4">
        <v>18</v>
      </c>
      <c r="F423" s="4">
        <v>28</v>
      </c>
      <c r="G423" s="4">
        <v>24</v>
      </c>
      <c r="H423" s="4">
        <v>26</v>
      </c>
      <c r="I423" s="4">
        <v>30</v>
      </c>
      <c r="J423" s="4">
        <v>38</v>
      </c>
      <c r="K423" s="4">
        <v>42</v>
      </c>
      <c r="L423" s="4">
        <v>46</v>
      </c>
      <c r="M423" s="4">
        <v>46</v>
      </c>
      <c r="N423" s="4">
        <v>52</v>
      </c>
      <c r="O423" s="4">
        <v>53</v>
      </c>
      <c r="P423">
        <v>400149</v>
      </c>
      <c r="Q423" s="3" t="s">
        <v>99</v>
      </c>
      <c r="R423" t="s">
        <v>20</v>
      </c>
      <c r="S423" t="s">
        <v>100</v>
      </c>
    </row>
    <row r="424" spans="1:19">
      <c r="A424">
        <v>20</v>
      </c>
      <c r="B424">
        <v>13</v>
      </c>
      <c r="C424" s="3">
        <v>182</v>
      </c>
      <c r="D424" s="4">
        <v>335</v>
      </c>
      <c r="E424" s="4">
        <v>335</v>
      </c>
      <c r="F424" s="4">
        <v>334</v>
      </c>
      <c r="G424" s="4">
        <v>339</v>
      </c>
      <c r="H424" s="4">
        <v>339</v>
      </c>
      <c r="I424" s="4">
        <v>337</v>
      </c>
      <c r="J424" s="4">
        <v>338</v>
      </c>
      <c r="K424" s="4">
        <v>342</v>
      </c>
      <c r="L424" s="4">
        <v>340</v>
      </c>
      <c r="M424" s="4">
        <v>341</v>
      </c>
      <c r="N424" s="4">
        <v>340</v>
      </c>
      <c r="O424" s="4">
        <v>337</v>
      </c>
      <c r="P424">
        <v>182241</v>
      </c>
      <c r="Q424" s="3" t="s">
        <v>99</v>
      </c>
      <c r="R424" t="s">
        <v>53</v>
      </c>
      <c r="S424" t="s">
        <v>100</v>
      </c>
    </row>
    <row r="425" spans="1:19">
      <c r="A425">
        <v>20</v>
      </c>
      <c r="B425">
        <v>13</v>
      </c>
      <c r="C425" s="3">
        <v>182</v>
      </c>
      <c r="D425" s="4">
        <v>127</v>
      </c>
      <c r="E425" s="4">
        <v>126</v>
      </c>
      <c r="F425" s="4">
        <v>127</v>
      </c>
      <c r="G425" s="4">
        <v>128</v>
      </c>
      <c r="H425" s="4">
        <v>127</v>
      </c>
      <c r="I425" s="4">
        <v>127</v>
      </c>
      <c r="J425" s="4">
        <v>128</v>
      </c>
      <c r="K425" s="4">
        <v>128</v>
      </c>
      <c r="L425" s="4">
        <v>128</v>
      </c>
      <c r="M425" s="4">
        <v>128</v>
      </c>
      <c r="N425" s="4">
        <v>128</v>
      </c>
      <c r="O425" s="4">
        <v>127</v>
      </c>
      <c r="P425">
        <v>182242</v>
      </c>
      <c r="Q425" s="3" t="s">
        <v>99</v>
      </c>
      <c r="R425" t="s">
        <v>53</v>
      </c>
      <c r="S425" t="s">
        <v>101</v>
      </c>
    </row>
    <row r="426" spans="1:19">
      <c r="A426">
        <v>20</v>
      </c>
      <c r="B426">
        <v>13</v>
      </c>
      <c r="C426" s="3">
        <v>182</v>
      </c>
      <c r="D426" s="4">
        <v>127</v>
      </c>
      <c r="E426" s="4">
        <v>126</v>
      </c>
      <c r="F426" s="4">
        <v>127</v>
      </c>
      <c r="G426" s="4">
        <v>128</v>
      </c>
      <c r="H426" s="4">
        <v>127</v>
      </c>
      <c r="I426" s="4">
        <v>127</v>
      </c>
      <c r="J426" s="4">
        <v>129</v>
      </c>
      <c r="K426" s="4">
        <v>128</v>
      </c>
      <c r="L426" s="4">
        <v>128</v>
      </c>
      <c r="M426" s="4">
        <v>127</v>
      </c>
      <c r="N426" s="4">
        <v>127</v>
      </c>
      <c r="O426" s="4">
        <v>127</v>
      </c>
      <c r="P426">
        <v>182243</v>
      </c>
      <c r="Q426" s="3" t="s">
        <v>99</v>
      </c>
      <c r="R426" t="s">
        <v>53</v>
      </c>
      <c r="S426" t="s">
        <v>100</v>
      </c>
    </row>
    <row r="427" spans="1:19">
      <c r="A427">
        <v>20</v>
      </c>
      <c r="B427">
        <v>13</v>
      </c>
      <c r="C427" s="3">
        <v>252</v>
      </c>
      <c r="D427" s="4">
        <v>269</v>
      </c>
      <c r="E427" s="4">
        <v>269</v>
      </c>
      <c r="F427" s="4">
        <v>270</v>
      </c>
      <c r="G427" s="4">
        <v>267</v>
      </c>
      <c r="H427" s="4">
        <v>268</v>
      </c>
      <c r="I427" s="4">
        <v>267</v>
      </c>
      <c r="J427" s="4">
        <v>268</v>
      </c>
      <c r="K427" s="4">
        <v>269</v>
      </c>
      <c r="L427" s="4">
        <v>270</v>
      </c>
      <c r="M427" s="4">
        <v>269</v>
      </c>
      <c r="N427" s="4">
        <v>268</v>
      </c>
      <c r="O427" s="4">
        <v>269</v>
      </c>
      <c r="P427">
        <v>252136</v>
      </c>
      <c r="Q427" s="3" t="s">
        <v>99</v>
      </c>
      <c r="R427" t="s">
        <v>20</v>
      </c>
      <c r="S427" t="s">
        <v>101</v>
      </c>
    </row>
    <row r="428" spans="1:19">
      <c r="A428">
        <v>20</v>
      </c>
      <c r="B428">
        <v>13</v>
      </c>
      <c r="C428" s="3">
        <v>252</v>
      </c>
      <c r="D428" s="4">
        <v>265</v>
      </c>
      <c r="E428" s="4">
        <v>265</v>
      </c>
      <c r="F428" s="4">
        <v>266</v>
      </c>
      <c r="G428" s="4">
        <v>264</v>
      </c>
      <c r="H428" s="4">
        <v>265</v>
      </c>
      <c r="I428" s="4">
        <v>264</v>
      </c>
      <c r="J428" s="4">
        <v>265</v>
      </c>
      <c r="K428" s="4">
        <v>266</v>
      </c>
      <c r="L428" s="4">
        <v>267</v>
      </c>
      <c r="M428" s="4">
        <v>268</v>
      </c>
      <c r="N428" s="4">
        <v>266</v>
      </c>
      <c r="O428" s="4">
        <v>267</v>
      </c>
      <c r="P428">
        <v>252137</v>
      </c>
      <c r="Q428" s="3" t="s">
        <v>99</v>
      </c>
      <c r="R428" t="s">
        <v>20</v>
      </c>
      <c r="S428" t="s">
        <v>100</v>
      </c>
    </row>
    <row r="429" spans="1:19">
      <c r="A429">
        <v>20</v>
      </c>
      <c r="B429">
        <v>13</v>
      </c>
      <c r="C429" s="3">
        <v>386</v>
      </c>
      <c r="D429" s="4">
        <v>22</v>
      </c>
      <c r="E429" s="4">
        <v>22</v>
      </c>
      <c r="F429" s="4">
        <v>22</v>
      </c>
      <c r="G429" s="4">
        <v>22</v>
      </c>
      <c r="H429" s="4">
        <v>22</v>
      </c>
      <c r="I429" s="4">
        <v>22</v>
      </c>
      <c r="J429" s="4">
        <v>22</v>
      </c>
      <c r="K429" s="4">
        <v>22</v>
      </c>
      <c r="L429" s="4">
        <v>22</v>
      </c>
      <c r="M429" s="4">
        <v>22</v>
      </c>
      <c r="N429" s="4">
        <v>22</v>
      </c>
      <c r="O429" s="4">
        <v>22</v>
      </c>
      <c r="P429">
        <v>386132</v>
      </c>
      <c r="Q429" s="3" t="s">
        <v>99</v>
      </c>
      <c r="R429" t="s">
        <v>74</v>
      </c>
      <c r="S429" t="s">
        <v>101</v>
      </c>
    </row>
    <row r="430" spans="1:19">
      <c r="A430">
        <v>20</v>
      </c>
      <c r="B430">
        <v>13</v>
      </c>
      <c r="C430" s="3">
        <v>182</v>
      </c>
      <c r="E430" s="4">
        <v>9</v>
      </c>
      <c r="F430" s="4">
        <v>9</v>
      </c>
      <c r="G430" s="4">
        <v>9</v>
      </c>
      <c r="H430" s="4">
        <v>9</v>
      </c>
      <c r="I430" s="4">
        <v>9</v>
      </c>
      <c r="J430" s="4">
        <v>9</v>
      </c>
      <c r="K430" s="4">
        <v>9</v>
      </c>
      <c r="L430" s="4">
        <v>9</v>
      </c>
      <c r="M430" s="4">
        <v>9</v>
      </c>
      <c r="N430" s="4">
        <v>9</v>
      </c>
      <c r="O430" s="4">
        <v>9</v>
      </c>
      <c r="P430">
        <v>182240</v>
      </c>
      <c r="Q430" s="3" t="s">
        <v>99</v>
      </c>
      <c r="R430" t="s">
        <v>53</v>
      </c>
      <c r="S430" t="s">
        <v>101</v>
      </c>
    </row>
    <row r="431" spans="1:19">
      <c r="A431">
        <v>20</v>
      </c>
      <c r="B431">
        <v>13</v>
      </c>
      <c r="C431" s="3">
        <v>386</v>
      </c>
      <c r="G431" s="4">
        <v>59</v>
      </c>
      <c r="H431" s="4">
        <v>63</v>
      </c>
      <c r="I431" s="4">
        <v>65</v>
      </c>
      <c r="J431" s="4">
        <v>65</v>
      </c>
      <c r="K431" s="4">
        <v>66</v>
      </c>
      <c r="L431" s="4">
        <v>67</v>
      </c>
      <c r="M431" s="4">
        <v>66</v>
      </c>
      <c r="N431" s="4">
        <v>66</v>
      </c>
      <c r="O431" s="4">
        <v>68</v>
      </c>
      <c r="P431">
        <v>386133</v>
      </c>
      <c r="Q431" s="3" t="s">
        <v>99</v>
      </c>
      <c r="R431" t="s">
        <v>74</v>
      </c>
      <c r="S431" t="s">
        <v>101</v>
      </c>
    </row>
    <row r="432" spans="1:19">
      <c r="A432">
        <v>20</v>
      </c>
      <c r="B432">
        <v>13</v>
      </c>
      <c r="C432" s="3">
        <v>182</v>
      </c>
      <c r="O432" s="4">
        <v>377.5</v>
      </c>
      <c r="P432">
        <v>182245</v>
      </c>
      <c r="Q432" s="3" t="s">
        <v>99</v>
      </c>
      <c r="R432" t="s">
        <v>53</v>
      </c>
      <c r="S432" t="s">
        <v>101</v>
      </c>
    </row>
    <row r="433" spans="1:19">
      <c r="A433">
        <v>20</v>
      </c>
      <c r="B433">
        <v>13</v>
      </c>
      <c r="C433" s="3">
        <v>386</v>
      </c>
      <c r="N433" s="4">
        <v>149</v>
      </c>
      <c r="O433" s="4">
        <v>147</v>
      </c>
      <c r="P433">
        <v>386134</v>
      </c>
      <c r="Q433" s="3" t="s">
        <v>99</v>
      </c>
      <c r="R433" t="s">
        <v>74</v>
      </c>
      <c r="S433" t="s">
        <v>101</v>
      </c>
    </row>
    <row r="434" spans="1:19" ht="15" thickBot="1">
      <c r="D434" s="5">
        <f t="shared" ref="D434:O434" si="0">SUM(D2:D433)</f>
        <v>265354.58999999985</v>
      </c>
      <c r="E434" s="5">
        <f t="shared" si="0"/>
        <v>265433.08999999985</v>
      </c>
      <c r="F434" s="5">
        <f t="shared" si="0"/>
        <v>265781.38999999978</v>
      </c>
      <c r="G434" s="5">
        <f t="shared" si="0"/>
        <v>266036.98999999987</v>
      </c>
      <c r="H434" s="5">
        <f t="shared" si="0"/>
        <v>266244.58999999979</v>
      </c>
      <c r="I434" s="5">
        <f t="shared" si="0"/>
        <v>266428.38999999984</v>
      </c>
      <c r="J434" s="5">
        <f t="shared" si="0"/>
        <v>266636.28999999986</v>
      </c>
      <c r="K434" s="5">
        <f t="shared" si="0"/>
        <v>266946.18999999989</v>
      </c>
      <c r="L434" s="5">
        <f t="shared" si="0"/>
        <v>267117.3899999999</v>
      </c>
      <c r="M434" s="5">
        <f t="shared" si="0"/>
        <v>267360.58999999997</v>
      </c>
      <c r="N434" s="5">
        <f t="shared" si="0"/>
        <v>267866.08999999991</v>
      </c>
      <c r="O434" s="5">
        <f t="shared" si="0"/>
        <v>268217.69</v>
      </c>
    </row>
    <row r="435" spans="1:19" ht="15" thickTop="1">
      <c r="D435" s="4">
        <f>D434-'[1]9575'!D73</f>
        <v>0</v>
      </c>
      <c r="E435" s="4">
        <f>E434-'[1]9575'!E73</f>
        <v>0</v>
      </c>
      <c r="F435" s="4">
        <f>F434-'[1]9575'!F73</f>
        <v>0</v>
      </c>
      <c r="G435" s="4">
        <f>G434-'[1]9575'!G73</f>
        <v>0</v>
      </c>
      <c r="H435" s="4">
        <f>H434-'[1]9575'!H73</f>
        <v>0</v>
      </c>
      <c r="I435" s="4">
        <f>I434-'[1]9575'!I73</f>
        <v>0</v>
      </c>
      <c r="J435" s="4">
        <f>J434-'[1]9575'!J73</f>
        <v>0</v>
      </c>
      <c r="K435" s="4">
        <f>K434-'[1]9575'!K73</f>
        <v>0</v>
      </c>
      <c r="L435" s="4">
        <f>L434-'[1]9575'!L73</f>
        <v>0</v>
      </c>
      <c r="M435" s="4">
        <f>M434-'[1]9575'!M73</f>
        <v>0</v>
      </c>
      <c r="N435" s="4">
        <f>N434-'[1]9575'!N73</f>
        <v>0</v>
      </c>
      <c r="O435" s="4">
        <f>O434-'[1]9575'!O73</f>
        <v>0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>
  <dimension ref="A1:R74"/>
  <sheetViews>
    <sheetView workbookViewId="0">
      <pane xSplit="3" ySplit="1" topLeftCell="I2" activePane="bottomRight" state="frozen"/>
      <selection pane="topRight" activeCell="D1" sqref="D1"/>
      <selection pane="bottomLeft" activeCell="A2" sqref="A2"/>
      <selection pane="bottomRight" activeCell="K6" sqref="K6"/>
    </sheetView>
  </sheetViews>
  <sheetFormatPr defaultRowHeight="14.4"/>
  <cols>
    <col min="1" max="1" width="8.44140625" bestFit="1" customWidth="1"/>
    <col min="2" max="2" width="3.5546875" bestFit="1" customWidth="1"/>
    <col min="3" max="3" width="6" bestFit="1" customWidth="1"/>
    <col min="4" max="15" width="13.88671875" style="4" bestFit="1" customWidth="1"/>
    <col min="16" max="16" width="13.109375" bestFit="1" customWidth="1"/>
    <col min="17" max="17" width="8.33203125" bestFit="1" customWidth="1"/>
    <col min="18" max="18" width="14.109375" bestFit="1" customWidth="1"/>
  </cols>
  <sheetData>
    <row r="1" spans="1:18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1" t="s">
        <v>15</v>
      </c>
      <c r="Q1" s="1" t="s">
        <v>16</v>
      </c>
      <c r="R1" s="2" t="s">
        <v>17</v>
      </c>
    </row>
    <row r="2" spans="1:18">
      <c r="A2">
        <v>20</v>
      </c>
      <c r="B2">
        <v>13</v>
      </c>
      <c r="C2" s="3" t="s">
        <v>18</v>
      </c>
      <c r="D2" s="4">
        <v>2424.9</v>
      </c>
      <c r="E2" s="4">
        <v>2428.1</v>
      </c>
      <c r="F2" s="4">
        <v>2424.9</v>
      </c>
      <c r="G2" s="4">
        <v>2416.1</v>
      </c>
      <c r="H2" s="4">
        <v>2423.3000000000002</v>
      </c>
      <c r="I2" s="4">
        <v>2424.9</v>
      </c>
      <c r="J2" s="4">
        <v>2422.5</v>
      </c>
      <c r="K2" s="4">
        <v>2415.8000000000002</v>
      </c>
      <c r="L2" s="4">
        <v>2420.6</v>
      </c>
      <c r="M2" s="4">
        <v>2422.1999999999998</v>
      </c>
      <c r="N2" s="4">
        <v>2427</v>
      </c>
      <c r="O2" s="4">
        <v>2430.1999999999998</v>
      </c>
      <c r="P2">
        <v>248</v>
      </c>
      <c r="Q2" s="3" t="s">
        <v>19</v>
      </c>
      <c r="R2" t="s">
        <v>20</v>
      </c>
    </row>
    <row r="3" spans="1:18">
      <c r="A3">
        <v>20</v>
      </c>
      <c r="B3">
        <v>13</v>
      </c>
      <c r="C3" s="3" t="s">
        <v>21</v>
      </c>
      <c r="D3" s="4">
        <v>2502.6</v>
      </c>
      <c r="E3" s="4">
        <v>2500.6</v>
      </c>
      <c r="F3" s="4">
        <v>2494.6</v>
      </c>
      <c r="G3" s="4">
        <v>2496.6</v>
      </c>
      <c r="H3" s="4">
        <v>2494.6</v>
      </c>
      <c r="I3" s="4">
        <v>2493.6</v>
      </c>
      <c r="J3" s="4">
        <v>2487.6</v>
      </c>
      <c r="K3" s="4">
        <v>2485.6</v>
      </c>
      <c r="L3" s="4">
        <v>2504.6</v>
      </c>
      <c r="M3" s="4">
        <v>2512.6</v>
      </c>
      <c r="N3" s="4">
        <v>2515.6</v>
      </c>
      <c r="O3" s="4">
        <v>2515.6</v>
      </c>
      <c r="P3">
        <v>249</v>
      </c>
      <c r="Q3" s="3" t="s">
        <v>19</v>
      </c>
      <c r="R3" t="s">
        <v>20</v>
      </c>
    </row>
    <row r="4" spans="1:18">
      <c r="A4">
        <v>20</v>
      </c>
      <c r="B4">
        <v>13</v>
      </c>
      <c r="C4" s="3" t="s">
        <v>22</v>
      </c>
      <c r="D4" s="4">
        <v>3355</v>
      </c>
      <c r="E4" s="4">
        <v>3355</v>
      </c>
      <c r="F4" s="4">
        <v>3355</v>
      </c>
      <c r="G4" s="4">
        <v>3355</v>
      </c>
      <c r="H4" s="4">
        <v>3355</v>
      </c>
      <c r="I4" s="4">
        <v>3355</v>
      </c>
      <c r="J4" s="4">
        <v>3355</v>
      </c>
      <c r="K4" s="4">
        <v>3355</v>
      </c>
      <c r="L4" s="4">
        <v>3355</v>
      </c>
      <c r="M4" s="4">
        <v>3355</v>
      </c>
      <c r="N4" s="4">
        <v>3355</v>
      </c>
      <c r="O4" s="4">
        <v>3355</v>
      </c>
      <c r="P4">
        <v>250</v>
      </c>
      <c r="Q4" s="3" t="s">
        <v>19</v>
      </c>
      <c r="R4" t="s">
        <v>20</v>
      </c>
    </row>
    <row r="5" spans="1:18">
      <c r="A5">
        <v>20</v>
      </c>
      <c r="B5">
        <v>13</v>
      </c>
      <c r="C5" s="3" t="s">
        <v>23</v>
      </c>
      <c r="D5" s="4">
        <v>13320.3</v>
      </c>
      <c r="E5" s="4">
        <v>13415.5</v>
      </c>
      <c r="F5" s="4">
        <v>13476.1</v>
      </c>
      <c r="G5" s="4">
        <v>13548.7</v>
      </c>
      <c r="H5" s="4">
        <v>13600.1</v>
      </c>
      <c r="I5" s="4">
        <v>13650.9</v>
      </c>
      <c r="J5" s="4">
        <v>13687.9</v>
      </c>
      <c r="K5" s="4">
        <v>13772.9</v>
      </c>
      <c r="L5" s="4">
        <v>13816.9</v>
      </c>
      <c r="M5" s="4">
        <v>13874.9</v>
      </c>
      <c r="N5" s="4">
        <v>13881.7</v>
      </c>
      <c r="O5" s="4">
        <v>13919.7</v>
      </c>
      <c r="P5">
        <v>251</v>
      </c>
      <c r="Q5" s="3" t="s">
        <v>19</v>
      </c>
      <c r="R5" t="s">
        <v>20</v>
      </c>
    </row>
    <row r="6" spans="1:18">
      <c r="A6">
        <v>20</v>
      </c>
      <c r="B6">
        <v>13</v>
      </c>
      <c r="C6" s="3" t="s">
        <v>24</v>
      </c>
      <c r="D6" s="4">
        <v>9414.4</v>
      </c>
      <c r="E6" s="4">
        <v>9417.2000000000007</v>
      </c>
      <c r="F6" s="4">
        <v>9427.2000000000007</v>
      </c>
      <c r="G6" s="4">
        <v>9400.2999999999993</v>
      </c>
      <c r="H6" s="4">
        <v>9410.7000000000007</v>
      </c>
      <c r="I6" s="4">
        <v>9416.5</v>
      </c>
      <c r="J6" s="4">
        <v>9448.7999999999993</v>
      </c>
      <c r="K6" s="4">
        <v>9450.5</v>
      </c>
      <c r="L6" s="4">
        <v>9489.7000000000007</v>
      </c>
      <c r="M6" s="4">
        <v>9504.4</v>
      </c>
      <c r="N6" s="4">
        <v>9540</v>
      </c>
      <c r="O6" s="4">
        <v>9522.4</v>
      </c>
      <c r="P6">
        <v>252</v>
      </c>
      <c r="Q6" s="3" t="s">
        <v>19</v>
      </c>
      <c r="R6" t="s">
        <v>20</v>
      </c>
    </row>
    <row r="7" spans="1:18">
      <c r="A7">
        <v>20</v>
      </c>
      <c r="B7">
        <v>13</v>
      </c>
      <c r="C7" s="3" t="s">
        <v>25</v>
      </c>
      <c r="D7" s="4">
        <v>218</v>
      </c>
      <c r="E7" s="4">
        <v>218</v>
      </c>
      <c r="F7" s="4">
        <v>219</v>
      </c>
      <c r="G7" s="4">
        <v>219</v>
      </c>
      <c r="H7" s="4">
        <v>218</v>
      </c>
      <c r="I7" s="4">
        <v>219</v>
      </c>
      <c r="J7" s="4">
        <v>219</v>
      </c>
      <c r="K7" s="4">
        <v>219</v>
      </c>
      <c r="L7" s="4">
        <v>218</v>
      </c>
      <c r="M7" s="4">
        <v>218</v>
      </c>
      <c r="N7" s="4">
        <v>218</v>
      </c>
      <c r="O7" s="4">
        <v>220</v>
      </c>
      <c r="P7">
        <v>127</v>
      </c>
      <c r="Q7" s="3" t="s">
        <v>19</v>
      </c>
      <c r="R7" t="s">
        <v>26</v>
      </c>
    </row>
    <row r="8" spans="1:18">
      <c r="A8">
        <v>20</v>
      </c>
      <c r="B8">
        <v>13</v>
      </c>
      <c r="C8" s="3" t="s">
        <v>27</v>
      </c>
      <c r="D8" s="4">
        <v>6717.3</v>
      </c>
      <c r="E8" s="4">
        <v>6712.7</v>
      </c>
      <c r="F8" s="4">
        <v>6733.1</v>
      </c>
      <c r="G8" s="4">
        <v>6735.5</v>
      </c>
      <c r="H8" s="4">
        <v>6747.5</v>
      </c>
      <c r="I8" s="4">
        <v>6756.1</v>
      </c>
      <c r="J8" s="4">
        <v>6779.3</v>
      </c>
      <c r="K8" s="4">
        <v>6775.1</v>
      </c>
      <c r="L8" s="4">
        <v>6764.7</v>
      </c>
      <c r="M8" s="4">
        <v>6774.9</v>
      </c>
      <c r="N8" s="4">
        <v>6773.7</v>
      </c>
      <c r="O8" s="4">
        <v>6777.9</v>
      </c>
      <c r="P8">
        <v>401</v>
      </c>
      <c r="Q8" s="3" t="s">
        <v>19</v>
      </c>
      <c r="R8" t="s">
        <v>20</v>
      </c>
    </row>
    <row r="9" spans="1:18">
      <c r="A9">
        <v>20</v>
      </c>
      <c r="B9">
        <v>13</v>
      </c>
      <c r="C9" s="3" t="s">
        <v>28</v>
      </c>
      <c r="D9" s="4">
        <v>174</v>
      </c>
      <c r="E9" s="4">
        <v>174</v>
      </c>
      <c r="F9" s="4">
        <v>174</v>
      </c>
      <c r="G9" s="4">
        <v>174</v>
      </c>
      <c r="H9" s="4">
        <v>175</v>
      </c>
      <c r="I9" s="4">
        <v>175</v>
      </c>
      <c r="J9" s="4">
        <v>175</v>
      </c>
      <c r="K9" s="4">
        <v>174</v>
      </c>
      <c r="L9" s="4">
        <v>175</v>
      </c>
      <c r="M9" s="4">
        <v>175</v>
      </c>
      <c r="N9" s="4">
        <v>175</v>
      </c>
      <c r="O9" s="4">
        <v>174</v>
      </c>
      <c r="P9">
        <v>402</v>
      </c>
      <c r="Q9" s="3" t="s">
        <v>19</v>
      </c>
      <c r="R9" t="s">
        <v>20</v>
      </c>
    </row>
    <row r="10" spans="1:18">
      <c r="A10">
        <v>20</v>
      </c>
      <c r="B10">
        <v>13</v>
      </c>
      <c r="C10" s="3" t="s">
        <v>29</v>
      </c>
      <c r="D10" s="4">
        <v>1084.0999999999999</v>
      </c>
      <c r="E10" s="4">
        <v>1081.3</v>
      </c>
      <c r="F10" s="4">
        <v>1091.7</v>
      </c>
      <c r="G10" s="4">
        <v>1084.0999999999999</v>
      </c>
      <c r="H10" s="4">
        <v>1089.9000000000001</v>
      </c>
      <c r="I10" s="4">
        <v>1096.7</v>
      </c>
      <c r="J10" s="4">
        <v>1101.3</v>
      </c>
      <c r="K10" s="4">
        <v>1103.3</v>
      </c>
      <c r="L10" s="4">
        <v>1091.0999999999999</v>
      </c>
      <c r="M10" s="4">
        <v>1094.7</v>
      </c>
      <c r="N10" s="4">
        <v>1106.9000000000001</v>
      </c>
      <c r="O10" s="4">
        <v>1109.3</v>
      </c>
      <c r="P10">
        <v>403</v>
      </c>
      <c r="Q10" s="3" t="s">
        <v>19</v>
      </c>
      <c r="R10" t="s">
        <v>20</v>
      </c>
    </row>
    <row r="11" spans="1:18">
      <c r="A11">
        <v>20</v>
      </c>
      <c r="B11">
        <v>13</v>
      </c>
      <c r="C11" s="3" t="s">
        <v>30</v>
      </c>
      <c r="D11" s="4">
        <v>761.5</v>
      </c>
      <c r="E11" s="4">
        <v>762</v>
      </c>
      <c r="F11" s="4">
        <v>764</v>
      </c>
      <c r="G11" s="4">
        <v>767</v>
      </c>
      <c r="H11" s="4">
        <v>773</v>
      </c>
      <c r="I11" s="4">
        <v>776</v>
      </c>
      <c r="J11" s="4">
        <v>779.5</v>
      </c>
      <c r="K11" s="4">
        <v>781.5</v>
      </c>
      <c r="L11" s="4">
        <v>779.5</v>
      </c>
      <c r="M11" s="4">
        <v>784.5</v>
      </c>
      <c r="N11" s="4">
        <v>785.5</v>
      </c>
      <c r="O11" s="4">
        <v>792.5</v>
      </c>
      <c r="P11">
        <v>254</v>
      </c>
      <c r="Q11" s="3" t="s">
        <v>19</v>
      </c>
      <c r="R11" t="s">
        <v>31</v>
      </c>
    </row>
    <row r="12" spans="1:18">
      <c r="A12">
        <v>20</v>
      </c>
      <c r="B12">
        <v>13</v>
      </c>
      <c r="C12" s="3" t="s">
        <v>32</v>
      </c>
      <c r="D12" s="4">
        <v>21101.599999999999</v>
      </c>
      <c r="E12" s="4">
        <v>21084.6</v>
      </c>
      <c r="F12" s="4">
        <v>21113.599999999999</v>
      </c>
      <c r="G12" s="4">
        <v>21100.6</v>
      </c>
      <c r="H12" s="4">
        <v>21092.6</v>
      </c>
      <c r="I12" s="4">
        <v>21096.6</v>
      </c>
      <c r="J12" s="4">
        <v>21075.599999999999</v>
      </c>
      <c r="K12" s="4">
        <v>21116.1</v>
      </c>
      <c r="L12" s="4">
        <v>21131.1</v>
      </c>
      <c r="M12" s="4">
        <v>21160.6</v>
      </c>
      <c r="N12" s="4">
        <v>21161.599999999999</v>
      </c>
      <c r="O12" s="4">
        <v>21159.5</v>
      </c>
      <c r="P12">
        <v>255</v>
      </c>
      <c r="Q12" s="3" t="s">
        <v>19</v>
      </c>
      <c r="R12" t="s">
        <v>20</v>
      </c>
    </row>
    <row r="13" spans="1:18">
      <c r="A13">
        <v>20</v>
      </c>
      <c r="B13">
        <v>13</v>
      </c>
      <c r="C13" s="3" t="s">
        <v>33</v>
      </c>
      <c r="D13" s="4">
        <v>1241</v>
      </c>
      <c r="E13" s="4">
        <v>1195</v>
      </c>
      <c r="F13" s="4">
        <v>1186</v>
      </c>
      <c r="G13" s="4">
        <v>1184.2</v>
      </c>
      <c r="H13" s="4">
        <v>1181.2</v>
      </c>
      <c r="I13" s="4">
        <v>1180.2</v>
      </c>
      <c r="J13" s="4">
        <v>1181</v>
      </c>
      <c r="K13" s="4">
        <v>1183.2</v>
      </c>
      <c r="L13" s="4">
        <v>1194.5999999999999</v>
      </c>
      <c r="M13" s="4">
        <v>1195.4000000000001</v>
      </c>
      <c r="N13" s="4">
        <v>1196.4000000000001</v>
      </c>
      <c r="O13" s="4">
        <v>1199.5999999999999</v>
      </c>
      <c r="P13">
        <v>256</v>
      </c>
      <c r="Q13" s="3" t="s">
        <v>19</v>
      </c>
      <c r="R13" t="s">
        <v>20</v>
      </c>
    </row>
    <row r="14" spans="1:18">
      <c r="A14">
        <v>20</v>
      </c>
      <c r="B14">
        <v>13</v>
      </c>
      <c r="C14" s="3" t="s">
        <v>34</v>
      </c>
      <c r="D14" s="4">
        <v>2369.5</v>
      </c>
      <c r="E14" s="4">
        <v>2368.5</v>
      </c>
      <c r="F14" s="4">
        <v>2374.5</v>
      </c>
      <c r="G14" s="4">
        <v>2376.5</v>
      </c>
      <c r="H14" s="4">
        <v>2376.5</v>
      </c>
      <c r="I14" s="4">
        <v>2373.5</v>
      </c>
      <c r="J14" s="4">
        <v>2377.5</v>
      </c>
      <c r="K14" s="4">
        <v>2377.5</v>
      </c>
      <c r="L14" s="4">
        <v>2377.5</v>
      </c>
      <c r="M14" s="4">
        <v>2384.5</v>
      </c>
      <c r="N14" s="4">
        <v>2379.5</v>
      </c>
      <c r="O14" s="4">
        <v>2378.5</v>
      </c>
      <c r="P14">
        <v>128</v>
      </c>
      <c r="Q14" s="3" t="s">
        <v>19</v>
      </c>
      <c r="R14" t="s">
        <v>26</v>
      </c>
    </row>
    <row r="15" spans="1:18">
      <c r="A15">
        <v>20</v>
      </c>
      <c r="B15">
        <v>13</v>
      </c>
      <c r="C15" s="3" t="s">
        <v>35</v>
      </c>
      <c r="D15" s="4">
        <v>244</v>
      </c>
      <c r="E15" s="4">
        <v>243</v>
      </c>
      <c r="F15" s="4">
        <v>242</v>
      </c>
      <c r="G15" s="4">
        <v>241</v>
      </c>
      <c r="H15" s="4">
        <v>241</v>
      </c>
      <c r="I15" s="4">
        <v>239</v>
      </c>
      <c r="J15" s="4">
        <v>239</v>
      </c>
      <c r="K15" s="4">
        <v>240</v>
      </c>
      <c r="L15" s="4">
        <v>240</v>
      </c>
      <c r="M15" s="4">
        <v>240</v>
      </c>
      <c r="N15" s="4">
        <v>238</v>
      </c>
      <c r="O15" s="4">
        <v>239</v>
      </c>
      <c r="P15">
        <v>129</v>
      </c>
      <c r="Q15" s="3" t="s">
        <v>19</v>
      </c>
      <c r="R15" t="s">
        <v>26</v>
      </c>
    </row>
    <row r="16" spans="1:18">
      <c r="A16">
        <v>20</v>
      </c>
      <c r="B16">
        <v>13</v>
      </c>
      <c r="C16" s="3" t="s">
        <v>36</v>
      </c>
      <c r="D16" s="4">
        <v>454.2</v>
      </c>
      <c r="E16" s="4">
        <v>454.2</v>
      </c>
      <c r="F16" s="4">
        <v>453.2</v>
      </c>
      <c r="G16" s="4">
        <v>452.2</v>
      </c>
      <c r="H16" s="4">
        <v>450.2</v>
      </c>
      <c r="I16" s="4">
        <v>449.2</v>
      </c>
      <c r="J16" s="4">
        <v>445.2</v>
      </c>
      <c r="K16" s="4">
        <v>445.2</v>
      </c>
      <c r="L16" s="4">
        <v>445.2</v>
      </c>
      <c r="M16" s="4">
        <v>444.2</v>
      </c>
      <c r="N16" s="4">
        <v>444.2</v>
      </c>
      <c r="O16" s="4">
        <v>443.2</v>
      </c>
      <c r="P16">
        <v>130</v>
      </c>
      <c r="Q16" s="3" t="s">
        <v>19</v>
      </c>
      <c r="R16" t="s">
        <v>26</v>
      </c>
    </row>
    <row r="17" spans="1:18">
      <c r="A17">
        <v>20</v>
      </c>
      <c r="B17">
        <v>13</v>
      </c>
      <c r="C17" s="3" t="s">
        <v>37</v>
      </c>
      <c r="D17" s="4">
        <v>1000.2</v>
      </c>
      <c r="E17" s="4">
        <v>1000.2</v>
      </c>
      <c r="F17" s="4">
        <v>1004.2</v>
      </c>
      <c r="G17" s="4">
        <v>1001.8</v>
      </c>
      <c r="H17" s="4">
        <v>1006.8</v>
      </c>
      <c r="I17" s="4">
        <v>1010.8</v>
      </c>
      <c r="J17" s="4">
        <v>1010.8</v>
      </c>
      <c r="K17" s="4">
        <v>1007.8</v>
      </c>
      <c r="L17" s="4">
        <v>1006.8</v>
      </c>
      <c r="M17" s="4">
        <v>998.8</v>
      </c>
      <c r="N17" s="4">
        <v>997.8</v>
      </c>
      <c r="O17" s="4">
        <v>999.8</v>
      </c>
      <c r="P17">
        <v>131</v>
      </c>
      <c r="Q17" s="3" t="s">
        <v>19</v>
      </c>
      <c r="R17" t="s">
        <v>26</v>
      </c>
    </row>
    <row r="18" spans="1:18">
      <c r="A18">
        <v>20</v>
      </c>
      <c r="B18">
        <v>13</v>
      </c>
      <c r="C18" s="3" t="s">
        <v>38</v>
      </c>
      <c r="D18" s="4">
        <v>109</v>
      </c>
      <c r="E18" s="4">
        <v>108</v>
      </c>
      <c r="F18" s="4">
        <v>108</v>
      </c>
      <c r="G18" s="4">
        <v>108</v>
      </c>
      <c r="H18" s="4">
        <v>108</v>
      </c>
      <c r="I18" s="4">
        <v>107</v>
      </c>
      <c r="J18" s="4">
        <v>105</v>
      </c>
      <c r="K18" s="4">
        <v>105</v>
      </c>
      <c r="L18" s="4">
        <v>105</v>
      </c>
      <c r="M18" s="4">
        <v>105</v>
      </c>
      <c r="N18" s="4">
        <v>104</v>
      </c>
      <c r="O18" s="4">
        <v>104</v>
      </c>
      <c r="P18">
        <v>132</v>
      </c>
      <c r="Q18" s="3" t="s">
        <v>19</v>
      </c>
      <c r="R18" t="s">
        <v>26</v>
      </c>
    </row>
    <row r="19" spans="1:18">
      <c r="A19">
        <v>20</v>
      </c>
      <c r="B19">
        <v>13</v>
      </c>
      <c r="C19" s="3" t="s">
        <v>39</v>
      </c>
      <c r="D19" s="4">
        <v>3453.5</v>
      </c>
      <c r="E19" s="4">
        <v>3457.5</v>
      </c>
      <c r="F19" s="4">
        <v>3463.5</v>
      </c>
      <c r="G19" s="4">
        <v>3457.5</v>
      </c>
      <c r="H19" s="4">
        <v>3460.5</v>
      </c>
      <c r="I19" s="4">
        <v>3471.5</v>
      </c>
      <c r="J19" s="4">
        <v>3461.5</v>
      </c>
      <c r="K19" s="4">
        <v>3469.5</v>
      </c>
      <c r="L19" s="4">
        <v>3468.5</v>
      </c>
      <c r="M19" s="4">
        <v>3469.5</v>
      </c>
      <c r="N19" s="4">
        <v>3477.5</v>
      </c>
      <c r="O19" s="4">
        <v>3473.5</v>
      </c>
      <c r="P19">
        <v>406</v>
      </c>
      <c r="Q19" s="3" t="s">
        <v>19</v>
      </c>
      <c r="R19" t="s">
        <v>20</v>
      </c>
    </row>
    <row r="20" spans="1:18">
      <c r="A20">
        <v>20</v>
      </c>
      <c r="B20">
        <v>13</v>
      </c>
      <c r="C20" s="3" t="s">
        <v>40</v>
      </c>
      <c r="D20" s="4">
        <v>8515.9</v>
      </c>
      <c r="E20" s="4">
        <v>8494.9</v>
      </c>
      <c r="F20" s="4">
        <v>8512.9</v>
      </c>
      <c r="G20" s="4">
        <v>8576.9</v>
      </c>
      <c r="H20" s="4">
        <v>8577.9</v>
      </c>
      <c r="I20" s="4">
        <v>8618.4</v>
      </c>
      <c r="J20" s="4">
        <v>8642.4</v>
      </c>
      <c r="K20" s="4">
        <v>8638.9</v>
      </c>
      <c r="L20" s="4">
        <v>8613.9</v>
      </c>
      <c r="M20" s="4">
        <v>8608.9</v>
      </c>
      <c r="N20" s="4">
        <v>8623.9</v>
      </c>
      <c r="O20" s="4">
        <v>8607.9</v>
      </c>
      <c r="P20">
        <v>425</v>
      </c>
      <c r="Q20" s="3" t="s">
        <v>19</v>
      </c>
      <c r="R20" t="s">
        <v>41</v>
      </c>
    </row>
    <row r="21" spans="1:18">
      <c r="A21">
        <v>20</v>
      </c>
      <c r="B21">
        <v>13</v>
      </c>
      <c r="C21" s="3" t="s">
        <v>42</v>
      </c>
      <c r="D21" s="4">
        <v>3399.5</v>
      </c>
      <c r="E21" s="4">
        <v>3406.5</v>
      </c>
      <c r="F21" s="4">
        <v>3436.5</v>
      </c>
      <c r="G21" s="4">
        <v>3434.5</v>
      </c>
      <c r="H21" s="4">
        <v>3444.5</v>
      </c>
      <c r="I21" s="4">
        <v>3443.5</v>
      </c>
      <c r="J21" s="4">
        <v>3447.5</v>
      </c>
      <c r="K21" s="4">
        <v>3449.5</v>
      </c>
      <c r="L21" s="4">
        <v>3449.5</v>
      </c>
      <c r="M21" s="4">
        <v>3452.5</v>
      </c>
      <c r="N21" s="4">
        <v>3453.5</v>
      </c>
      <c r="O21" s="4">
        <v>3458.5</v>
      </c>
      <c r="P21">
        <v>450</v>
      </c>
      <c r="Q21" s="3" t="s">
        <v>19</v>
      </c>
      <c r="R21" t="s">
        <v>41</v>
      </c>
    </row>
    <row r="22" spans="1:18">
      <c r="A22">
        <v>20</v>
      </c>
      <c r="B22">
        <v>13</v>
      </c>
      <c r="C22" s="3" t="s">
        <v>43</v>
      </c>
      <c r="D22" s="4">
        <v>1518.4</v>
      </c>
      <c r="E22" s="4">
        <v>1520</v>
      </c>
      <c r="F22" s="4">
        <v>1509.6</v>
      </c>
      <c r="G22" s="4">
        <v>1468.8</v>
      </c>
      <c r="H22" s="4">
        <v>1457.6</v>
      </c>
      <c r="I22" s="4">
        <v>1456</v>
      </c>
      <c r="J22" s="4">
        <v>1456</v>
      </c>
      <c r="K22" s="4">
        <v>1461.6</v>
      </c>
      <c r="L22" s="4">
        <v>1464</v>
      </c>
      <c r="M22" s="4">
        <v>1482.4</v>
      </c>
      <c r="N22" s="4">
        <v>1511.2</v>
      </c>
      <c r="O22" s="4">
        <v>1515.2</v>
      </c>
      <c r="P22">
        <v>259</v>
      </c>
      <c r="Q22" s="3" t="s">
        <v>19</v>
      </c>
      <c r="R22" t="s">
        <v>20</v>
      </c>
    </row>
    <row r="23" spans="1:18">
      <c r="A23">
        <v>20</v>
      </c>
      <c r="B23">
        <v>13</v>
      </c>
      <c r="C23" s="3" t="s">
        <v>44</v>
      </c>
      <c r="D23" s="4">
        <v>2709</v>
      </c>
      <c r="E23" s="4">
        <v>2710</v>
      </c>
      <c r="F23" s="4">
        <v>2705</v>
      </c>
      <c r="G23" s="4">
        <v>2708</v>
      </c>
      <c r="H23" s="4">
        <v>2711</v>
      </c>
      <c r="I23" s="4">
        <v>2705</v>
      </c>
      <c r="J23" s="4">
        <v>2699</v>
      </c>
      <c r="K23" s="4">
        <v>2698</v>
      </c>
      <c r="L23" s="4">
        <v>2700</v>
      </c>
      <c r="M23" s="4">
        <v>2702</v>
      </c>
      <c r="N23" s="4">
        <v>2704</v>
      </c>
      <c r="O23" s="4">
        <v>2704</v>
      </c>
      <c r="P23">
        <v>260</v>
      </c>
      <c r="Q23" s="3" t="s">
        <v>19</v>
      </c>
      <c r="R23" t="s">
        <v>20</v>
      </c>
    </row>
    <row r="24" spans="1:18">
      <c r="A24">
        <v>20</v>
      </c>
      <c r="B24">
        <v>13</v>
      </c>
      <c r="C24" s="3" t="s">
        <v>45</v>
      </c>
      <c r="D24" s="4">
        <v>4939.7</v>
      </c>
      <c r="E24" s="4">
        <v>4946.7</v>
      </c>
      <c r="F24" s="4">
        <v>4976.7</v>
      </c>
      <c r="G24" s="4">
        <v>5013.7</v>
      </c>
      <c r="H24" s="4">
        <v>5029.2</v>
      </c>
      <c r="I24" s="4">
        <v>5034.2</v>
      </c>
      <c r="J24" s="4">
        <v>5035.7</v>
      </c>
      <c r="K24" s="4">
        <v>5054.7</v>
      </c>
      <c r="L24" s="4">
        <v>5040.7</v>
      </c>
      <c r="M24" s="4">
        <v>4874.2</v>
      </c>
      <c r="N24" s="4">
        <v>5060.7</v>
      </c>
      <c r="O24" s="4">
        <v>5057.2</v>
      </c>
      <c r="P24">
        <v>451</v>
      </c>
      <c r="Q24" s="3" t="s">
        <v>19</v>
      </c>
      <c r="R24" t="s">
        <v>41</v>
      </c>
    </row>
    <row r="25" spans="1:18">
      <c r="A25">
        <v>20</v>
      </c>
      <c r="B25">
        <v>13</v>
      </c>
      <c r="C25" s="3" t="s">
        <v>46</v>
      </c>
      <c r="D25" s="4">
        <v>585</v>
      </c>
      <c r="E25" s="4">
        <v>586</v>
      </c>
      <c r="F25" s="4">
        <v>586</v>
      </c>
      <c r="G25" s="4">
        <v>586</v>
      </c>
      <c r="H25" s="4">
        <v>587</v>
      </c>
      <c r="I25" s="4">
        <v>579.5</v>
      </c>
      <c r="J25" s="4">
        <v>580.5</v>
      </c>
      <c r="K25" s="4">
        <v>580.5</v>
      </c>
      <c r="L25" s="4">
        <v>580.5</v>
      </c>
      <c r="M25" s="4">
        <v>579.5</v>
      </c>
      <c r="N25" s="4">
        <v>578.5</v>
      </c>
      <c r="O25" s="4">
        <v>579.5</v>
      </c>
      <c r="P25">
        <v>452</v>
      </c>
      <c r="Q25" s="3" t="s">
        <v>19</v>
      </c>
      <c r="R25" t="s">
        <v>41</v>
      </c>
    </row>
    <row r="26" spans="1:18">
      <c r="A26">
        <v>20</v>
      </c>
      <c r="B26">
        <v>13</v>
      </c>
      <c r="C26" s="3" t="s">
        <v>47</v>
      </c>
      <c r="D26" s="4">
        <v>629</v>
      </c>
      <c r="E26" s="4">
        <v>629</v>
      </c>
      <c r="F26" s="4">
        <v>629</v>
      </c>
      <c r="G26" s="4">
        <v>625</v>
      </c>
      <c r="H26" s="4">
        <v>627</v>
      </c>
      <c r="I26" s="4">
        <v>627</v>
      </c>
      <c r="J26" s="4">
        <v>627</v>
      </c>
      <c r="K26" s="4">
        <v>628</v>
      </c>
      <c r="L26" s="4">
        <v>631</v>
      </c>
      <c r="M26" s="4">
        <v>631</v>
      </c>
      <c r="N26" s="4">
        <v>630</v>
      </c>
      <c r="O26" s="4">
        <v>631</v>
      </c>
      <c r="P26">
        <v>133</v>
      </c>
      <c r="Q26" s="3" t="s">
        <v>19</v>
      </c>
      <c r="R26" t="s">
        <v>26</v>
      </c>
    </row>
    <row r="27" spans="1:18">
      <c r="A27">
        <v>20</v>
      </c>
      <c r="B27">
        <v>13</v>
      </c>
      <c r="C27" s="3" t="s">
        <v>48</v>
      </c>
      <c r="D27" s="4">
        <v>354</v>
      </c>
      <c r="E27" s="4">
        <v>355</v>
      </c>
      <c r="F27" s="4">
        <v>355</v>
      </c>
      <c r="G27" s="4">
        <v>356</v>
      </c>
      <c r="H27" s="4">
        <v>354</v>
      </c>
      <c r="I27" s="4">
        <v>357</v>
      </c>
      <c r="J27" s="4">
        <v>357</v>
      </c>
      <c r="K27" s="4">
        <v>356</v>
      </c>
      <c r="L27" s="4">
        <v>356</v>
      </c>
      <c r="M27" s="4">
        <v>354</v>
      </c>
      <c r="N27" s="4">
        <v>355</v>
      </c>
      <c r="O27" s="4">
        <v>355</v>
      </c>
      <c r="P27">
        <v>134</v>
      </c>
      <c r="Q27" s="3" t="s">
        <v>19</v>
      </c>
      <c r="R27" t="s">
        <v>26</v>
      </c>
    </row>
    <row r="28" spans="1:18">
      <c r="A28">
        <v>20</v>
      </c>
      <c r="B28">
        <v>13</v>
      </c>
      <c r="C28" s="3" t="s">
        <v>49</v>
      </c>
      <c r="D28" s="4">
        <v>6153.8</v>
      </c>
      <c r="E28" s="4">
        <v>6146.8</v>
      </c>
      <c r="F28" s="4">
        <v>6151.8</v>
      </c>
      <c r="G28" s="4">
        <v>6154.4</v>
      </c>
      <c r="H28" s="4">
        <v>6169</v>
      </c>
      <c r="I28" s="4">
        <v>6167</v>
      </c>
      <c r="J28" s="4">
        <v>6167</v>
      </c>
      <c r="K28" s="4">
        <v>6177.8</v>
      </c>
      <c r="L28" s="4">
        <v>6181.8</v>
      </c>
      <c r="M28" s="4">
        <v>6190.4</v>
      </c>
      <c r="N28" s="4">
        <v>6192.4</v>
      </c>
      <c r="O28" s="4">
        <v>6190.4</v>
      </c>
      <c r="P28">
        <v>150</v>
      </c>
      <c r="Q28" s="3" t="s">
        <v>19</v>
      </c>
      <c r="R28" t="s">
        <v>26</v>
      </c>
    </row>
    <row r="29" spans="1:18">
      <c r="A29">
        <v>20</v>
      </c>
      <c r="B29">
        <v>13</v>
      </c>
      <c r="C29" s="3" t="s">
        <v>50</v>
      </c>
      <c r="D29" s="4">
        <v>381.6</v>
      </c>
      <c r="E29" s="4">
        <v>380</v>
      </c>
      <c r="F29" s="4">
        <v>383.4</v>
      </c>
      <c r="G29" s="4">
        <v>380</v>
      </c>
      <c r="H29" s="4">
        <v>385.6</v>
      </c>
      <c r="I29" s="4">
        <v>386.4</v>
      </c>
      <c r="J29" s="4">
        <v>386</v>
      </c>
      <c r="K29" s="4">
        <v>384.4</v>
      </c>
      <c r="L29" s="4">
        <v>386</v>
      </c>
      <c r="M29" s="4">
        <v>386.4</v>
      </c>
      <c r="N29" s="4">
        <v>386.6</v>
      </c>
      <c r="O29" s="4">
        <v>381.8</v>
      </c>
      <c r="P29">
        <v>151</v>
      </c>
      <c r="Q29" s="3" t="s">
        <v>19</v>
      </c>
      <c r="R29" t="s">
        <v>26</v>
      </c>
    </row>
    <row r="30" spans="1:18">
      <c r="A30">
        <v>20</v>
      </c>
      <c r="B30">
        <v>13</v>
      </c>
      <c r="C30" s="3" t="s">
        <v>51</v>
      </c>
      <c r="D30" s="4">
        <v>11767.6</v>
      </c>
      <c r="E30" s="4">
        <v>11771.8</v>
      </c>
      <c r="F30" s="4">
        <v>11801.8</v>
      </c>
      <c r="G30" s="4">
        <v>11833.6</v>
      </c>
      <c r="H30" s="4">
        <v>11781</v>
      </c>
      <c r="I30" s="4">
        <v>11806.6</v>
      </c>
      <c r="J30" s="4">
        <v>11843.6</v>
      </c>
      <c r="K30" s="4">
        <v>11853.7</v>
      </c>
      <c r="L30" s="4">
        <v>11876.7</v>
      </c>
      <c r="M30" s="4">
        <v>11917.1</v>
      </c>
      <c r="N30" s="4">
        <v>11911.9</v>
      </c>
      <c r="O30" s="4">
        <v>11910.9</v>
      </c>
      <c r="P30">
        <v>453</v>
      </c>
      <c r="Q30" s="3" t="s">
        <v>19</v>
      </c>
      <c r="R30" t="s">
        <v>41</v>
      </c>
    </row>
    <row r="31" spans="1:18">
      <c r="A31">
        <v>20</v>
      </c>
      <c r="B31">
        <v>13</v>
      </c>
      <c r="C31" s="3" t="s">
        <v>52</v>
      </c>
      <c r="D31" s="4">
        <v>929.8</v>
      </c>
      <c r="E31" s="4">
        <v>928.8</v>
      </c>
      <c r="F31" s="4">
        <v>929.8</v>
      </c>
      <c r="G31" s="4">
        <v>928.8</v>
      </c>
      <c r="H31" s="4">
        <v>927.8</v>
      </c>
      <c r="I31" s="4">
        <v>926.8</v>
      </c>
      <c r="J31" s="4">
        <v>925.8</v>
      </c>
      <c r="K31" s="4">
        <v>928.8</v>
      </c>
      <c r="L31" s="4">
        <v>927.8</v>
      </c>
      <c r="M31" s="4">
        <v>927.8</v>
      </c>
      <c r="N31" s="4">
        <v>927.8</v>
      </c>
      <c r="O31" s="4">
        <v>927.8</v>
      </c>
      <c r="P31">
        <v>286</v>
      </c>
      <c r="Q31" s="3" t="s">
        <v>19</v>
      </c>
      <c r="R31" t="s">
        <v>53</v>
      </c>
    </row>
    <row r="32" spans="1:18">
      <c r="A32">
        <v>20</v>
      </c>
      <c r="B32">
        <v>13</v>
      </c>
      <c r="C32" s="3" t="s">
        <v>54</v>
      </c>
      <c r="D32" s="4">
        <v>1479</v>
      </c>
      <c r="E32" s="4">
        <v>1480</v>
      </c>
      <c r="F32" s="4">
        <v>1482</v>
      </c>
      <c r="G32" s="4">
        <v>1482</v>
      </c>
      <c r="H32" s="4">
        <v>1484</v>
      </c>
      <c r="I32" s="4">
        <v>1482</v>
      </c>
      <c r="J32" s="4">
        <v>1484</v>
      </c>
      <c r="K32" s="4">
        <v>1483</v>
      </c>
      <c r="L32" s="4">
        <v>1483</v>
      </c>
      <c r="M32" s="4">
        <v>1481</v>
      </c>
      <c r="N32" s="4">
        <v>1481</v>
      </c>
      <c r="O32" s="4">
        <v>1480</v>
      </c>
      <c r="P32">
        <v>287</v>
      </c>
      <c r="Q32" s="3" t="s">
        <v>19</v>
      </c>
      <c r="R32" t="s">
        <v>53</v>
      </c>
    </row>
    <row r="33" spans="1:18">
      <c r="A33">
        <v>20</v>
      </c>
      <c r="B33">
        <v>13</v>
      </c>
      <c r="C33" s="3" t="s">
        <v>55</v>
      </c>
      <c r="D33" s="4">
        <v>2197.9</v>
      </c>
      <c r="E33" s="4">
        <v>2199.9</v>
      </c>
      <c r="F33" s="4">
        <v>2202.9</v>
      </c>
      <c r="G33" s="4">
        <v>2202.9</v>
      </c>
      <c r="H33" s="4">
        <v>2191.9</v>
      </c>
      <c r="I33" s="4">
        <v>2190.9</v>
      </c>
      <c r="J33" s="4">
        <v>2179.9</v>
      </c>
      <c r="K33" s="4">
        <v>2185.9</v>
      </c>
      <c r="L33" s="4">
        <v>2186.9</v>
      </c>
      <c r="M33" s="4">
        <v>2186.9</v>
      </c>
      <c r="N33" s="4">
        <v>2190.9</v>
      </c>
      <c r="O33" s="4">
        <v>2186.9</v>
      </c>
      <c r="P33">
        <v>288</v>
      </c>
      <c r="Q33" s="3" t="s">
        <v>19</v>
      </c>
      <c r="R33" t="s">
        <v>53</v>
      </c>
    </row>
    <row r="34" spans="1:18">
      <c r="A34">
        <v>20</v>
      </c>
      <c r="B34">
        <v>13</v>
      </c>
      <c r="C34" s="3" t="s">
        <v>56</v>
      </c>
      <c r="D34" s="4">
        <v>1815.9</v>
      </c>
      <c r="E34" s="4">
        <v>1815.1</v>
      </c>
      <c r="F34" s="4">
        <v>1814.7</v>
      </c>
      <c r="G34" s="4">
        <v>1816.1</v>
      </c>
      <c r="H34" s="4">
        <v>1813.5</v>
      </c>
      <c r="I34" s="4">
        <v>1815.1</v>
      </c>
      <c r="J34" s="4">
        <v>1811.7</v>
      </c>
      <c r="K34" s="4">
        <v>1818.5</v>
      </c>
      <c r="L34" s="4">
        <v>1816.9</v>
      </c>
      <c r="M34" s="4">
        <v>1818.5</v>
      </c>
      <c r="N34" s="4">
        <v>1822.3</v>
      </c>
      <c r="O34" s="4">
        <v>1818.5</v>
      </c>
      <c r="P34">
        <v>152</v>
      </c>
      <c r="Q34" s="3" t="s">
        <v>19</v>
      </c>
      <c r="R34" t="s">
        <v>26</v>
      </c>
    </row>
    <row r="35" spans="1:18">
      <c r="A35">
        <v>20</v>
      </c>
      <c r="B35">
        <v>13</v>
      </c>
      <c r="C35" s="3" t="s">
        <v>57</v>
      </c>
      <c r="D35" s="4">
        <v>104</v>
      </c>
      <c r="E35" s="4">
        <v>104</v>
      </c>
      <c r="F35" s="4">
        <v>104</v>
      </c>
      <c r="G35" s="4">
        <v>104</v>
      </c>
      <c r="H35" s="4">
        <v>105</v>
      </c>
      <c r="I35" s="4">
        <v>105</v>
      </c>
      <c r="J35" s="4">
        <v>105</v>
      </c>
      <c r="K35" s="4">
        <v>105</v>
      </c>
      <c r="L35" s="4">
        <v>104</v>
      </c>
      <c r="M35" s="4">
        <v>103</v>
      </c>
      <c r="N35" s="4">
        <v>104</v>
      </c>
      <c r="O35" s="4">
        <v>104</v>
      </c>
      <c r="P35">
        <v>180</v>
      </c>
      <c r="Q35" s="3" t="s">
        <v>19</v>
      </c>
      <c r="R35" t="s">
        <v>53</v>
      </c>
    </row>
    <row r="36" spans="1:18">
      <c r="A36">
        <v>20</v>
      </c>
      <c r="B36">
        <v>13</v>
      </c>
      <c r="C36" s="3" t="s">
        <v>58</v>
      </c>
      <c r="D36" s="4">
        <v>374.8</v>
      </c>
      <c r="E36" s="4">
        <v>376.4</v>
      </c>
      <c r="F36" s="4">
        <v>375.4</v>
      </c>
      <c r="G36" s="4">
        <v>375.4</v>
      </c>
      <c r="H36" s="4">
        <v>375.4</v>
      </c>
      <c r="I36" s="4">
        <v>375.4</v>
      </c>
      <c r="J36" s="4">
        <v>374.8</v>
      </c>
      <c r="K36" s="4">
        <v>374.8</v>
      </c>
      <c r="L36" s="4">
        <v>376.4</v>
      </c>
      <c r="M36" s="4">
        <v>376.4</v>
      </c>
      <c r="N36" s="4">
        <v>376.4</v>
      </c>
      <c r="O36" s="4">
        <v>377.4</v>
      </c>
      <c r="P36">
        <v>181</v>
      </c>
      <c r="Q36" s="3" t="s">
        <v>19</v>
      </c>
      <c r="R36" t="s">
        <v>53</v>
      </c>
    </row>
    <row r="37" spans="1:18">
      <c r="A37">
        <v>20</v>
      </c>
      <c r="B37">
        <v>13</v>
      </c>
      <c r="C37" s="3" t="s">
        <v>59</v>
      </c>
      <c r="D37" s="4">
        <v>31572.3</v>
      </c>
      <c r="E37" s="4">
        <v>31582.7</v>
      </c>
      <c r="F37" s="4">
        <v>31625.7</v>
      </c>
      <c r="G37" s="4">
        <v>31650.799999999999</v>
      </c>
      <c r="H37" s="4">
        <v>31680</v>
      </c>
      <c r="I37" s="4">
        <v>31705.200000000001</v>
      </c>
      <c r="J37" s="4">
        <v>31707.200000000001</v>
      </c>
      <c r="K37" s="4">
        <v>31759.4</v>
      </c>
      <c r="L37" s="4">
        <v>31763</v>
      </c>
      <c r="M37" s="4">
        <v>31789.599999999999</v>
      </c>
      <c r="N37" s="4">
        <v>31791.4</v>
      </c>
      <c r="O37" s="4">
        <v>32150.9</v>
      </c>
      <c r="P37">
        <v>182</v>
      </c>
      <c r="Q37" s="3" t="s">
        <v>19</v>
      </c>
      <c r="R37" t="s">
        <v>53</v>
      </c>
    </row>
    <row r="38" spans="1:18">
      <c r="A38">
        <v>20</v>
      </c>
      <c r="B38">
        <v>13</v>
      </c>
      <c r="C38" s="3" t="s">
        <v>60</v>
      </c>
      <c r="D38" s="4">
        <v>967.6</v>
      </c>
      <c r="E38" s="4">
        <v>967.6</v>
      </c>
      <c r="F38" s="4">
        <v>961.6</v>
      </c>
      <c r="G38" s="4">
        <v>995.6</v>
      </c>
      <c r="H38" s="4">
        <v>993.6</v>
      </c>
      <c r="I38" s="4">
        <v>1003.6</v>
      </c>
      <c r="J38" s="4">
        <v>1007.6</v>
      </c>
      <c r="K38" s="4">
        <v>1003.6</v>
      </c>
      <c r="L38" s="4">
        <v>1000.6</v>
      </c>
      <c r="M38" s="4">
        <v>1001.6</v>
      </c>
      <c r="N38" s="4">
        <v>995.6</v>
      </c>
      <c r="O38" s="4">
        <v>991.6</v>
      </c>
      <c r="P38">
        <v>300</v>
      </c>
      <c r="Q38" s="3" t="s">
        <v>19</v>
      </c>
      <c r="R38" t="s">
        <v>53</v>
      </c>
    </row>
    <row r="39" spans="1:18">
      <c r="A39">
        <v>20</v>
      </c>
      <c r="B39">
        <v>13</v>
      </c>
      <c r="C39" s="3" t="s">
        <v>61</v>
      </c>
      <c r="D39" s="4">
        <v>777.5</v>
      </c>
      <c r="E39" s="4">
        <v>777.5</v>
      </c>
      <c r="F39" s="4">
        <v>776.5</v>
      </c>
      <c r="G39" s="4">
        <v>775.5</v>
      </c>
      <c r="H39" s="4">
        <v>776.5</v>
      </c>
      <c r="I39" s="4">
        <v>774.5</v>
      </c>
      <c r="J39" s="4">
        <v>775.5</v>
      </c>
      <c r="K39" s="4">
        <v>773.5</v>
      </c>
      <c r="L39" s="4">
        <v>786.5</v>
      </c>
      <c r="M39" s="4">
        <v>791.5</v>
      </c>
      <c r="N39" s="4">
        <v>798.5</v>
      </c>
      <c r="O39" s="4">
        <v>802.5</v>
      </c>
      <c r="P39">
        <v>315</v>
      </c>
      <c r="Q39" s="3" t="s">
        <v>19</v>
      </c>
      <c r="R39" t="s">
        <v>53</v>
      </c>
    </row>
    <row r="40" spans="1:18">
      <c r="A40">
        <v>20</v>
      </c>
      <c r="B40">
        <v>13</v>
      </c>
      <c r="C40" s="3" t="s">
        <v>62</v>
      </c>
      <c r="D40" s="4">
        <v>2357</v>
      </c>
      <c r="E40" s="4">
        <v>2361</v>
      </c>
      <c r="F40" s="4">
        <v>2362</v>
      </c>
      <c r="G40" s="4">
        <v>2364</v>
      </c>
      <c r="H40" s="4">
        <v>2367</v>
      </c>
      <c r="I40" s="4">
        <v>2364</v>
      </c>
      <c r="J40" s="4">
        <v>2360</v>
      </c>
      <c r="K40" s="4">
        <v>2361</v>
      </c>
      <c r="L40" s="4">
        <v>2365</v>
      </c>
      <c r="M40" s="4">
        <v>2368</v>
      </c>
      <c r="N40" s="4">
        <v>2369</v>
      </c>
      <c r="O40" s="4">
        <v>2369</v>
      </c>
      <c r="P40">
        <v>316</v>
      </c>
      <c r="Q40" s="3" t="s">
        <v>19</v>
      </c>
      <c r="R40" t="s">
        <v>53</v>
      </c>
    </row>
    <row r="41" spans="1:18">
      <c r="A41">
        <v>20</v>
      </c>
      <c r="B41">
        <v>13</v>
      </c>
      <c r="C41" s="3" t="s">
        <v>63</v>
      </c>
      <c r="D41" s="4">
        <v>3204</v>
      </c>
      <c r="E41" s="4">
        <v>3218</v>
      </c>
      <c r="F41" s="4">
        <v>3206</v>
      </c>
      <c r="G41" s="4">
        <v>3215.5</v>
      </c>
      <c r="H41" s="4">
        <v>3229.5</v>
      </c>
      <c r="I41" s="4">
        <v>3221.5</v>
      </c>
      <c r="J41" s="4">
        <v>3212.5</v>
      </c>
      <c r="K41" s="4">
        <v>3233.5</v>
      </c>
      <c r="L41" s="4">
        <v>3246</v>
      </c>
      <c r="M41" s="4">
        <v>3246</v>
      </c>
      <c r="N41" s="4">
        <v>3240</v>
      </c>
      <c r="O41" s="4">
        <v>3240</v>
      </c>
      <c r="P41">
        <v>317</v>
      </c>
      <c r="Q41" s="3" t="s">
        <v>19</v>
      </c>
      <c r="R41" t="s">
        <v>53</v>
      </c>
    </row>
    <row r="42" spans="1:18">
      <c r="A42">
        <v>20</v>
      </c>
      <c r="B42">
        <v>13</v>
      </c>
      <c r="C42" s="3" t="s">
        <v>64</v>
      </c>
      <c r="D42" s="4">
        <v>2665.5</v>
      </c>
      <c r="E42" s="4">
        <v>2664.5</v>
      </c>
      <c r="F42" s="4">
        <v>2661.5</v>
      </c>
      <c r="G42" s="4">
        <v>2661.5</v>
      </c>
      <c r="H42" s="4">
        <v>2661.5</v>
      </c>
      <c r="I42" s="4">
        <v>2662.5</v>
      </c>
      <c r="J42" s="4">
        <v>2663.5</v>
      </c>
      <c r="K42" s="4">
        <v>2662.5</v>
      </c>
      <c r="L42" s="4">
        <v>2661.5</v>
      </c>
      <c r="M42" s="4">
        <v>2662.5</v>
      </c>
      <c r="N42" s="4">
        <v>2661.5</v>
      </c>
      <c r="O42" s="4">
        <v>2655.5</v>
      </c>
      <c r="P42">
        <v>110</v>
      </c>
      <c r="Q42" s="3" t="s">
        <v>19</v>
      </c>
      <c r="R42" t="s">
        <v>26</v>
      </c>
    </row>
    <row r="43" spans="1:18">
      <c r="A43">
        <v>20</v>
      </c>
      <c r="B43">
        <v>13</v>
      </c>
      <c r="C43" s="3" t="s">
        <v>65</v>
      </c>
      <c r="D43" s="4">
        <v>426</v>
      </c>
      <c r="E43" s="4">
        <v>428</v>
      </c>
      <c r="F43" s="4">
        <v>430</v>
      </c>
      <c r="G43" s="4">
        <v>432</v>
      </c>
      <c r="H43" s="4">
        <v>430</v>
      </c>
      <c r="I43" s="4">
        <v>432</v>
      </c>
      <c r="J43" s="4">
        <v>434</v>
      </c>
      <c r="K43" s="4">
        <v>433</v>
      </c>
      <c r="L43" s="4">
        <v>434</v>
      </c>
      <c r="M43" s="4">
        <v>434</v>
      </c>
      <c r="N43" s="4">
        <v>434</v>
      </c>
      <c r="O43" s="4">
        <v>434</v>
      </c>
      <c r="P43">
        <v>111</v>
      </c>
      <c r="Q43" s="3" t="s">
        <v>19</v>
      </c>
      <c r="R43" t="s">
        <v>26</v>
      </c>
    </row>
    <row r="44" spans="1:18">
      <c r="A44">
        <v>20</v>
      </c>
      <c r="B44">
        <v>13</v>
      </c>
      <c r="C44" s="3" t="s">
        <v>66</v>
      </c>
      <c r="D44" s="4">
        <v>52</v>
      </c>
      <c r="E44" s="4">
        <v>52</v>
      </c>
      <c r="F44" s="4">
        <v>51</v>
      </c>
      <c r="G44" s="4">
        <v>51</v>
      </c>
      <c r="H44" s="4">
        <v>51</v>
      </c>
      <c r="I44" s="4">
        <v>51</v>
      </c>
      <c r="J44" s="4">
        <v>51</v>
      </c>
      <c r="K44" s="4">
        <v>52</v>
      </c>
      <c r="L44" s="4">
        <v>52</v>
      </c>
      <c r="M44" s="4">
        <v>53</v>
      </c>
      <c r="N44" s="4">
        <v>53</v>
      </c>
      <c r="O44" s="4">
        <v>53</v>
      </c>
      <c r="P44">
        <v>112</v>
      </c>
      <c r="Q44" s="3" t="s">
        <v>19</v>
      </c>
      <c r="R44" t="s">
        <v>26</v>
      </c>
    </row>
    <row r="45" spans="1:18">
      <c r="A45">
        <v>20</v>
      </c>
      <c r="B45">
        <v>13</v>
      </c>
      <c r="C45" s="3" t="s">
        <v>67</v>
      </c>
      <c r="D45" s="4">
        <v>257.60000000000002</v>
      </c>
      <c r="E45" s="4">
        <v>257.60000000000002</v>
      </c>
      <c r="F45" s="4">
        <v>258.60000000000002</v>
      </c>
      <c r="G45" s="4">
        <v>258.60000000000002</v>
      </c>
      <c r="H45" s="4">
        <v>258.60000000000002</v>
      </c>
      <c r="I45" s="4">
        <v>258.60000000000002</v>
      </c>
      <c r="J45" s="4">
        <v>258.60000000000002</v>
      </c>
      <c r="K45" s="4">
        <v>258.60000000000002</v>
      </c>
      <c r="L45" s="4">
        <v>258.60000000000002</v>
      </c>
      <c r="M45" s="4">
        <v>258.60000000000002</v>
      </c>
      <c r="N45" s="4">
        <v>258.60000000000002</v>
      </c>
      <c r="O45" s="4">
        <v>258.60000000000002</v>
      </c>
      <c r="P45">
        <v>113</v>
      </c>
      <c r="Q45" s="3" t="s">
        <v>19</v>
      </c>
      <c r="R45" t="s">
        <v>26</v>
      </c>
    </row>
    <row r="46" spans="1:18">
      <c r="A46">
        <v>20</v>
      </c>
      <c r="B46">
        <v>13</v>
      </c>
      <c r="C46" s="3" t="s">
        <v>68</v>
      </c>
      <c r="D46" s="4">
        <v>169</v>
      </c>
      <c r="E46" s="4">
        <v>169</v>
      </c>
      <c r="F46" s="4">
        <v>169</v>
      </c>
      <c r="G46" s="4">
        <v>169</v>
      </c>
      <c r="H46" s="4">
        <v>169</v>
      </c>
      <c r="I46" s="4">
        <v>169</v>
      </c>
      <c r="J46" s="4">
        <v>169</v>
      </c>
      <c r="K46" s="4">
        <v>169</v>
      </c>
      <c r="L46" s="4">
        <v>169</v>
      </c>
      <c r="M46" s="4">
        <v>169</v>
      </c>
      <c r="N46" s="4">
        <v>169</v>
      </c>
      <c r="O46" s="4">
        <v>169</v>
      </c>
      <c r="P46">
        <v>332</v>
      </c>
      <c r="Q46" s="3" t="s">
        <v>19</v>
      </c>
      <c r="R46" t="s">
        <v>53</v>
      </c>
    </row>
    <row r="47" spans="1:18">
      <c r="A47">
        <v>20</v>
      </c>
      <c r="B47">
        <v>13</v>
      </c>
      <c r="C47" s="3" t="s">
        <v>69</v>
      </c>
      <c r="D47" s="4">
        <v>5830</v>
      </c>
      <c r="E47" s="4">
        <v>5822.5</v>
      </c>
      <c r="F47" s="4">
        <v>5833.5</v>
      </c>
      <c r="G47" s="4">
        <v>5824.5</v>
      </c>
      <c r="H47" s="4">
        <v>5832.5</v>
      </c>
      <c r="I47" s="4">
        <v>5811.5</v>
      </c>
      <c r="J47" s="4">
        <v>5828.5</v>
      </c>
      <c r="K47" s="4">
        <v>5831.5</v>
      </c>
      <c r="L47" s="4">
        <v>5831.5</v>
      </c>
      <c r="M47" s="4">
        <v>5827.5</v>
      </c>
      <c r="N47" s="4">
        <v>5833.5</v>
      </c>
      <c r="O47" s="4">
        <v>5818.5</v>
      </c>
      <c r="P47">
        <v>333</v>
      </c>
      <c r="Q47" s="3" t="s">
        <v>19</v>
      </c>
      <c r="R47" t="s">
        <v>53</v>
      </c>
    </row>
    <row r="48" spans="1:18">
      <c r="A48">
        <v>20</v>
      </c>
      <c r="B48">
        <v>13</v>
      </c>
      <c r="C48" s="3" t="s">
        <v>70</v>
      </c>
      <c r="D48" s="4">
        <v>305.5</v>
      </c>
      <c r="E48" s="4">
        <v>307.5</v>
      </c>
      <c r="F48" s="4">
        <v>307.5</v>
      </c>
      <c r="G48" s="4">
        <v>306.5</v>
      </c>
      <c r="H48" s="4">
        <v>305.5</v>
      </c>
      <c r="I48" s="4">
        <v>305.5</v>
      </c>
      <c r="J48" s="4">
        <v>304.5</v>
      </c>
      <c r="K48" s="4">
        <v>303.5</v>
      </c>
      <c r="L48" s="4">
        <v>303.5</v>
      </c>
      <c r="M48" s="4">
        <v>304.5</v>
      </c>
      <c r="N48" s="4">
        <v>304.5</v>
      </c>
      <c r="O48" s="4">
        <v>304.5</v>
      </c>
      <c r="P48">
        <v>114</v>
      </c>
      <c r="Q48" s="3" t="s">
        <v>19</v>
      </c>
      <c r="R48" t="s">
        <v>26</v>
      </c>
    </row>
    <row r="49" spans="1:18">
      <c r="A49">
        <v>20</v>
      </c>
      <c r="B49">
        <v>13</v>
      </c>
      <c r="C49" s="3" t="s">
        <v>71</v>
      </c>
      <c r="D49" s="4">
        <v>82.5</v>
      </c>
      <c r="E49" s="4">
        <v>82.5</v>
      </c>
      <c r="F49" s="4">
        <v>83.5</v>
      </c>
      <c r="G49" s="4">
        <v>81</v>
      </c>
      <c r="H49" s="4">
        <v>81</v>
      </c>
      <c r="I49" s="4">
        <v>81</v>
      </c>
      <c r="J49" s="4">
        <v>81</v>
      </c>
      <c r="K49" s="4">
        <v>82</v>
      </c>
      <c r="L49" s="4">
        <v>82</v>
      </c>
      <c r="M49" s="4">
        <v>82</v>
      </c>
      <c r="N49" s="4">
        <v>82</v>
      </c>
      <c r="O49" s="4">
        <v>82</v>
      </c>
      <c r="P49">
        <v>117</v>
      </c>
      <c r="Q49" s="3" t="s">
        <v>19</v>
      </c>
      <c r="R49" t="s">
        <v>26</v>
      </c>
    </row>
    <row r="50" spans="1:18">
      <c r="A50">
        <v>20</v>
      </c>
      <c r="B50">
        <v>13</v>
      </c>
      <c r="C50" s="3" t="s">
        <v>72</v>
      </c>
      <c r="D50" s="4">
        <v>7353.1</v>
      </c>
      <c r="E50" s="4">
        <v>7333</v>
      </c>
      <c r="F50" s="4">
        <v>7320.8</v>
      </c>
      <c r="G50" s="4">
        <v>7309.7</v>
      </c>
      <c r="H50" s="4">
        <v>7325.9</v>
      </c>
      <c r="I50" s="4">
        <v>7328.6</v>
      </c>
      <c r="J50" s="4">
        <v>7327.8</v>
      </c>
      <c r="K50" s="4">
        <v>7317.1</v>
      </c>
      <c r="L50" s="4">
        <v>7341.4</v>
      </c>
      <c r="M50" s="4">
        <v>7348.7</v>
      </c>
      <c r="N50" s="4">
        <v>7327.9</v>
      </c>
      <c r="O50" s="4">
        <v>7330.8</v>
      </c>
      <c r="P50">
        <v>345</v>
      </c>
      <c r="Q50" s="3" t="s">
        <v>19</v>
      </c>
      <c r="R50" t="s">
        <v>26</v>
      </c>
    </row>
    <row r="51" spans="1:18">
      <c r="A51">
        <v>20</v>
      </c>
      <c r="B51">
        <v>13</v>
      </c>
      <c r="C51" s="3" t="s">
        <v>73</v>
      </c>
      <c r="D51" s="4">
        <v>10174.5</v>
      </c>
      <c r="E51" s="4">
        <v>10197.5</v>
      </c>
      <c r="F51" s="4">
        <v>10183.299999999999</v>
      </c>
      <c r="G51" s="4">
        <v>10181.700000000001</v>
      </c>
      <c r="H51" s="4">
        <v>10169.700000000001</v>
      </c>
      <c r="I51" s="4">
        <v>10178.299999999999</v>
      </c>
      <c r="J51" s="4">
        <v>10210.5</v>
      </c>
      <c r="K51" s="4">
        <v>10203.5</v>
      </c>
      <c r="L51" s="4">
        <v>10226.700000000001</v>
      </c>
      <c r="M51" s="4">
        <v>10232.9</v>
      </c>
      <c r="N51" s="4">
        <v>10230.9</v>
      </c>
      <c r="O51" s="4">
        <v>10210.9</v>
      </c>
      <c r="P51">
        <v>356</v>
      </c>
      <c r="Q51" s="3" t="s">
        <v>19</v>
      </c>
      <c r="R51" t="s">
        <v>74</v>
      </c>
    </row>
    <row r="52" spans="1:18">
      <c r="A52">
        <v>20</v>
      </c>
      <c r="B52">
        <v>13</v>
      </c>
      <c r="C52" s="3" t="s">
        <v>75</v>
      </c>
      <c r="D52" s="4">
        <v>752</v>
      </c>
      <c r="E52" s="4">
        <v>752</v>
      </c>
      <c r="F52" s="4">
        <v>752</v>
      </c>
      <c r="G52" s="4">
        <v>752</v>
      </c>
      <c r="H52" s="4">
        <v>752</v>
      </c>
      <c r="I52" s="4">
        <v>750</v>
      </c>
      <c r="J52" s="4">
        <v>754</v>
      </c>
      <c r="K52" s="4">
        <v>750</v>
      </c>
      <c r="L52" s="4">
        <v>750</v>
      </c>
      <c r="M52" s="4">
        <v>748</v>
      </c>
      <c r="N52" s="4">
        <v>750</v>
      </c>
      <c r="O52" s="4">
        <v>750</v>
      </c>
      <c r="P52">
        <v>118</v>
      </c>
      <c r="Q52" s="3" t="s">
        <v>19</v>
      </c>
      <c r="R52" t="s">
        <v>26</v>
      </c>
    </row>
    <row r="53" spans="1:18">
      <c r="A53">
        <v>20</v>
      </c>
      <c r="B53">
        <v>13</v>
      </c>
      <c r="C53" s="3" t="s">
        <v>76</v>
      </c>
      <c r="D53" s="4">
        <v>3068.1</v>
      </c>
      <c r="E53" s="4">
        <v>3071.1</v>
      </c>
      <c r="F53" s="4">
        <v>3070.1</v>
      </c>
      <c r="G53" s="4">
        <v>3070.1</v>
      </c>
      <c r="H53" s="4">
        <v>3075.1</v>
      </c>
      <c r="I53" s="4">
        <v>3079.1</v>
      </c>
      <c r="J53" s="4">
        <v>3079.1</v>
      </c>
      <c r="K53" s="4">
        <v>3078.1</v>
      </c>
      <c r="L53" s="4">
        <v>3079.1</v>
      </c>
      <c r="M53" s="4">
        <v>3081.1</v>
      </c>
      <c r="N53" s="4">
        <v>3085.1</v>
      </c>
      <c r="O53" s="4">
        <v>3085.1</v>
      </c>
      <c r="P53">
        <v>119</v>
      </c>
      <c r="Q53" s="3" t="s">
        <v>19</v>
      </c>
      <c r="R53" t="s">
        <v>26</v>
      </c>
    </row>
    <row r="54" spans="1:18">
      <c r="A54">
        <v>20</v>
      </c>
      <c r="B54">
        <v>13</v>
      </c>
      <c r="C54" s="3" t="s">
        <v>77</v>
      </c>
      <c r="D54" s="4">
        <v>340</v>
      </c>
      <c r="E54" s="4">
        <v>342</v>
      </c>
      <c r="F54" s="4">
        <v>342</v>
      </c>
      <c r="G54" s="4">
        <v>341</v>
      </c>
      <c r="H54" s="4">
        <v>340</v>
      </c>
      <c r="I54" s="4">
        <v>337</v>
      </c>
      <c r="J54" s="4">
        <v>337.5</v>
      </c>
      <c r="K54" s="4">
        <v>335.5</v>
      </c>
      <c r="L54" s="4">
        <v>338.5</v>
      </c>
      <c r="M54" s="4">
        <v>338.5</v>
      </c>
      <c r="N54" s="4">
        <v>338.5</v>
      </c>
      <c r="O54" s="4">
        <v>339.5</v>
      </c>
      <c r="P54">
        <v>120</v>
      </c>
      <c r="Q54" s="3" t="s">
        <v>19</v>
      </c>
      <c r="R54" t="s">
        <v>26</v>
      </c>
    </row>
    <row r="55" spans="1:18">
      <c r="A55">
        <v>20</v>
      </c>
      <c r="B55">
        <v>13</v>
      </c>
      <c r="C55" s="3" t="s">
        <v>78</v>
      </c>
      <c r="D55" s="4">
        <v>2040.5</v>
      </c>
      <c r="E55" s="4">
        <v>2036.5</v>
      </c>
      <c r="F55" s="4">
        <v>2035.5</v>
      </c>
      <c r="G55" s="4">
        <v>2035.5</v>
      </c>
      <c r="H55" s="4">
        <v>2034.5</v>
      </c>
      <c r="I55" s="4">
        <v>2038.5</v>
      </c>
      <c r="J55" s="4">
        <v>2036.5</v>
      </c>
      <c r="K55" s="4">
        <v>2038.5</v>
      </c>
      <c r="L55" s="4">
        <v>2036.5</v>
      </c>
      <c r="M55" s="4">
        <v>2036.5</v>
      </c>
      <c r="N55" s="4">
        <v>2034.5</v>
      </c>
      <c r="O55" s="4">
        <v>2032.5</v>
      </c>
      <c r="P55">
        <v>121</v>
      </c>
      <c r="Q55" s="3" t="s">
        <v>19</v>
      </c>
      <c r="R55" t="s">
        <v>26</v>
      </c>
    </row>
    <row r="56" spans="1:18">
      <c r="A56">
        <v>20</v>
      </c>
      <c r="B56">
        <v>13</v>
      </c>
      <c r="C56" s="3" t="s">
        <v>79</v>
      </c>
      <c r="D56" s="4">
        <v>252.8</v>
      </c>
      <c r="E56" s="4">
        <v>254.8</v>
      </c>
      <c r="F56" s="4">
        <v>251.2</v>
      </c>
      <c r="G56" s="4">
        <v>247.2</v>
      </c>
      <c r="H56" s="4">
        <v>247.2</v>
      </c>
      <c r="I56" s="4">
        <v>248.8</v>
      </c>
      <c r="J56" s="4">
        <v>246.8</v>
      </c>
      <c r="K56" s="4">
        <v>247.6</v>
      </c>
      <c r="L56" s="4">
        <v>247.8</v>
      </c>
      <c r="M56" s="4">
        <v>261.2</v>
      </c>
      <c r="N56" s="4">
        <v>262.39999999999998</v>
      </c>
      <c r="O56" s="4">
        <v>263.60000000000002</v>
      </c>
      <c r="P56">
        <v>242</v>
      </c>
      <c r="Q56" s="3" t="s">
        <v>19</v>
      </c>
      <c r="R56" t="s">
        <v>20</v>
      </c>
    </row>
    <row r="57" spans="1:18">
      <c r="A57">
        <v>20</v>
      </c>
      <c r="B57">
        <v>13</v>
      </c>
      <c r="C57" s="3" t="s">
        <v>80</v>
      </c>
      <c r="D57" s="4">
        <v>1690.5</v>
      </c>
      <c r="E57" s="4">
        <v>1680.5</v>
      </c>
      <c r="F57" s="4">
        <v>1681</v>
      </c>
      <c r="G57" s="4">
        <v>1679</v>
      </c>
      <c r="H57" s="4">
        <v>1683</v>
      </c>
      <c r="I57" s="4">
        <v>1678</v>
      </c>
      <c r="J57" s="4">
        <v>1679</v>
      </c>
      <c r="K57" s="4">
        <v>1739</v>
      </c>
      <c r="L57" s="4">
        <v>1735</v>
      </c>
      <c r="M57" s="4">
        <v>1736</v>
      </c>
      <c r="N57" s="4">
        <v>1735</v>
      </c>
      <c r="O57" s="4">
        <v>1738</v>
      </c>
      <c r="P57">
        <v>246</v>
      </c>
      <c r="Q57" s="3" t="s">
        <v>19</v>
      </c>
      <c r="R57" t="s">
        <v>20</v>
      </c>
    </row>
    <row r="58" spans="1:18">
      <c r="A58">
        <v>20</v>
      </c>
      <c r="B58">
        <v>13</v>
      </c>
      <c r="C58" s="3" t="s">
        <v>81</v>
      </c>
      <c r="D58" s="4">
        <v>1422.5</v>
      </c>
      <c r="E58" s="4">
        <v>1420.5</v>
      </c>
      <c r="F58" s="4">
        <v>1420.5</v>
      </c>
      <c r="G58" s="4">
        <v>1421.5</v>
      </c>
      <c r="H58" s="4">
        <v>1422.5</v>
      </c>
      <c r="I58" s="4">
        <v>1423.5</v>
      </c>
      <c r="J58" s="4">
        <v>1418.5</v>
      </c>
      <c r="K58" s="4">
        <v>1416.5</v>
      </c>
      <c r="L58" s="4">
        <v>1411.5</v>
      </c>
      <c r="M58" s="4">
        <v>1410.5</v>
      </c>
      <c r="N58" s="4">
        <v>1407.5</v>
      </c>
      <c r="O58" s="4">
        <v>1407.5</v>
      </c>
      <c r="P58">
        <v>122</v>
      </c>
      <c r="Q58" s="3" t="s">
        <v>19</v>
      </c>
      <c r="R58" t="s">
        <v>26</v>
      </c>
    </row>
    <row r="59" spans="1:18">
      <c r="A59">
        <v>20</v>
      </c>
      <c r="B59">
        <v>13</v>
      </c>
      <c r="C59" s="3" t="s">
        <v>82</v>
      </c>
      <c r="D59" s="4">
        <v>13427.9</v>
      </c>
      <c r="E59" s="4">
        <v>13442</v>
      </c>
      <c r="F59" s="4">
        <v>13462.2</v>
      </c>
      <c r="G59" s="4">
        <v>13479.2</v>
      </c>
      <c r="H59" s="4">
        <v>13494.3</v>
      </c>
      <c r="I59" s="4">
        <v>13504.3</v>
      </c>
      <c r="J59" s="4">
        <v>13564.5</v>
      </c>
      <c r="K59" s="4">
        <v>13544.4</v>
      </c>
      <c r="L59" s="4">
        <v>13549.8</v>
      </c>
      <c r="M59" s="4">
        <v>13619.4</v>
      </c>
      <c r="N59" s="4">
        <v>13654.2</v>
      </c>
      <c r="O59" s="4">
        <v>13653.2</v>
      </c>
      <c r="P59">
        <v>357</v>
      </c>
      <c r="Q59" s="3" t="s">
        <v>19</v>
      </c>
      <c r="R59" t="s">
        <v>74</v>
      </c>
    </row>
    <row r="60" spans="1:18">
      <c r="A60">
        <v>20</v>
      </c>
      <c r="B60">
        <v>13</v>
      </c>
      <c r="C60" s="3" t="s">
        <v>83</v>
      </c>
      <c r="D60" s="4">
        <v>10213.9</v>
      </c>
      <c r="E60" s="4">
        <v>10214.1</v>
      </c>
      <c r="F60" s="4">
        <v>10210.1</v>
      </c>
      <c r="G60" s="4">
        <v>10197.1</v>
      </c>
      <c r="H60" s="4">
        <v>10192.9</v>
      </c>
      <c r="I60" s="4">
        <v>10183.9</v>
      </c>
      <c r="J60" s="4">
        <v>10181.5</v>
      </c>
      <c r="K60" s="4">
        <v>10179.1</v>
      </c>
      <c r="L60" s="4">
        <v>10182.5</v>
      </c>
      <c r="M60" s="4">
        <v>10187.299999999999</v>
      </c>
      <c r="N60" s="4">
        <v>10194.700000000001</v>
      </c>
      <c r="O60" s="4">
        <v>10191.1</v>
      </c>
      <c r="P60">
        <v>385</v>
      </c>
      <c r="Q60" s="3" t="s">
        <v>19</v>
      </c>
      <c r="R60" t="s">
        <v>74</v>
      </c>
    </row>
    <row r="61" spans="1:18">
      <c r="A61">
        <v>20</v>
      </c>
      <c r="B61">
        <v>13</v>
      </c>
      <c r="C61" s="3" t="s">
        <v>84</v>
      </c>
      <c r="D61" s="4">
        <v>2067</v>
      </c>
      <c r="E61" s="4">
        <v>2075</v>
      </c>
      <c r="F61" s="4">
        <v>2077</v>
      </c>
      <c r="G61" s="4">
        <v>2151</v>
      </c>
      <c r="H61" s="4">
        <v>2154</v>
      </c>
      <c r="I61" s="4">
        <v>2154</v>
      </c>
      <c r="J61" s="4">
        <v>2148</v>
      </c>
      <c r="K61" s="4">
        <v>2145</v>
      </c>
      <c r="L61" s="4">
        <v>2146</v>
      </c>
      <c r="M61" s="4">
        <v>2151</v>
      </c>
      <c r="N61" s="4">
        <v>2300</v>
      </c>
      <c r="O61" s="4">
        <v>2291</v>
      </c>
      <c r="P61">
        <v>386</v>
      </c>
      <c r="Q61" s="3" t="s">
        <v>19</v>
      </c>
      <c r="R61" t="s">
        <v>74</v>
      </c>
    </row>
    <row r="62" spans="1:18">
      <c r="A62">
        <v>20</v>
      </c>
      <c r="B62">
        <v>13</v>
      </c>
      <c r="C62" s="3" t="s">
        <v>85</v>
      </c>
      <c r="D62" s="4">
        <v>20966.400000000001</v>
      </c>
      <c r="E62" s="4">
        <v>20973.9</v>
      </c>
      <c r="F62" s="4">
        <v>21026.9</v>
      </c>
      <c r="G62" s="4">
        <v>21037.4</v>
      </c>
      <c r="H62" s="4">
        <v>21065.4</v>
      </c>
      <c r="I62" s="4">
        <v>21098.9</v>
      </c>
      <c r="J62" s="4">
        <v>21158.9</v>
      </c>
      <c r="K62" s="4">
        <v>21210.9</v>
      </c>
      <c r="L62" s="4">
        <v>21210.1</v>
      </c>
      <c r="M62" s="4">
        <v>21271.1</v>
      </c>
      <c r="N62" s="4">
        <v>21305.1</v>
      </c>
      <c r="O62" s="4">
        <v>21330.1</v>
      </c>
      <c r="P62">
        <v>400</v>
      </c>
      <c r="Q62" s="3" t="s">
        <v>19</v>
      </c>
      <c r="R62" t="s">
        <v>20</v>
      </c>
    </row>
    <row r="63" spans="1:18">
      <c r="A63">
        <v>20</v>
      </c>
      <c r="B63">
        <v>13</v>
      </c>
      <c r="C63" s="3" t="s">
        <v>86</v>
      </c>
      <c r="D63" s="4">
        <v>354</v>
      </c>
      <c r="E63" s="4">
        <v>354</v>
      </c>
      <c r="F63" s="4">
        <v>354</v>
      </c>
      <c r="G63" s="4">
        <v>352</v>
      </c>
      <c r="H63" s="4">
        <v>352</v>
      </c>
      <c r="I63" s="4">
        <v>352</v>
      </c>
      <c r="J63" s="4">
        <v>349</v>
      </c>
      <c r="K63" s="4">
        <v>349</v>
      </c>
      <c r="L63" s="4">
        <v>349</v>
      </c>
      <c r="M63" s="4">
        <v>349</v>
      </c>
      <c r="N63" s="4">
        <v>349</v>
      </c>
      <c r="O63" s="4">
        <v>349</v>
      </c>
      <c r="P63">
        <v>123</v>
      </c>
      <c r="Q63" s="3" t="s">
        <v>19</v>
      </c>
      <c r="R63" t="s">
        <v>26</v>
      </c>
    </row>
    <row r="64" spans="1:18">
      <c r="A64">
        <v>20</v>
      </c>
      <c r="B64">
        <v>13</v>
      </c>
      <c r="C64" s="3" t="s">
        <v>87</v>
      </c>
      <c r="D64" s="4">
        <v>287</v>
      </c>
      <c r="E64" s="4">
        <v>288</v>
      </c>
      <c r="F64" s="4">
        <v>289</v>
      </c>
      <c r="G64" s="4">
        <v>289</v>
      </c>
      <c r="H64" s="4">
        <v>290</v>
      </c>
      <c r="I64" s="4">
        <v>290</v>
      </c>
      <c r="J64" s="4">
        <v>288</v>
      </c>
      <c r="K64" s="4">
        <v>288</v>
      </c>
      <c r="L64" s="4">
        <v>288</v>
      </c>
      <c r="M64" s="4">
        <v>288</v>
      </c>
      <c r="N64" s="4">
        <v>288</v>
      </c>
      <c r="O64" s="4">
        <v>289</v>
      </c>
      <c r="P64">
        <v>124</v>
      </c>
      <c r="Q64" s="3" t="s">
        <v>19</v>
      </c>
      <c r="R64" t="s">
        <v>26</v>
      </c>
    </row>
    <row r="65" spans="1:18">
      <c r="A65">
        <v>20</v>
      </c>
      <c r="B65">
        <v>13</v>
      </c>
      <c r="C65" s="3" t="s">
        <v>88</v>
      </c>
      <c r="D65" s="4">
        <v>194</v>
      </c>
      <c r="E65" s="4">
        <v>193</v>
      </c>
      <c r="F65" s="4">
        <v>191</v>
      </c>
      <c r="G65" s="4">
        <v>191</v>
      </c>
      <c r="H65" s="4">
        <v>190</v>
      </c>
      <c r="I65" s="4">
        <v>191</v>
      </c>
      <c r="J65" s="4">
        <v>192</v>
      </c>
      <c r="K65" s="4">
        <v>193</v>
      </c>
      <c r="L65" s="4">
        <v>192</v>
      </c>
      <c r="M65" s="4">
        <v>192</v>
      </c>
      <c r="N65" s="4">
        <v>192</v>
      </c>
      <c r="O65" s="4">
        <v>192</v>
      </c>
      <c r="P65">
        <v>125</v>
      </c>
      <c r="Q65" s="3" t="s">
        <v>19</v>
      </c>
      <c r="R65" t="s">
        <v>26</v>
      </c>
    </row>
    <row r="66" spans="1:18">
      <c r="A66">
        <v>20</v>
      </c>
      <c r="B66">
        <v>13</v>
      </c>
      <c r="C66" s="3" t="s">
        <v>89</v>
      </c>
      <c r="D66" s="4">
        <v>69</v>
      </c>
      <c r="E66" s="4">
        <v>69</v>
      </c>
      <c r="F66" s="4">
        <v>70</v>
      </c>
      <c r="G66" s="4">
        <v>70</v>
      </c>
      <c r="H66" s="4">
        <v>69</v>
      </c>
      <c r="I66" s="4">
        <v>69</v>
      </c>
      <c r="J66" s="4">
        <v>69</v>
      </c>
      <c r="K66" s="4">
        <v>69</v>
      </c>
      <c r="L66" s="4">
        <v>70</v>
      </c>
      <c r="M66" s="4">
        <v>69</v>
      </c>
      <c r="N66" s="4">
        <v>69</v>
      </c>
      <c r="O66" s="4">
        <v>69</v>
      </c>
      <c r="P66">
        <v>126</v>
      </c>
      <c r="Q66" s="3" t="s">
        <v>19</v>
      </c>
      <c r="R66" t="s">
        <v>26</v>
      </c>
    </row>
    <row r="67" spans="1:18">
      <c r="A67">
        <v>20</v>
      </c>
      <c r="B67">
        <v>13</v>
      </c>
      <c r="C67" s="3" t="s">
        <v>90</v>
      </c>
      <c r="D67" s="4">
        <v>12840.8</v>
      </c>
      <c r="E67" s="4">
        <v>12837.4</v>
      </c>
      <c r="F67" s="4">
        <v>12868.8</v>
      </c>
      <c r="G67" s="4">
        <v>12866</v>
      </c>
      <c r="H67" s="4">
        <v>12887.8</v>
      </c>
      <c r="I67" s="4">
        <v>12880.8</v>
      </c>
      <c r="J67" s="4">
        <v>12847.3</v>
      </c>
      <c r="K67" s="4">
        <v>12843.1</v>
      </c>
      <c r="L67" s="4">
        <v>12833.7</v>
      </c>
      <c r="M67" s="4">
        <v>12861.7</v>
      </c>
      <c r="N67" s="4">
        <v>12849.1</v>
      </c>
      <c r="O67" s="4">
        <v>12859.5</v>
      </c>
      <c r="P67">
        <v>183</v>
      </c>
      <c r="Q67" s="3" t="s">
        <v>19</v>
      </c>
      <c r="R67" t="s">
        <v>53</v>
      </c>
    </row>
    <row r="68" spans="1:18">
      <c r="A68">
        <v>20</v>
      </c>
      <c r="B68">
        <v>13</v>
      </c>
      <c r="C68" s="3" t="s">
        <v>91</v>
      </c>
      <c r="D68" s="4">
        <v>3223.8</v>
      </c>
      <c r="E68" s="4">
        <v>3224.8</v>
      </c>
      <c r="F68" s="4">
        <v>3224.2</v>
      </c>
      <c r="G68" s="4">
        <v>3229.6</v>
      </c>
      <c r="H68" s="4">
        <v>3237</v>
      </c>
      <c r="I68" s="4">
        <v>3244.2</v>
      </c>
      <c r="J68" s="4">
        <v>3225.2</v>
      </c>
      <c r="K68" s="4">
        <v>3228.8</v>
      </c>
      <c r="L68" s="4">
        <v>3220.8</v>
      </c>
      <c r="M68" s="4">
        <v>3220.8</v>
      </c>
      <c r="N68" s="4">
        <v>3221.8</v>
      </c>
      <c r="O68" s="4">
        <v>3218.8</v>
      </c>
      <c r="P68">
        <v>188</v>
      </c>
      <c r="Q68" s="3" t="s">
        <v>19</v>
      </c>
      <c r="R68" t="s">
        <v>53</v>
      </c>
    </row>
    <row r="69" spans="1:18">
      <c r="A69">
        <v>20</v>
      </c>
      <c r="B69">
        <v>13</v>
      </c>
      <c r="C69" s="3" t="s">
        <v>92</v>
      </c>
      <c r="D69" s="4">
        <v>3046.4</v>
      </c>
      <c r="E69" s="4">
        <v>3055.4</v>
      </c>
      <c r="F69" s="4">
        <v>3056.4</v>
      </c>
      <c r="G69" s="4">
        <v>3087.4</v>
      </c>
      <c r="H69" s="4">
        <v>3094.4</v>
      </c>
      <c r="I69" s="4">
        <v>3086.4</v>
      </c>
      <c r="J69" s="4">
        <v>3086</v>
      </c>
      <c r="K69" s="4">
        <v>3088</v>
      </c>
      <c r="L69" s="4">
        <v>3088</v>
      </c>
      <c r="M69" s="4">
        <v>3076</v>
      </c>
      <c r="N69" s="4">
        <v>3076.4</v>
      </c>
      <c r="O69" s="4">
        <v>3072.4</v>
      </c>
      <c r="P69">
        <v>187</v>
      </c>
      <c r="Q69" s="3" t="s">
        <v>19</v>
      </c>
      <c r="R69" t="s">
        <v>53</v>
      </c>
    </row>
    <row r="70" spans="1:18">
      <c r="A70">
        <v>20</v>
      </c>
      <c r="B70">
        <v>13</v>
      </c>
      <c r="C70" s="3" t="s">
        <v>93</v>
      </c>
      <c r="D70" s="4">
        <v>2453.69</v>
      </c>
      <c r="E70" s="4">
        <v>2450.69</v>
      </c>
      <c r="F70" s="4">
        <v>2458.69</v>
      </c>
      <c r="G70" s="4">
        <v>2450.69</v>
      </c>
      <c r="H70" s="4">
        <v>2454.69</v>
      </c>
      <c r="I70" s="4">
        <v>2452.69</v>
      </c>
      <c r="J70" s="4">
        <v>2456.69</v>
      </c>
      <c r="K70" s="4">
        <v>2451.69</v>
      </c>
      <c r="L70" s="4">
        <v>2455.69</v>
      </c>
      <c r="M70" s="4">
        <v>2451.69</v>
      </c>
      <c r="N70" s="4">
        <v>2459.69</v>
      </c>
      <c r="O70" s="4">
        <v>2458.69</v>
      </c>
      <c r="P70">
        <v>191</v>
      </c>
      <c r="Q70" s="3" t="s">
        <v>19</v>
      </c>
      <c r="R70" t="s">
        <v>53</v>
      </c>
    </row>
    <row r="71" spans="1:18">
      <c r="A71">
        <v>20</v>
      </c>
      <c r="B71">
        <v>13</v>
      </c>
      <c r="C71" s="3" t="s">
        <v>94</v>
      </c>
      <c r="D71" s="4">
        <v>556</v>
      </c>
      <c r="E71" s="4">
        <v>557</v>
      </c>
      <c r="F71" s="4">
        <v>555</v>
      </c>
      <c r="G71" s="4">
        <v>555</v>
      </c>
      <c r="H71" s="4">
        <v>558</v>
      </c>
      <c r="I71" s="4">
        <v>558</v>
      </c>
      <c r="J71" s="4">
        <v>559</v>
      </c>
      <c r="K71" s="4">
        <v>557</v>
      </c>
      <c r="L71" s="4">
        <v>559</v>
      </c>
      <c r="M71" s="4">
        <v>562</v>
      </c>
      <c r="N71" s="4">
        <v>563</v>
      </c>
      <c r="O71" s="4">
        <v>563</v>
      </c>
      <c r="P71">
        <v>220</v>
      </c>
      <c r="Q71" s="3" t="s">
        <v>19</v>
      </c>
      <c r="R71" t="s">
        <v>26</v>
      </c>
    </row>
    <row r="72" spans="1:18">
      <c r="A72">
        <v>20</v>
      </c>
      <c r="B72">
        <v>13</v>
      </c>
      <c r="C72" s="3" t="s">
        <v>95</v>
      </c>
      <c r="D72" s="4">
        <v>2094.1999999999998</v>
      </c>
      <c r="E72" s="4">
        <v>2094.1999999999998</v>
      </c>
      <c r="F72" s="4">
        <v>2094.1999999999998</v>
      </c>
      <c r="G72" s="4">
        <v>2094.1999999999998</v>
      </c>
      <c r="H72" s="4">
        <v>2094.1999999999998</v>
      </c>
      <c r="I72" s="4">
        <v>2094.1999999999998</v>
      </c>
      <c r="J72" s="4">
        <v>2094.1999999999998</v>
      </c>
      <c r="K72" s="4">
        <v>2094.1999999999998</v>
      </c>
      <c r="L72" s="4">
        <v>2094.1999999999998</v>
      </c>
      <c r="M72" s="4">
        <v>2094.1999999999998</v>
      </c>
      <c r="N72" s="4">
        <v>2094.1999999999998</v>
      </c>
      <c r="O72" s="4">
        <v>2094.1999999999998</v>
      </c>
      <c r="P72">
        <v>241</v>
      </c>
      <c r="Q72" s="3" t="s">
        <v>19</v>
      </c>
      <c r="R72" t="s">
        <v>20</v>
      </c>
    </row>
    <row r="73" spans="1:18" ht="15" thickBot="1">
      <c r="D73" s="5">
        <f>SUM(D2:D72)</f>
        <v>265354.58999999997</v>
      </c>
      <c r="E73" s="5">
        <f t="shared" ref="E73:O73" si="0">SUM(E2:E72)</f>
        <v>265433.08999999997</v>
      </c>
      <c r="F73" s="5">
        <f t="shared" si="0"/>
        <v>265781.39</v>
      </c>
      <c r="G73" s="5">
        <f t="shared" si="0"/>
        <v>266036.99000000005</v>
      </c>
      <c r="H73" s="5">
        <f t="shared" si="0"/>
        <v>266244.58999999997</v>
      </c>
      <c r="I73" s="5">
        <f t="shared" si="0"/>
        <v>266428.38999999996</v>
      </c>
      <c r="J73" s="5">
        <f t="shared" si="0"/>
        <v>266636.28999999998</v>
      </c>
      <c r="K73" s="5">
        <f t="shared" si="0"/>
        <v>266946.19</v>
      </c>
      <c r="L73" s="5">
        <f t="shared" si="0"/>
        <v>267117.38999999996</v>
      </c>
      <c r="M73" s="5">
        <f t="shared" si="0"/>
        <v>267360.58999999997</v>
      </c>
      <c r="N73" s="5">
        <f t="shared" si="0"/>
        <v>267866.09000000003</v>
      </c>
      <c r="O73" s="5">
        <f t="shared" si="0"/>
        <v>268217.69</v>
      </c>
    </row>
    <row r="74" spans="1:18" ht="15" thickTop="1"/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O1181"/>
  <sheetViews>
    <sheetView showGridLines="0" zoomScaleNormal="100" workbookViewId="0">
      <pane xSplit="4" ySplit="8" topLeftCell="E9" activePane="bottomRight" state="frozen"/>
      <selection pane="topRight" activeCell="E1" sqref="E1"/>
      <selection pane="bottomLeft" activeCell="A9" sqref="A9"/>
      <selection pane="bottomRight" activeCell="B1" sqref="B1"/>
    </sheetView>
  </sheetViews>
  <sheetFormatPr defaultColWidth="10.88671875" defaultRowHeight="13.2"/>
  <cols>
    <col min="1" max="1" width="3.88671875" style="35" customWidth="1"/>
    <col min="2" max="2" width="12.6640625" style="47" customWidth="1"/>
    <col min="3" max="3" width="3" style="47" customWidth="1"/>
    <col min="4" max="4" width="35.88671875" style="47" customWidth="1"/>
    <col min="5" max="6" width="2.109375" style="47" customWidth="1"/>
    <col min="7" max="7" width="12.21875" style="82" customWidth="1"/>
    <col min="8" max="9" width="10.88671875" style="47" hidden="1" customWidth="1"/>
    <col min="10" max="10" width="9.88671875" style="83" customWidth="1"/>
    <col min="11" max="11" width="9.6640625" style="84" customWidth="1"/>
    <col min="12" max="13" width="10.88671875" style="47" hidden="1" customWidth="1"/>
    <col min="14" max="14" width="9.33203125" style="47" customWidth="1"/>
    <col min="15" max="15" width="8.44140625" style="82" customWidth="1"/>
    <col min="16" max="17" width="10.88671875" style="82" hidden="1" customWidth="1"/>
    <col min="18" max="18" width="10" style="82" customWidth="1"/>
    <col min="19" max="20" width="10.88671875" style="82" hidden="1" customWidth="1"/>
    <col min="21" max="21" width="8.44140625" style="82" customWidth="1"/>
    <col min="22" max="23" width="0" style="47" hidden="1" customWidth="1"/>
    <col min="24" max="24" width="1.88671875" style="47" bestFit="1" customWidth="1"/>
    <col min="25" max="25" width="12.21875" style="47" customWidth="1"/>
    <col min="26" max="203" width="11.88671875" style="47" customWidth="1"/>
    <col min="204" max="256" width="10.88671875" style="47"/>
    <col min="257" max="257" width="3.88671875" style="47" customWidth="1"/>
    <col min="258" max="258" width="12.6640625" style="47" customWidth="1"/>
    <col min="259" max="259" width="3" style="47" customWidth="1"/>
    <col min="260" max="260" width="35.88671875" style="47" customWidth="1"/>
    <col min="261" max="262" width="2.109375" style="47" customWidth="1"/>
    <col min="263" max="263" width="12.21875" style="47" customWidth="1"/>
    <col min="264" max="265" width="0" style="47" hidden="1" customWidth="1"/>
    <col min="266" max="266" width="9.88671875" style="47" customWidth="1"/>
    <col min="267" max="267" width="9.6640625" style="47" customWidth="1"/>
    <col min="268" max="269" width="0" style="47" hidden="1" customWidth="1"/>
    <col min="270" max="270" width="9.33203125" style="47" customWidth="1"/>
    <col min="271" max="271" width="8.44140625" style="47" customWidth="1"/>
    <col min="272" max="273" width="0" style="47" hidden="1" customWidth="1"/>
    <col min="274" max="274" width="10" style="47" customWidth="1"/>
    <col min="275" max="276" width="0" style="47" hidden="1" customWidth="1"/>
    <col min="277" max="277" width="8.44140625" style="47" customWidth="1"/>
    <col min="278" max="279" width="0" style="47" hidden="1" customWidth="1"/>
    <col min="280" max="280" width="1.88671875" style="47" bestFit="1" customWidth="1"/>
    <col min="281" max="281" width="12.21875" style="47" customWidth="1"/>
    <col min="282" max="459" width="11.88671875" style="47" customWidth="1"/>
    <col min="460" max="512" width="10.88671875" style="47"/>
    <col min="513" max="513" width="3.88671875" style="47" customWidth="1"/>
    <col min="514" max="514" width="12.6640625" style="47" customWidth="1"/>
    <col min="515" max="515" width="3" style="47" customWidth="1"/>
    <col min="516" max="516" width="35.88671875" style="47" customWidth="1"/>
    <col min="517" max="518" width="2.109375" style="47" customWidth="1"/>
    <col min="519" max="519" width="12.21875" style="47" customWidth="1"/>
    <col min="520" max="521" width="0" style="47" hidden="1" customWidth="1"/>
    <col min="522" max="522" width="9.88671875" style="47" customWidth="1"/>
    <col min="523" max="523" width="9.6640625" style="47" customWidth="1"/>
    <col min="524" max="525" width="0" style="47" hidden="1" customWidth="1"/>
    <col min="526" max="526" width="9.33203125" style="47" customWidth="1"/>
    <col min="527" max="527" width="8.44140625" style="47" customWidth="1"/>
    <col min="528" max="529" width="0" style="47" hidden="1" customWidth="1"/>
    <col min="530" max="530" width="10" style="47" customWidth="1"/>
    <col min="531" max="532" width="0" style="47" hidden="1" customWidth="1"/>
    <col min="533" max="533" width="8.44140625" style="47" customWidth="1"/>
    <col min="534" max="535" width="0" style="47" hidden="1" customWidth="1"/>
    <col min="536" max="536" width="1.88671875" style="47" bestFit="1" customWidth="1"/>
    <col min="537" max="537" width="12.21875" style="47" customWidth="1"/>
    <col min="538" max="715" width="11.88671875" style="47" customWidth="1"/>
    <col min="716" max="768" width="10.88671875" style="47"/>
    <col min="769" max="769" width="3.88671875" style="47" customWidth="1"/>
    <col min="770" max="770" width="12.6640625" style="47" customWidth="1"/>
    <col min="771" max="771" width="3" style="47" customWidth="1"/>
    <col min="772" max="772" width="35.88671875" style="47" customWidth="1"/>
    <col min="773" max="774" width="2.109375" style="47" customWidth="1"/>
    <col min="775" max="775" width="12.21875" style="47" customWidth="1"/>
    <col min="776" max="777" width="0" style="47" hidden="1" customWidth="1"/>
    <col min="778" max="778" width="9.88671875" style="47" customWidth="1"/>
    <col min="779" max="779" width="9.6640625" style="47" customWidth="1"/>
    <col min="780" max="781" width="0" style="47" hidden="1" customWidth="1"/>
    <col min="782" max="782" width="9.33203125" style="47" customWidth="1"/>
    <col min="783" max="783" width="8.44140625" style="47" customWidth="1"/>
    <col min="784" max="785" width="0" style="47" hidden="1" customWidth="1"/>
    <col min="786" max="786" width="10" style="47" customWidth="1"/>
    <col min="787" max="788" width="0" style="47" hidden="1" customWidth="1"/>
    <col min="789" max="789" width="8.44140625" style="47" customWidth="1"/>
    <col min="790" max="791" width="0" style="47" hidden="1" customWidth="1"/>
    <col min="792" max="792" width="1.88671875" style="47" bestFit="1" customWidth="1"/>
    <col min="793" max="793" width="12.21875" style="47" customWidth="1"/>
    <col min="794" max="971" width="11.88671875" style="47" customWidth="1"/>
    <col min="972" max="1024" width="10.88671875" style="47"/>
    <col min="1025" max="1025" width="3.88671875" style="47" customWidth="1"/>
    <col min="1026" max="1026" width="12.6640625" style="47" customWidth="1"/>
    <col min="1027" max="1027" width="3" style="47" customWidth="1"/>
    <col min="1028" max="1028" width="35.88671875" style="47" customWidth="1"/>
    <col min="1029" max="1030" width="2.109375" style="47" customWidth="1"/>
    <col min="1031" max="1031" width="12.21875" style="47" customWidth="1"/>
    <col min="1032" max="1033" width="0" style="47" hidden="1" customWidth="1"/>
    <col min="1034" max="1034" width="9.88671875" style="47" customWidth="1"/>
    <col min="1035" max="1035" width="9.6640625" style="47" customWidth="1"/>
    <col min="1036" max="1037" width="0" style="47" hidden="1" customWidth="1"/>
    <col min="1038" max="1038" width="9.33203125" style="47" customWidth="1"/>
    <col min="1039" max="1039" width="8.44140625" style="47" customWidth="1"/>
    <col min="1040" max="1041" width="0" style="47" hidden="1" customWidth="1"/>
    <col min="1042" max="1042" width="10" style="47" customWidth="1"/>
    <col min="1043" max="1044" width="0" style="47" hidden="1" customWidth="1"/>
    <col min="1045" max="1045" width="8.44140625" style="47" customWidth="1"/>
    <col min="1046" max="1047" width="0" style="47" hidden="1" customWidth="1"/>
    <col min="1048" max="1048" width="1.88671875" style="47" bestFit="1" customWidth="1"/>
    <col min="1049" max="1049" width="12.21875" style="47" customWidth="1"/>
    <col min="1050" max="1227" width="11.88671875" style="47" customWidth="1"/>
    <col min="1228" max="1280" width="10.88671875" style="47"/>
    <col min="1281" max="1281" width="3.88671875" style="47" customWidth="1"/>
    <col min="1282" max="1282" width="12.6640625" style="47" customWidth="1"/>
    <col min="1283" max="1283" width="3" style="47" customWidth="1"/>
    <col min="1284" max="1284" width="35.88671875" style="47" customWidth="1"/>
    <col min="1285" max="1286" width="2.109375" style="47" customWidth="1"/>
    <col min="1287" max="1287" width="12.21875" style="47" customWidth="1"/>
    <col min="1288" max="1289" width="0" style="47" hidden="1" customWidth="1"/>
    <col min="1290" max="1290" width="9.88671875" style="47" customWidth="1"/>
    <col min="1291" max="1291" width="9.6640625" style="47" customWidth="1"/>
    <col min="1292" max="1293" width="0" style="47" hidden="1" customWidth="1"/>
    <col min="1294" max="1294" width="9.33203125" style="47" customWidth="1"/>
    <col min="1295" max="1295" width="8.44140625" style="47" customWidth="1"/>
    <col min="1296" max="1297" width="0" style="47" hidden="1" customWidth="1"/>
    <col min="1298" max="1298" width="10" style="47" customWidth="1"/>
    <col min="1299" max="1300" width="0" style="47" hidden="1" customWidth="1"/>
    <col min="1301" max="1301" width="8.44140625" style="47" customWidth="1"/>
    <col min="1302" max="1303" width="0" style="47" hidden="1" customWidth="1"/>
    <col min="1304" max="1304" width="1.88671875" style="47" bestFit="1" customWidth="1"/>
    <col min="1305" max="1305" width="12.21875" style="47" customWidth="1"/>
    <col min="1306" max="1483" width="11.88671875" style="47" customWidth="1"/>
    <col min="1484" max="1536" width="10.88671875" style="47"/>
    <col min="1537" max="1537" width="3.88671875" style="47" customWidth="1"/>
    <col min="1538" max="1538" width="12.6640625" style="47" customWidth="1"/>
    <col min="1539" max="1539" width="3" style="47" customWidth="1"/>
    <col min="1540" max="1540" width="35.88671875" style="47" customWidth="1"/>
    <col min="1541" max="1542" width="2.109375" style="47" customWidth="1"/>
    <col min="1543" max="1543" width="12.21875" style="47" customWidth="1"/>
    <col min="1544" max="1545" width="0" style="47" hidden="1" customWidth="1"/>
    <col min="1546" max="1546" width="9.88671875" style="47" customWidth="1"/>
    <col min="1547" max="1547" width="9.6640625" style="47" customWidth="1"/>
    <col min="1548" max="1549" width="0" style="47" hidden="1" customWidth="1"/>
    <col min="1550" max="1550" width="9.33203125" style="47" customWidth="1"/>
    <col min="1551" max="1551" width="8.44140625" style="47" customWidth="1"/>
    <col min="1552" max="1553" width="0" style="47" hidden="1" customWidth="1"/>
    <col min="1554" max="1554" width="10" style="47" customWidth="1"/>
    <col min="1555" max="1556" width="0" style="47" hidden="1" customWidth="1"/>
    <col min="1557" max="1557" width="8.44140625" style="47" customWidth="1"/>
    <col min="1558" max="1559" width="0" style="47" hidden="1" customWidth="1"/>
    <col min="1560" max="1560" width="1.88671875" style="47" bestFit="1" customWidth="1"/>
    <col min="1561" max="1561" width="12.21875" style="47" customWidth="1"/>
    <col min="1562" max="1739" width="11.88671875" style="47" customWidth="1"/>
    <col min="1740" max="1792" width="10.88671875" style="47"/>
    <col min="1793" max="1793" width="3.88671875" style="47" customWidth="1"/>
    <col min="1794" max="1794" width="12.6640625" style="47" customWidth="1"/>
    <col min="1795" max="1795" width="3" style="47" customWidth="1"/>
    <col min="1796" max="1796" width="35.88671875" style="47" customWidth="1"/>
    <col min="1797" max="1798" width="2.109375" style="47" customWidth="1"/>
    <col min="1799" max="1799" width="12.21875" style="47" customWidth="1"/>
    <col min="1800" max="1801" width="0" style="47" hidden="1" customWidth="1"/>
    <col min="1802" max="1802" width="9.88671875" style="47" customWidth="1"/>
    <col min="1803" max="1803" width="9.6640625" style="47" customWidth="1"/>
    <col min="1804" max="1805" width="0" style="47" hidden="1" customWidth="1"/>
    <col min="1806" max="1806" width="9.33203125" style="47" customWidth="1"/>
    <col min="1807" max="1807" width="8.44140625" style="47" customWidth="1"/>
    <col min="1808" max="1809" width="0" style="47" hidden="1" customWidth="1"/>
    <col min="1810" max="1810" width="10" style="47" customWidth="1"/>
    <col min="1811" max="1812" width="0" style="47" hidden="1" customWidth="1"/>
    <col min="1813" max="1813" width="8.44140625" style="47" customWidth="1"/>
    <col min="1814" max="1815" width="0" style="47" hidden="1" customWidth="1"/>
    <col min="1816" max="1816" width="1.88671875" style="47" bestFit="1" customWidth="1"/>
    <col min="1817" max="1817" width="12.21875" style="47" customWidth="1"/>
    <col min="1818" max="1995" width="11.88671875" style="47" customWidth="1"/>
    <col min="1996" max="2048" width="10.88671875" style="47"/>
    <col min="2049" max="2049" width="3.88671875" style="47" customWidth="1"/>
    <col min="2050" max="2050" width="12.6640625" style="47" customWidth="1"/>
    <col min="2051" max="2051" width="3" style="47" customWidth="1"/>
    <col min="2052" max="2052" width="35.88671875" style="47" customWidth="1"/>
    <col min="2053" max="2054" width="2.109375" style="47" customWidth="1"/>
    <col min="2055" max="2055" width="12.21875" style="47" customWidth="1"/>
    <col min="2056" max="2057" width="0" style="47" hidden="1" customWidth="1"/>
    <col min="2058" max="2058" width="9.88671875" style="47" customWidth="1"/>
    <col min="2059" max="2059" width="9.6640625" style="47" customWidth="1"/>
    <col min="2060" max="2061" width="0" style="47" hidden="1" customWidth="1"/>
    <col min="2062" max="2062" width="9.33203125" style="47" customWidth="1"/>
    <col min="2063" max="2063" width="8.44140625" style="47" customWidth="1"/>
    <col min="2064" max="2065" width="0" style="47" hidden="1" customWidth="1"/>
    <col min="2066" max="2066" width="10" style="47" customWidth="1"/>
    <col min="2067" max="2068" width="0" style="47" hidden="1" customWidth="1"/>
    <col min="2069" max="2069" width="8.44140625" style="47" customWidth="1"/>
    <col min="2070" max="2071" width="0" style="47" hidden="1" customWidth="1"/>
    <col min="2072" max="2072" width="1.88671875" style="47" bestFit="1" customWidth="1"/>
    <col min="2073" max="2073" width="12.21875" style="47" customWidth="1"/>
    <col min="2074" max="2251" width="11.88671875" style="47" customWidth="1"/>
    <col min="2252" max="2304" width="10.88671875" style="47"/>
    <col min="2305" max="2305" width="3.88671875" style="47" customWidth="1"/>
    <col min="2306" max="2306" width="12.6640625" style="47" customWidth="1"/>
    <col min="2307" max="2307" width="3" style="47" customWidth="1"/>
    <col min="2308" max="2308" width="35.88671875" style="47" customWidth="1"/>
    <col min="2309" max="2310" width="2.109375" style="47" customWidth="1"/>
    <col min="2311" max="2311" width="12.21875" style="47" customWidth="1"/>
    <col min="2312" max="2313" width="0" style="47" hidden="1" customWidth="1"/>
    <col min="2314" max="2314" width="9.88671875" style="47" customWidth="1"/>
    <col min="2315" max="2315" width="9.6640625" style="47" customWidth="1"/>
    <col min="2316" max="2317" width="0" style="47" hidden="1" customWidth="1"/>
    <col min="2318" max="2318" width="9.33203125" style="47" customWidth="1"/>
    <col min="2319" max="2319" width="8.44140625" style="47" customWidth="1"/>
    <col min="2320" max="2321" width="0" style="47" hidden="1" customWidth="1"/>
    <col min="2322" max="2322" width="10" style="47" customWidth="1"/>
    <col min="2323" max="2324" width="0" style="47" hidden="1" customWidth="1"/>
    <col min="2325" max="2325" width="8.44140625" style="47" customWidth="1"/>
    <col min="2326" max="2327" width="0" style="47" hidden="1" customWidth="1"/>
    <col min="2328" max="2328" width="1.88671875" style="47" bestFit="1" customWidth="1"/>
    <col min="2329" max="2329" width="12.21875" style="47" customWidth="1"/>
    <col min="2330" max="2507" width="11.88671875" style="47" customWidth="1"/>
    <col min="2508" max="2560" width="10.88671875" style="47"/>
    <col min="2561" max="2561" width="3.88671875" style="47" customWidth="1"/>
    <col min="2562" max="2562" width="12.6640625" style="47" customWidth="1"/>
    <col min="2563" max="2563" width="3" style="47" customWidth="1"/>
    <col min="2564" max="2564" width="35.88671875" style="47" customWidth="1"/>
    <col min="2565" max="2566" width="2.109375" style="47" customWidth="1"/>
    <col min="2567" max="2567" width="12.21875" style="47" customWidth="1"/>
    <col min="2568" max="2569" width="0" style="47" hidden="1" customWidth="1"/>
    <col min="2570" max="2570" width="9.88671875" style="47" customWidth="1"/>
    <col min="2571" max="2571" width="9.6640625" style="47" customWidth="1"/>
    <col min="2572" max="2573" width="0" style="47" hidden="1" customWidth="1"/>
    <col min="2574" max="2574" width="9.33203125" style="47" customWidth="1"/>
    <col min="2575" max="2575" width="8.44140625" style="47" customWidth="1"/>
    <col min="2576" max="2577" width="0" style="47" hidden="1" customWidth="1"/>
    <col min="2578" max="2578" width="10" style="47" customWidth="1"/>
    <col min="2579" max="2580" width="0" style="47" hidden="1" customWidth="1"/>
    <col min="2581" max="2581" width="8.44140625" style="47" customWidth="1"/>
    <col min="2582" max="2583" width="0" style="47" hidden="1" customWidth="1"/>
    <col min="2584" max="2584" width="1.88671875" style="47" bestFit="1" customWidth="1"/>
    <col min="2585" max="2585" width="12.21875" style="47" customWidth="1"/>
    <col min="2586" max="2763" width="11.88671875" style="47" customWidth="1"/>
    <col min="2764" max="2816" width="10.88671875" style="47"/>
    <col min="2817" max="2817" width="3.88671875" style="47" customWidth="1"/>
    <col min="2818" max="2818" width="12.6640625" style="47" customWidth="1"/>
    <col min="2819" max="2819" width="3" style="47" customWidth="1"/>
    <col min="2820" max="2820" width="35.88671875" style="47" customWidth="1"/>
    <col min="2821" max="2822" width="2.109375" style="47" customWidth="1"/>
    <col min="2823" max="2823" width="12.21875" style="47" customWidth="1"/>
    <col min="2824" max="2825" width="0" style="47" hidden="1" customWidth="1"/>
    <col min="2826" max="2826" width="9.88671875" style="47" customWidth="1"/>
    <col min="2827" max="2827" width="9.6640625" style="47" customWidth="1"/>
    <col min="2828" max="2829" width="0" style="47" hidden="1" customWidth="1"/>
    <col min="2830" max="2830" width="9.33203125" style="47" customWidth="1"/>
    <col min="2831" max="2831" width="8.44140625" style="47" customWidth="1"/>
    <col min="2832" max="2833" width="0" style="47" hidden="1" customWidth="1"/>
    <col min="2834" max="2834" width="10" style="47" customWidth="1"/>
    <col min="2835" max="2836" width="0" style="47" hidden="1" customWidth="1"/>
    <col min="2837" max="2837" width="8.44140625" style="47" customWidth="1"/>
    <col min="2838" max="2839" width="0" style="47" hidden="1" customWidth="1"/>
    <col min="2840" max="2840" width="1.88671875" style="47" bestFit="1" customWidth="1"/>
    <col min="2841" max="2841" width="12.21875" style="47" customWidth="1"/>
    <col min="2842" max="3019" width="11.88671875" style="47" customWidth="1"/>
    <col min="3020" max="3072" width="10.88671875" style="47"/>
    <col min="3073" max="3073" width="3.88671875" style="47" customWidth="1"/>
    <col min="3074" max="3074" width="12.6640625" style="47" customWidth="1"/>
    <col min="3075" max="3075" width="3" style="47" customWidth="1"/>
    <col min="3076" max="3076" width="35.88671875" style="47" customWidth="1"/>
    <col min="3077" max="3078" width="2.109375" style="47" customWidth="1"/>
    <col min="3079" max="3079" width="12.21875" style="47" customWidth="1"/>
    <col min="3080" max="3081" width="0" style="47" hidden="1" customWidth="1"/>
    <col min="3082" max="3082" width="9.88671875" style="47" customWidth="1"/>
    <col min="3083" max="3083" width="9.6640625" style="47" customWidth="1"/>
    <col min="3084" max="3085" width="0" style="47" hidden="1" customWidth="1"/>
    <col min="3086" max="3086" width="9.33203125" style="47" customWidth="1"/>
    <col min="3087" max="3087" width="8.44140625" style="47" customWidth="1"/>
    <col min="3088" max="3089" width="0" style="47" hidden="1" customWidth="1"/>
    <col min="3090" max="3090" width="10" style="47" customWidth="1"/>
    <col min="3091" max="3092" width="0" style="47" hidden="1" customWidth="1"/>
    <col min="3093" max="3093" width="8.44140625" style="47" customWidth="1"/>
    <col min="3094" max="3095" width="0" style="47" hidden="1" customWidth="1"/>
    <col min="3096" max="3096" width="1.88671875" style="47" bestFit="1" customWidth="1"/>
    <col min="3097" max="3097" width="12.21875" style="47" customWidth="1"/>
    <col min="3098" max="3275" width="11.88671875" style="47" customWidth="1"/>
    <col min="3276" max="3328" width="10.88671875" style="47"/>
    <col min="3329" max="3329" width="3.88671875" style="47" customWidth="1"/>
    <col min="3330" max="3330" width="12.6640625" style="47" customWidth="1"/>
    <col min="3331" max="3331" width="3" style="47" customWidth="1"/>
    <col min="3332" max="3332" width="35.88671875" style="47" customWidth="1"/>
    <col min="3333" max="3334" width="2.109375" style="47" customWidth="1"/>
    <col min="3335" max="3335" width="12.21875" style="47" customWidth="1"/>
    <col min="3336" max="3337" width="0" style="47" hidden="1" customWidth="1"/>
    <col min="3338" max="3338" width="9.88671875" style="47" customWidth="1"/>
    <col min="3339" max="3339" width="9.6640625" style="47" customWidth="1"/>
    <col min="3340" max="3341" width="0" style="47" hidden="1" customWidth="1"/>
    <col min="3342" max="3342" width="9.33203125" style="47" customWidth="1"/>
    <col min="3343" max="3343" width="8.44140625" style="47" customWidth="1"/>
    <col min="3344" max="3345" width="0" style="47" hidden="1" customWidth="1"/>
    <col min="3346" max="3346" width="10" style="47" customWidth="1"/>
    <col min="3347" max="3348" width="0" style="47" hidden="1" customWidth="1"/>
    <col min="3349" max="3349" width="8.44140625" style="47" customWidth="1"/>
    <col min="3350" max="3351" width="0" style="47" hidden="1" customWidth="1"/>
    <col min="3352" max="3352" width="1.88671875" style="47" bestFit="1" customWidth="1"/>
    <col min="3353" max="3353" width="12.21875" style="47" customWidth="1"/>
    <col min="3354" max="3531" width="11.88671875" style="47" customWidth="1"/>
    <col min="3532" max="3584" width="10.88671875" style="47"/>
    <col min="3585" max="3585" width="3.88671875" style="47" customWidth="1"/>
    <col min="3586" max="3586" width="12.6640625" style="47" customWidth="1"/>
    <col min="3587" max="3587" width="3" style="47" customWidth="1"/>
    <col min="3588" max="3588" width="35.88671875" style="47" customWidth="1"/>
    <col min="3589" max="3590" width="2.109375" style="47" customWidth="1"/>
    <col min="3591" max="3591" width="12.21875" style="47" customWidth="1"/>
    <col min="3592" max="3593" width="0" style="47" hidden="1" customWidth="1"/>
    <col min="3594" max="3594" width="9.88671875" style="47" customWidth="1"/>
    <col min="3595" max="3595" width="9.6640625" style="47" customWidth="1"/>
    <col min="3596" max="3597" width="0" style="47" hidden="1" customWidth="1"/>
    <col min="3598" max="3598" width="9.33203125" style="47" customWidth="1"/>
    <col min="3599" max="3599" width="8.44140625" style="47" customWidth="1"/>
    <col min="3600" max="3601" width="0" style="47" hidden="1" customWidth="1"/>
    <col min="3602" max="3602" width="10" style="47" customWidth="1"/>
    <col min="3603" max="3604" width="0" style="47" hidden="1" customWidth="1"/>
    <col min="3605" max="3605" width="8.44140625" style="47" customWidth="1"/>
    <col min="3606" max="3607" width="0" style="47" hidden="1" customWidth="1"/>
    <col min="3608" max="3608" width="1.88671875" style="47" bestFit="1" customWidth="1"/>
    <col min="3609" max="3609" width="12.21875" style="47" customWidth="1"/>
    <col min="3610" max="3787" width="11.88671875" style="47" customWidth="1"/>
    <col min="3788" max="3840" width="10.88671875" style="47"/>
    <col min="3841" max="3841" width="3.88671875" style="47" customWidth="1"/>
    <col min="3842" max="3842" width="12.6640625" style="47" customWidth="1"/>
    <col min="3843" max="3843" width="3" style="47" customWidth="1"/>
    <col min="3844" max="3844" width="35.88671875" style="47" customWidth="1"/>
    <col min="3845" max="3846" width="2.109375" style="47" customWidth="1"/>
    <col min="3847" max="3847" width="12.21875" style="47" customWidth="1"/>
    <col min="3848" max="3849" width="0" style="47" hidden="1" customWidth="1"/>
    <col min="3850" max="3850" width="9.88671875" style="47" customWidth="1"/>
    <col min="3851" max="3851" width="9.6640625" style="47" customWidth="1"/>
    <col min="3852" max="3853" width="0" style="47" hidden="1" customWidth="1"/>
    <col min="3854" max="3854" width="9.33203125" style="47" customWidth="1"/>
    <col min="3855" max="3855" width="8.44140625" style="47" customWidth="1"/>
    <col min="3856" max="3857" width="0" style="47" hidden="1" customWidth="1"/>
    <col min="3858" max="3858" width="10" style="47" customWidth="1"/>
    <col min="3859" max="3860" width="0" style="47" hidden="1" customWidth="1"/>
    <col min="3861" max="3861" width="8.44140625" style="47" customWidth="1"/>
    <col min="3862" max="3863" width="0" style="47" hidden="1" customWidth="1"/>
    <col min="3864" max="3864" width="1.88671875" style="47" bestFit="1" customWidth="1"/>
    <col min="3865" max="3865" width="12.21875" style="47" customWidth="1"/>
    <col min="3866" max="4043" width="11.88671875" style="47" customWidth="1"/>
    <col min="4044" max="4096" width="10.88671875" style="47"/>
    <col min="4097" max="4097" width="3.88671875" style="47" customWidth="1"/>
    <col min="4098" max="4098" width="12.6640625" style="47" customWidth="1"/>
    <col min="4099" max="4099" width="3" style="47" customWidth="1"/>
    <col min="4100" max="4100" width="35.88671875" style="47" customWidth="1"/>
    <col min="4101" max="4102" width="2.109375" style="47" customWidth="1"/>
    <col min="4103" max="4103" width="12.21875" style="47" customWidth="1"/>
    <col min="4104" max="4105" width="0" style="47" hidden="1" customWidth="1"/>
    <col min="4106" max="4106" width="9.88671875" style="47" customWidth="1"/>
    <col min="4107" max="4107" width="9.6640625" style="47" customWidth="1"/>
    <col min="4108" max="4109" width="0" style="47" hidden="1" customWidth="1"/>
    <col min="4110" max="4110" width="9.33203125" style="47" customWidth="1"/>
    <col min="4111" max="4111" width="8.44140625" style="47" customWidth="1"/>
    <col min="4112" max="4113" width="0" style="47" hidden="1" customWidth="1"/>
    <col min="4114" max="4114" width="10" style="47" customWidth="1"/>
    <col min="4115" max="4116" width="0" style="47" hidden="1" customWidth="1"/>
    <col min="4117" max="4117" width="8.44140625" style="47" customWidth="1"/>
    <col min="4118" max="4119" width="0" style="47" hidden="1" customWidth="1"/>
    <col min="4120" max="4120" width="1.88671875" style="47" bestFit="1" customWidth="1"/>
    <col min="4121" max="4121" width="12.21875" style="47" customWidth="1"/>
    <col min="4122" max="4299" width="11.88671875" style="47" customWidth="1"/>
    <col min="4300" max="4352" width="10.88671875" style="47"/>
    <col min="4353" max="4353" width="3.88671875" style="47" customWidth="1"/>
    <col min="4354" max="4354" width="12.6640625" style="47" customWidth="1"/>
    <col min="4355" max="4355" width="3" style="47" customWidth="1"/>
    <col min="4356" max="4356" width="35.88671875" style="47" customWidth="1"/>
    <col min="4357" max="4358" width="2.109375" style="47" customWidth="1"/>
    <col min="4359" max="4359" width="12.21875" style="47" customWidth="1"/>
    <col min="4360" max="4361" width="0" style="47" hidden="1" customWidth="1"/>
    <col min="4362" max="4362" width="9.88671875" style="47" customWidth="1"/>
    <col min="4363" max="4363" width="9.6640625" style="47" customWidth="1"/>
    <col min="4364" max="4365" width="0" style="47" hidden="1" customWidth="1"/>
    <col min="4366" max="4366" width="9.33203125" style="47" customWidth="1"/>
    <col min="4367" max="4367" width="8.44140625" style="47" customWidth="1"/>
    <col min="4368" max="4369" width="0" style="47" hidden="1" customWidth="1"/>
    <col min="4370" max="4370" width="10" style="47" customWidth="1"/>
    <col min="4371" max="4372" width="0" style="47" hidden="1" customWidth="1"/>
    <col min="4373" max="4373" width="8.44140625" style="47" customWidth="1"/>
    <col min="4374" max="4375" width="0" style="47" hidden="1" customWidth="1"/>
    <col min="4376" max="4376" width="1.88671875" style="47" bestFit="1" customWidth="1"/>
    <col min="4377" max="4377" width="12.21875" style="47" customWidth="1"/>
    <col min="4378" max="4555" width="11.88671875" style="47" customWidth="1"/>
    <col min="4556" max="4608" width="10.88671875" style="47"/>
    <col min="4609" max="4609" width="3.88671875" style="47" customWidth="1"/>
    <col min="4610" max="4610" width="12.6640625" style="47" customWidth="1"/>
    <col min="4611" max="4611" width="3" style="47" customWidth="1"/>
    <col min="4612" max="4612" width="35.88671875" style="47" customWidth="1"/>
    <col min="4613" max="4614" width="2.109375" style="47" customWidth="1"/>
    <col min="4615" max="4615" width="12.21875" style="47" customWidth="1"/>
    <col min="4616" max="4617" width="0" style="47" hidden="1" customWidth="1"/>
    <col min="4618" max="4618" width="9.88671875" style="47" customWidth="1"/>
    <col min="4619" max="4619" width="9.6640625" style="47" customWidth="1"/>
    <col min="4620" max="4621" width="0" style="47" hidden="1" customWidth="1"/>
    <col min="4622" max="4622" width="9.33203125" style="47" customWidth="1"/>
    <col min="4623" max="4623" width="8.44140625" style="47" customWidth="1"/>
    <col min="4624" max="4625" width="0" style="47" hidden="1" customWidth="1"/>
    <col min="4626" max="4626" width="10" style="47" customWidth="1"/>
    <col min="4627" max="4628" width="0" style="47" hidden="1" customWidth="1"/>
    <col min="4629" max="4629" width="8.44140625" style="47" customWidth="1"/>
    <col min="4630" max="4631" width="0" style="47" hidden="1" customWidth="1"/>
    <col min="4632" max="4632" width="1.88671875" style="47" bestFit="1" customWidth="1"/>
    <col min="4633" max="4633" width="12.21875" style="47" customWidth="1"/>
    <col min="4634" max="4811" width="11.88671875" style="47" customWidth="1"/>
    <col min="4812" max="4864" width="10.88671875" style="47"/>
    <col min="4865" max="4865" width="3.88671875" style="47" customWidth="1"/>
    <col min="4866" max="4866" width="12.6640625" style="47" customWidth="1"/>
    <col min="4867" max="4867" width="3" style="47" customWidth="1"/>
    <col min="4868" max="4868" width="35.88671875" style="47" customWidth="1"/>
    <col min="4869" max="4870" width="2.109375" style="47" customWidth="1"/>
    <col min="4871" max="4871" width="12.21875" style="47" customWidth="1"/>
    <col min="4872" max="4873" width="0" style="47" hidden="1" customWidth="1"/>
    <col min="4874" max="4874" width="9.88671875" style="47" customWidth="1"/>
    <col min="4875" max="4875" width="9.6640625" style="47" customWidth="1"/>
    <col min="4876" max="4877" width="0" style="47" hidden="1" customWidth="1"/>
    <col min="4878" max="4878" width="9.33203125" style="47" customWidth="1"/>
    <col min="4879" max="4879" width="8.44140625" style="47" customWidth="1"/>
    <col min="4880" max="4881" width="0" style="47" hidden="1" customWidth="1"/>
    <col min="4882" max="4882" width="10" style="47" customWidth="1"/>
    <col min="4883" max="4884" width="0" style="47" hidden="1" customWidth="1"/>
    <col min="4885" max="4885" width="8.44140625" style="47" customWidth="1"/>
    <col min="4886" max="4887" width="0" style="47" hidden="1" customWidth="1"/>
    <col min="4888" max="4888" width="1.88671875" style="47" bestFit="1" customWidth="1"/>
    <col min="4889" max="4889" width="12.21875" style="47" customWidth="1"/>
    <col min="4890" max="5067" width="11.88671875" style="47" customWidth="1"/>
    <col min="5068" max="5120" width="10.88671875" style="47"/>
    <col min="5121" max="5121" width="3.88671875" style="47" customWidth="1"/>
    <col min="5122" max="5122" width="12.6640625" style="47" customWidth="1"/>
    <col min="5123" max="5123" width="3" style="47" customWidth="1"/>
    <col min="5124" max="5124" width="35.88671875" style="47" customWidth="1"/>
    <col min="5125" max="5126" width="2.109375" style="47" customWidth="1"/>
    <col min="5127" max="5127" width="12.21875" style="47" customWidth="1"/>
    <col min="5128" max="5129" width="0" style="47" hidden="1" customWidth="1"/>
    <col min="5130" max="5130" width="9.88671875" style="47" customWidth="1"/>
    <col min="5131" max="5131" width="9.6640625" style="47" customWidth="1"/>
    <col min="5132" max="5133" width="0" style="47" hidden="1" customWidth="1"/>
    <col min="5134" max="5134" width="9.33203125" style="47" customWidth="1"/>
    <col min="5135" max="5135" width="8.44140625" style="47" customWidth="1"/>
    <col min="5136" max="5137" width="0" style="47" hidden="1" customWidth="1"/>
    <col min="5138" max="5138" width="10" style="47" customWidth="1"/>
    <col min="5139" max="5140" width="0" style="47" hidden="1" customWidth="1"/>
    <col min="5141" max="5141" width="8.44140625" style="47" customWidth="1"/>
    <col min="5142" max="5143" width="0" style="47" hidden="1" customWidth="1"/>
    <col min="5144" max="5144" width="1.88671875" style="47" bestFit="1" customWidth="1"/>
    <col min="5145" max="5145" width="12.21875" style="47" customWidth="1"/>
    <col min="5146" max="5323" width="11.88671875" style="47" customWidth="1"/>
    <col min="5324" max="5376" width="10.88671875" style="47"/>
    <col min="5377" max="5377" width="3.88671875" style="47" customWidth="1"/>
    <col min="5378" max="5378" width="12.6640625" style="47" customWidth="1"/>
    <col min="5379" max="5379" width="3" style="47" customWidth="1"/>
    <col min="5380" max="5380" width="35.88671875" style="47" customWidth="1"/>
    <col min="5381" max="5382" width="2.109375" style="47" customWidth="1"/>
    <col min="5383" max="5383" width="12.21875" style="47" customWidth="1"/>
    <col min="5384" max="5385" width="0" style="47" hidden="1" customWidth="1"/>
    <col min="5386" max="5386" width="9.88671875" style="47" customWidth="1"/>
    <col min="5387" max="5387" width="9.6640625" style="47" customWidth="1"/>
    <col min="5388" max="5389" width="0" style="47" hidden="1" customWidth="1"/>
    <col min="5390" max="5390" width="9.33203125" style="47" customWidth="1"/>
    <col min="5391" max="5391" width="8.44140625" style="47" customWidth="1"/>
    <col min="5392" max="5393" width="0" style="47" hidden="1" customWidth="1"/>
    <col min="5394" max="5394" width="10" style="47" customWidth="1"/>
    <col min="5395" max="5396" width="0" style="47" hidden="1" customWidth="1"/>
    <col min="5397" max="5397" width="8.44140625" style="47" customWidth="1"/>
    <col min="5398" max="5399" width="0" style="47" hidden="1" customWidth="1"/>
    <col min="5400" max="5400" width="1.88671875" style="47" bestFit="1" customWidth="1"/>
    <col min="5401" max="5401" width="12.21875" style="47" customWidth="1"/>
    <col min="5402" max="5579" width="11.88671875" style="47" customWidth="1"/>
    <col min="5580" max="5632" width="10.88671875" style="47"/>
    <col min="5633" max="5633" width="3.88671875" style="47" customWidth="1"/>
    <col min="5634" max="5634" width="12.6640625" style="47" customWidth="1"/>
    <col min="5635" max="5635" width="3" style="47" customWidth="1"/>
    <col min="5636" max="5636" width="35.88671875" style="47" customWidth="1"/>
    <col min="5637" max="5638" width="2.109375" style="47" customWidth="1"/>
    <col min="5639" max="5639" width="12.21875" style="47" customWidth="1"/>
    <col min="5640" max="5641" width="0" style="47" hidden="1" customWidth="1"/>
    <col min="5642" max="5642" width="9.88671875" style="47" customWidth="1"/>
    <col min="5643" max="5643" width="9.6640625" style="47" customWidth="1"/>
    <col min="5644" max="5645" width="0" style="47" hidden="1" customWidth="1"/>
    <col min="5646" max="5646" width="9.33203125" style="47" customWidth="1"/>
    <col min="5647" max="5647" width="8.44140625" style="47" customWidth="1"/>
    <col min="5648" max="5649" width="0" style="47" hidden="1" customWidth="1"/>
    <col min="5650" max="5650" width="10" style="47" customWidth="1"/>
    <col min="5651" max="5652" width="0" style="47" hidden="1" customWidth="1"/>
    <col min="5653" max="5653" width="8.44140625" style="47" customWidth="1"/>
    <col min="5654" max="5655" width="0" style="47" hidden="1" customWidth="1"/>
    <col min="5656" max="5656" width="1.88671875" style="47" bestFit="1" customWidth="1"/>
    <col min="5657" max="5657" width="12.21875" style="47" customWidth="1"/>
    <col min="5658" max="5835" width="11.88671875" style="47" customWidth="1"/>
    <col min="5836" max="5888" width="10.88671875" style="47"/>
    <col min="5889" max="5889" width="3.88671875" style="47" customWidth="1"/>
    <col min="5890" max="5890" width="12.6640625" style="47" customWidth="1"/>
    <col min="5891" max="5891" width="3" style="47" customWidth="1"/>
    <col min="5892" max="5892" width="35.88671875" style="47" customWidth="1"/>
    <col min="5893" max="5894" width="2.109375" style="47" customWidth="1"/>
    <col min="5895" max="5895" width="12.21875" style="47" customWidth="1"/>
    <col min="5896" max="5897" width="0" style="47" hidden="1" customWidth="1"/>
    <col min="5898" max="5898" width="9.88671875" style="47" customWidth="1"/>
    <col min="5899" max="5899" width="9.6640625" style="47" customWidth="1"/>
    <col min="5900" max="5901" width="0" style="47" hidden="1" customWidth="1"/>
    <col min="5902" max="5902" width="9.33203125" style="47" customWidth="1"/>
    <col min="5903" max="5903" width="8.44140625" style="47" customWidth="1"/>
    <col min="5904" max="5905" width="0" style="47" hidden="1" customWidth="1"/>
    <col min="5906" max="5906" width="10" style="47" customWidth="1"/>
    <col min="5907" max="5908" width="0" style="47" hidden="1" customWidth="1"/>
    <col min="5909" max="5909" width="8.44140625" style="47" customWidth="1"/>
    <col min="5910" max="5911" width="0" style="47" hidden="1" customWidth="1"/>
    <col min="5912" max="5912" width="1.88671875" style="47" bestFit="1" customWidth="1"/>
    <col min="5913" max="5913" width="12.21875" style="47" customWidth="1"/>
    <col min="5914" max="6091" width="11.88671875" style="47" customWidth="1"/>
    <col min="6092" max="6144" width="10.88671875" style="47"/>
    <col min="6145" max="6145" width="3.88671875" style="47" customWidth="1"/>
    <col min="6146" max="6146" width="12.6640625" style="47" customWidth="1"/>
    <col min="6147" max="6147" width="3" style="47" customWidth="1"/>
    <col min="6148" max="6148" width="35.88671875" style="47" customWidth="1"/>
    <col min="6149" max="6150" width="2.109375" style="47" customWidth="1"/>
    <col min="6151" max="6151" width="12.21875" style="47" customWidth="1"/>
    <col min="6152" max="6153" width="0" style="47" hidden="1" customWidth="1"/>
    <col min="6154" max="6154" width="9.88671875" style="47" customWidth="1"/>
    <col min="6155" max="6155" width="9.6640625" style="47" customWidth="1"/>
    <col min="6156" max="6157" width="0" style="47" hidden="1" customWidth="1"/>
    <col min="6158" max="6158" width="9.33203125" style="47" customWidth="1"/>
    <col min="6159" max="6159" width="8.44140625" style="47" customWidth="1"/>
    <col min="6160" max="6161" width="0" style="47" hidden="1" customWidth="1"/>
    <col min="6162" max="6162" width="10" style="47" customWidth="1"/>
    <col min="6163" max="6164" width="0" style="47" hidden="1" customWidth="1"/>
    <col min="6165" max="6165" width="8.44140625" style="47" customWidth="1"/>
    <col min="6166" max="6167" width="0" style="47" hidden="1" customWidth="1"/>
    <col min="6168" max="6168" width="1.88671875" style="47" bestFit="1" customWidth="1"/>
    <col min="6169" max="6169" width="12.21875" style="47" customWidth="1"/>
    <col min="6170" max="6347" width="11.88671875" style="47" customWidth="1"/>
    <col min="6348" max="6400" width="10.88671875" style="47"/>
    <col min="6401" max="6401" width="3.88671875" style="47" customWidth="1"/>
    <col min="6402" max="6402" width="12.6640625" style="47" customWidth="1"/>
    <col min="6403" max="6403" width="3" style="47" customWidth="1"/>
    <col min="6404" max="6404" width="35.88671875" style="47" customWidth="1"/>
    <col min="6405" max="6406" width="2.109375" style="47" customWidth="1"/>
    <col min="6407" max="6407" width="12.21875" style="47" customWidth="1"/>
    <col min="6408" max="6409" width="0" style="47" hidden="1" customWidth="1"/>
    <col min="6410" max="6410" width="9.88671875" style="47" customWidth="1"/>
    <col min="6411" max="6411" width="9.6640625" style="47" customWidth="1"/>
    <col min="6412" max="6413" width="0" style="47" hidden="1" customWidth="1"/>
    <col min="6414" max="6414" width="9.33203125" style="47" customWidth="1"/>
    <col min="6415" max="6415" width="8.44140625" style="47" customWidth="1"/>
    <col min="6416" max="6417" width="0" style="47" hidden="1" customWidth="1"/>
    <col min="6418" max="6418" width="10" style="47" customWidth="1"/>
    <col min="6419" max="6420" width="0" style="47" hidden="1" customWidth="1"/>
    <col min="6421" max="6421" width="8.44140625" style="47" customWidth="1"/>
    <col min="6422" max="6423" width="0" style="47" hidden="1" customWidth="1"/>
    <col min="6424" max="6424" width="1.88671875" style="47" bestFit="1" customWidth="1"/>
    <col min="6425" max="6425" width="12.21875" style="47" customWidth="1"/>
    <col min="6426" max="6603" width="11.88671875" style="47" customWidth="1"/>
    <col min="6604" max="6656" width="10.88671875" style="47"/>
    <col min="6657" max="6657" width="3.88671875" style="47" customWidth="1"/>
    <col min="6658" max="6658" width="12.6640625" style="47" customWidth="1"/>
    <col min="6659" max="6659" width="3" style="47" customWidth="1"/>
    <col min="6660" max="6660" width="35.88671875" style="47" customWidth="1"/>
    <col min="6661" max="6662" width="2.109375" style="47" customWidth="1"/>
    <col min="6663" max="6663" width="12.21875" style="47" customWidth="1"/>
    <col min="6664" max="6665" width="0" style="47" hidden="1" customWidth="1"/>
    <col min="6666" max="6666" width="9.88671875" style="47" customWidth="1"/>
    <col min="6667" max="6667" width="9.6640625" style="47" customWidth="1"/>
    <col min="6668" max="6669" width="0" style="47" hidden="1" customWidth="1"/>
    <col min="6670" max="6670" width="9.33203125" style="47" customWidth="1"/>
    <col min="6671" max="6671" width="8.44140625" style="47" customWidth="1"/>
    <col min="6672" max="6673" width="0" style="47" hidden="1" customWidth="1"/>
    <col min="6674" max="6674" width="10" style="47" customWidth="1"/>
    <col min="6675" max="6676" width="0" style="47" hidden="1" customWidth="1"/>
    <col min="6677" max="6677" width="8.44140625" style="47" customWidth="1"/>
    <col min="6678" max="6679" width="0" style="47" hidden="1" customWidth="1"/>
    <col min="6680" max="6680" width="1.88671875" style="47" bestFit="1" customWidth="1"/>
    <col min="6681" max="6681" width="12.21875" style="47" customWidth="1"/>
    <col min="6682" max="6859" width="11.88671875" style="47" customWidth="1"/>
    <col min="6860" max="6912" width="10.88671875" style="47"/>
    <col min="6913" max="6913" width="3.88671875" style="47" customWidth="1"/>
    <col min="6914" max="6914" width="12.6640625" style="47" customWidth="1"/>
    <col min="6915" max="6915" width="3" style="47" customWidth="1"/>
    <col min="6916" max="6916" width="35.88671875" style="47" customWidth="1"/>
    <col min="6917" max="6918" width="2.109375" style="47" customWidth="1"/>
    <col min="6919" max="6919" width="12.21875" style="47" customWidth="1"/>
    <col min="6920" max="6921" width="0" style="47" hidden="1" customWidth="1"/>
    <col min="6922" max="6922" width="9.88671875" style="47" customWidth="1"/>
    <col min="6923" max="6923" width="9.6640625" style="47" customWidth="1"/>
    <col min="6924" max="6925" width="0" style="47" hidden="1" customWidth="1"/>
    <col min="6926" max="6926" width="9.33203125" style="47" customWidth="1"/>
    <col min="6927" max="6927" width="8.44140625" style="47" customWidth="1"/>
    <col min="6928" max="6929" width="0" style="47" hidden="1" customWidth="1"/>
    <col min="6930" max="6930" width="10" style="47" customWidth="1"/>
    <col min="6931" max="6932" width="0" style="47" hidden="1" customWidth="1"/>
    <col min="6933" max="6933" width="8.44140625" style="47" customWidth="1"/>
    <col min="6934" max="6935" width="0" style="47" hidden="1" customWidth="1"/>
    <col min="6936" max="6936" width="1.88671875" style="47" bestFit="1" customWidth="1"/>
    <col min="6937" max="6937" width="12.21875" style="47" customWidth="1"/>
    <col min="6938" max="7115" width="11.88671875" style="47" customWidth="1"/>
    <col min="7116" max="7168" width="10.88671875" style="47"/>
    <col min="7169" max="7169" width="3.88671875" style="47" customWidth="1"/>
    <col min="7170" max="7170" width="12.6640625" style="47" customWidth="1"/>
    <col min="7171" max="7171" width="3" style="47" customWidth="1"/>
    <col min="7172" max="7172" width="35.88671875" style="47" customWidth="1"/>
    <col min="7173" max="7174" width="2.109375" style="47" customWidth="1"/>
    <col min="7175" max="7175" width="12.21875" style="47" customWidth="1"/>
    <col min="7176" max="7177" width="0" style="47" hidden="1" customWidth="1"/>
    <col min="7178" max="7178" width="9.88671875" style="47" customWidth="1"/>
    <col min="7179" max="7179" width="9.6640625" style="47" customWidth="1"/>
    <col min="7180" max="7181" width="0" style="47" hidden="1" customWidth="1"/>
    <col min="7182" max="7182" width="9.33203125" style="47" customWidth="1"/>
    <col min="7183" max="7183" width="8.44140625" style="47" customWidth="1"/>
    <col min="7184" max="7185" width="0" style="47" hidden="1" customWidth="1"/>
    <col min="7186" max="7186" width="10" style="47" customWidth="1"/>
    <col min="7187" max="7188" width="0" style="47" hidden="1" customWidth="1"/>
    <col min="7189" max="7189" width="8.44140625" style="47" customWidth="1"/>
    <col min="7190" max="7191" width="0" style="47" hidden="1" customWidth="1"/>
    <col min="7192" max="7192" width="1.88671875" style="47" bestFit="1" customWidth="1"/>
    <col min="7193" max="7193" width="12.21875" style="47" customWidth="1"/>
    <col min="7194" max="7371" width="11.88671875" style="47" customWidth="1"/>
    <col min="7372" max="7424" width="10.88671875" style="47"/>
    <col min="7425" max="7425" width="3.88671875" style="47" customWidth="1"/>
    <col min="7426" max="7426" width="12.6640625" style="47" customWidth="1"/>
    <col min="7427" max="7427" width="3" style="47" customWidth="1"/>
    <col min="7428" max="7428" width="35.88671875" style="47" customWidth="1"/>
    <col min="7429" max="7430" width="2.109375" style="47" customWidth="1"/>
    <col min="7431" max="7431" width="12.21875" style="47" customWidth="1"/>
    <col min="7432" max="7433" width="0" style="47" hidden="1" customWidth="1"/>
    <col min="7434" max="7434" width="9.88671875" style="47" customWidth="1"/>
    <col min="7435" max="7435" width="9.6640625" style="47" customWidth="1"/>
    <col min="7436" max="7437" width="0" style="47" hidden="1" customWidth="1"/>
    <col min="7438" max="7438" width="9.33203125" style="47" customWidth="1"/>
    <col min="7439" max="7439" width="8.44140625" style="47" customWidth="1"/>
    <col min="7440" max="7441" width="0" style="47" hidden="1" customWidth="1"/>
    <col min="7442" max="7442" width="10" style="47" customWidth="1"/>
    <col min="7443" max="7444" width="0" style="47" hidden="1" customWidth="1"/>
    <col min="7445" max="7445" width="8.44140625" style="47" customWidth="1"/>
    <col min="7446" max="7447" width="0" style="47" hidden="1" customWidth="1"/>
    <col min="7448" max="7448" width="1.88671875" style="47" bestFit="1" customWidth="1"/>
    <col min="7449" max="7449" width="12.21875" style="47" customWidth="1"/>
    <col min="7450" max="7627" width="11.88671875" style="47" customWidth="1"/>
    <col min="7628" max="7680" width="10.88671875" style="47"/>
    <col min="7681" max="7681" width="3.88671875" style="47" customWidth="1"/>
    <col min="7682" max="7682" width="12.6640625" style="47" customWidth="1"/>
    <col min="7683" max="7683" width="3" style="47" customWidth="1"/>
    <col min="7684" max="7684" width="35.88671875" style="47" customWidth="1"/>
    <col min="7685" max="7686" width="2.109375" style="47" customWidth="1"/>
    <col min="7687" max="7687" width="12.21875" style="47" customWidth="1"/>
    <col min="7688" max="7689" width="0" style="47" hidden="1" customWidth="1"/>
    <col min="7690" max="7690" width="9.88671875" style="47" customWidth="1"/>
    <col min="7691" max="7691" width="9.6640625" style="47" customWidth="1"/>
    <col min="7692" max="7693" width="0" style="47" hidden="1" customWidth="1"/>
    <col min="7694" max="7694" width="9.33203125" style="47" customWidth="1"/>
    <col min="7695" max="7695" width="8.44140625" style="47" customWidth="1"/>
    <col min="7696" max="7697" width="0" style="47" hidden="1" customWidth="1"/>
    <col min="7698" max="7698" width="10" style="47" customWidth="1"/>
    <col min="7699" max="7700" width="0" style="47" hidden="1" customWidth="1"/>
    <col min="7701" max="7701" width="8.44140625" style="47" customWidth="1"/>
    <col min="7702" max="7703" width="0" style="47" hidden="1" customWidth="1"/>
    <col min="7704" max="7704" width="1.88671875" style="47" bestFit="1" customWidth="1"/>
    <col min="7705" max="7705" width="12.21875" style="47" customWidth="1"/>
    <col min="7706" max="7883" width="11.88671875" style="47" customWidth="1"/>
    <col min="7884" max="7936" width="10.88671875" style="47"/>
    <col min="7937" max="7937" width="3.88671875" style="47" customWidth="1"/>
    <col min="7938" max="7938" width="12.6640625" style="47" customWidth="1"/>
    <col min="7939" max="7939" width="3" style="47" customWidth="1"/>
    <col min="7940" max="7940" width="35.88671875" style="47" customWidth="1"/>
    <col min="7941" max="7942" width="2.109375" style="47" customWidth="1"/>
    <col min="7943" max="7943" width="12.21875" style="47" customWidth="1"/>
    <col min="7944" max="7945" width="0" style="47" hidden="1" customWidth="1"/>
    <col min="7946" max="7946" width="9.88671875" style="47" customWidth="1"/>
    <col min="7947" max="7947" width="9.6640625" style="47" customWidth="1"/>
    <col min="7948" max="7949" width="0" style="47" hidden="1" customWidth="1"/>
    <col min="7950" max="7950" width="9.33203125" style="47" customWidth="1"/>
    <col min="7951" max="7951" width="8.44140625" style="47" customWidth="1"/>
    <col min="7952" max="7953" width="0" style="47" hidden="1" customWidth="1"/>
    <col min="7954" max="7954" width="10" style="47" customWidth="1"/>
    <col min="7955" max="7956" width="0" style="47" hidden="1" customWidth="1"/>
    <col min="7957" max="7957" width="8.44140625" style="47" customWidth="1"/>
    <col min="7958" max="7959" width="0" style="47" hidden="1" customWidth="1"/>
    <col min="7960" max="7960" width="1.88671875" style="47" bestFit="1" customWidth="1"/>
    <col min="7961" max="7961" width="12.21875" style="47" customWidth="1"/>
    <col min="7962" max="8139" width="11.88671875" style="47" customWidth="1"/>
    <col min="8140" max="8192" width="10.88671875" style="47"/>
    <col min="8193" max="8193" width="3.88671875" style="47" customWidth="1"/>
    <col min="8194" max="8194" width="12.6640625" style="47" customWidth="1"/>
    <col min="8195" max="8195" width="3" style="47" customWidth="1"/>
    <col min="8196" max="8196" width="35.88671875" style="47" customWidth="1"/>
    <col min="8197" max="8198" width="2.109375" style="47" customWidth="1"/>
    <col min="8199" max="8199" width="12.21875" style="47" customWidth="1"/>
    <col min="8200" max="8201" width="0" style="47" hidden="1" customWidth="1"/>
    <col min="8202" max="8202" width="9.88671875" style="47" customWidth="1"/>
    <col min="8203" max="8203" width="9.6640625" style="47" customWidth="1"/>
    <col min="8204" max="8205" width="0" style="47" hidden="1" customWidth="1"/>
    <col min="8206" max="8206" width="9.33203125" style="47" customWidth="1"/>
    <col min="8207" max="8207" width="8.44140625" style="47" customWidth="1"/>
    <col min="8208" max="8209" width="0" style="47" hidden="1" customWidth="1"/>
    <col min="8210" max="8210" width="10" style="47" customWidth="1"/>
    <col min="8211" max="8212" width="0" style="47" hidden="1" customWidth="1"/>
    <col min="8213" max="8213" width="8.44140625" style="47" customWidth="1"/>
    <col min="8214" max="8215" width="0" style="47" hidden="1" customWidth="1"/>
    <col min="8216" max="8216" width="1.88671875" style="47" bestFit="1" customWidth="1"/>
    <col min="8217" max="8217" width="12.21875" style="47" customWidth="1"/>
    <col min="8218" max="8395" width="11.88671875" style="47" customWidth="1"/>
    <col min="8396" max="8448" width="10.88671875" style="47"/>
    <col min="8449" max="8449" width="3.88671875" style="47" customWidth="1"/>
    <col min="8450" max="8450" width="12.6640625" style="47" customWidth="1"/>
    <col min="8451" max="8451" width="3" style="47" customWidth="1"/>
    <col min="8452" max="8452" width="35.88671875" style="47" customWidth="1"/>
    <col min="8453" max="8454" width="2.109375" style="47" customWidth="1"/>
    <col min="8455" max="8455" width="12.21875" style="47" customWidth="1"/>
    <col min="8456" max="8457" width="0" style="47" hidden="1" customWidth="1"/>
    <col min="8458" max="8458" width="9.88671875" style="47" customWidth="1"/>
    <col min="8459" max="8459" width="9.6640625" style="47" customWidth="1"/>
    <col min="8460" max="8461" width="0" style="47" hidden="1" customWidth="1"/>
    <col min="8462" max="8462" width="9.33203125" style="47" customWidth="1"/>
    <col min="8463" max="8463" width="8.44140625" style="47" customWidth="1"/>
    <col min="8464" max="8465" width="0" style="47" hidden="1" customWidth="1"/>
    <col min="8466" max="8466" width="10" style="47" customWidth="1"/>
    <col min="8467" max="8468" width="0" style="47" hidden="1" customWidth="1"/>
    <col min="8469" max="8469" width="8.44140625" style="47" customWidth="1"/>
    <col min="8470" max="8471" width="0" style="47" hidden="1" customWidth="1"/>
    <col min="8472" max="8472" width="1.88671875" style="47" bestFit="1" customWidth="1"/>
    <col min="8473" max="8473" width="12.21875" style="47" customWidth="1"/>
    <col min="8474" max="8651" width="11.88671875" style="47" customWidth="1"/>
    <col min="8652" max="8704" width="10.88671875" style="47"/>
    <col min="8705" max="8705" width="3.88671875" style="47" customWidth="1"/>
    <col min="8706" max="8706" width="12.6640625" style="47" customWidth="1"/>
    <col min="8707" max="8707" width="3" style="47" customWidth="1"/>
    <col min="8708" max="8708" width="35.88671875" style="47" customWidth="1"/>
    <col min="8709" max="8710" width="2.109375" style="47" customWidth="1"/>
    <col min="8711" max="8711" width="12.21875" style="47" customWidth="1"/>
    <col min="8712" max="8713" width="0" style="47" hidden="1" customWidth="1"/>
    <col min="8714" max="8714" width="9.88671875" style="47" customWidth="1"/>
    <col min="8715" max="8715" width="9.6640625" style="47" customWidth="1"/>
    <col min="8716" max="8717" width="0" style="47" hidden="1" customWidth="1"/>
    <col min="8718" max="8718" width="9.33203125" style="47" customWidth="1"/>
    <col min="8719" max="8719" width="8.44140625" style="47" customWidth="1"/>
    <col min="8720" max="8721" width="0" style="47" hidden="1" customWidth="1"/>
    <col min="8722" max="8722" width="10" style="47" customWidth="1"/>
    <col min="8723" max="8724" width="0" style="47" hidden="1" customWidth="1"/>
    <col min="8725" max="8725" width="8.44140625" style="47" customWidth="1"/>
    <col min="8726" max="8727" width="0" style="47" hidden="1" customWidth="1"/>
    <col min="8728" max="8728" width="1.88671875" style="47" bestFit="1" customWidth="1"/>
    <col min="8729" max="8729" width="12.21875" style="47" customWidth="1"/>
    <col min="8730" max="8907" width="11.88671875" style="47" customWidth="1"/>
    <col min="8908" max="8960" width="10.88671875" style="47"/>
    <col min="8961" max="8961" width="3.88671875" style="47" customWidth="1"/>
    <col min="8962" max="8962" width="12.6640625" style="47" customWidth="1"/>
    <col min="8963" max="8963" width="3" style="47" customWidth="1"/>
    <col min="8964" max="8964" width="35.88671875" style="47" customWidth="1"/>
    <col min="8965" max="8966" width="2.109375" style="47" customWidth="1"/>
    <col min="8967" max="8967" width="12.21875" style="47" customWidth="1"/>
    <col min="8968" max="8969" width="0" style="47" hidden="1" customWidth="1"/>
    <col min="8970" max="8970" width="9.88671875" style="47" customWidth="1"/>
    <col min="8971" max="8971" width="9.6640625" style="47" customWidth="1"/>
    <col min="8972" max="8973" width="0" style="47" hidden="1" customWidth="1"/>
    <col min="8974" max="8974" width="9.33203125" style="47" customWidth="1"/>
    <col min="8975" max="8975" width="8.44140625" style="47" customWidth="1"/>
    <col min="8976" max="8977" width="0" style="47" hidden="1" customWidth="1"/>
    <col min="8978" max="8978" width="10" style="47" customWidth="1"/>
    <col min="8979" max="8980" width="0" style="47" hidden="1" customWidth="1"/>
    <col min="8981" max="8981" width="8.44140625" style="47" customWidth="1"/>
    <col min="8982" max="8983" width="0" style="47" hidden="1" customWidth="1"/>
    <col min="8984" max="8984" width="1.88671875" style="47" bestFit="1" customWidth="1"/>
    <col min="8985" max="8985" width="12.21875" style="47" customWidth="1"/>
    <col min="8986" max="9163" width="11.88671875" style="47" customWidth="1"/>
    <col min="9164" max="9216" width="10.88671875" style="47"/>
    <col min="9217" max="9217" width="3.88671875" style="47" customWidth="1"/>
    <col min="9218" max="9218" width="12.6640625" style="47" customWidth="1"/>
    <col min="9219" max="9219" width="3" style="47" customWidth="1"/>
    <col min="9220" max="9220" width="35.88671875" style="47" customWidth="1"/>
    <col min="9221" max="9222" width="2.109375" style="47" customWidth="1"/>
    <col min="9223" max="9223" width="12.21875" style="47" customWidth="1"/>
    <col min="9224" max="9225" width="0" style="47" hidden="1" customWidth="1"/>
    <col min="9226" max="9226" width="9.88671875" style="47" customWidth="1"/>
    <col min="9227" max="9227" width="9.6640625" style="47" customWidth="1"/>
    <col min="9228" max="9229" width="0" style="47" hidden="1" customWidth="1"/>
    <col min="9230" max="9230" width="9.33203125" style="47" customWidth="1"/>
    <col min="9231" max="9231" width="8.44140625" style="47" customWidth="1"/>
    <col min="9232" max="9233" width="0" style="47" hidden="1" customWidth="1"/>
    <col min="9234" max="9234" width="10" style="47" customWidth="1"/>
    <col min="9235" max="9236" width="0" style="47" hidden="1" customWidth="1"/>
    <col min="9237" max="9237" width="8.44140625" style="47" customWidth="1"/>
    <col min="9238" max="9239" width="0" style="47" hidden="1" customWidth="1"/>
    <col min="9240" max="9240" width="1.88671875" style="47" bestFit="1" customWidth="1"/>
    <col min="9241" max="9241" width="12.21875" style="47" customWidth="1"/>
    <col min="9242" max="9419" width="11.88671875" style="47" customWidth="1"/>
    <col min="9420" max="9472" width="10.88671875" style="47"/>
    <col min="9473" max="9473" width="3.88671875" style="47" customWidth="1"/>
    <col min="9474" max="9474" width="12.6640625" style="47" customWidth="1"/>
    <col min="9475" max="9475" width="3" style="47" customWidth="1"/>
    <col min="9476" max="9476" width="35.88671875" style="47" customWidth="1"/>
    <col min="9477" max="9478" width="2.109375" style="47" customWidth="1"/>
    <col min="9479" max="9479" width="12.21875" style="47" customWidth="1"/>
    <col min="9480" max="9481" width="0" style="47" hidden="1" customWidth="1"/>
    <col min="9482" max="9482" width="9.88671875" style="47" customWidth="1"/>
    <col min="9483" max="9483" width="9.6640625" style="47" customWidth="1"/>
    <col min="9484" max="9485" width="0" style="47" hidden="1" customWidth="1"/>
    <col min="9486" max="9486" width="9.33203125" style="47" customWidth="1"/>
    <col min="9487" max="9487" width="8.44140625" style="47" customWidth="1"/>
    <col min="9488" max="9489" width="0" style="47" hidden="1" customWidth="1"/>
    <col min="9490" max="9490" width="10" style="47" customWidth="1"/>
    <col min="9491" max="9492" width="0" style="47" hidden="1" customWidth="1"/>
    <col min="9493" max="9493" width="8.44140625" style="47" customWidth="1"/>
    <col min="9494" max="9495" width="0" style="47" hidden="1" customWidth="1"/>
    <col min="9496" max="9496" width="1.88671875" style="47" bestFit="1" customWidth="1"/>
    <col min="9497" max="9497" width="12.21875" style="47" customWidth="1"/>
    <col min="9498" max="9675" width="11.88671875" style="47" customWidth="1"/>
    <col min="9676" max="9728" width="10.88671875" style="47"/>
    <col min="9729" max="9729" width="3.88671875" style="47" customWidth="1"/>
    <col min="9730" max="9730" width="12.6640625" style="47" customWidth="1"/>
    <col min="9731" max="9731" width="3" style="47" customWidth="1"/>
    <col min="9732" max="9732" width="35.88671875" style="47" customWidth="1"/>
    <col min="9733" max="9734" width="2.109375" style="47" customWidth="1"/>
    <col min="9735" max="9735" width="12.21875" style="47" customWidth="1"/>
    <col min="9736" max="9737" width="0" style="47" hidden="1" customWidth="1"/>
    <col min="9738" max="9738" width="9.88671875" style="47" customWidth="1"/>
    <col min="9739" max="9739" width="9.6640625" style="47" customWidth="1"/>
    <col min="9740" max="9741" width="0" style="47" hidden="1" customWidth="1"/>
    <col min="9742" max="9742" width="9.33203125" style="47" customWidth="1"/>
    <col min="9743" max="9743" width="8.44140625" style="47" customWidth="1"/>
    <col min="9744" max="9745" width="0" style="47" hidden="1" customWidth="1"/>
    <col min="9746" max="9746" width="10" style="47" customWidth="1"/>
    <col min="9747" max="9748" width="0" style="47" hidden="1" customWidth="1"/>
    <col min="9749" max="9749" width="8.44140625" style="47" customWidth="1"/>
    <col min="9750" max="9751" width="0" style="47" hidden="1" customWidth="1"/>
    <col min="9752" max="9752" width="1.88671875" style="47" bestFit="1" customWidth="1"/>
    <col min="9753" max="9753" width="12.21875" style="47" customWidth="1"/>
    <col min="9754" max="9931" width="11.88671875" style="47" customWidth="1"/>
    <col min="9932" max="9984" width="10.88671875" style="47"/>
    <col min="9985" max="9985" width="3.88671875" style="47" customWidth="1"/>
    <col min="9986" max="9986" width="12.6640625" style="47" customWidth="1"/>
    <col min="9987" max="9987" width="3" style="47" customWidth="1"/>
    <col min="9988" max="9988" width="35.88671875" style="47" customWidth="1"/>
    <col min="9989" max="9990" width="2.109375" style="47" customWidth="1"/>
    <col min="9991" max="9991" width="12.21875" style="47" customWidth="1"/>
    <col min="9992" max="9993" width="0" style="47" hidden="1" customWidth="1"/>
    <col min="9994" max="9994" width="9.88671875" style="47" customWidth="1"/>
    <col min="9995" max="9995" width="9.6640625" style="47" customWidth="1"/>
    <col min="9996" max="9997" width="0" style="47" hidden="1" customWidth="1"/>
    <col min="9998" max="9998" width="9.33203125" style="47" customWidth="1"/>
    <col min="9999" max="9999" width="8.44140625" style="47" customWidth="1"/>
    <col min="10000" max="10001" width="0" style="47" hidden="1" customWidth="1"/>
    <col min="10002" max="10002" width="10" style="47" customWidth="1"/>
    <col min="10003" max="10004" width="0" style="47" hidden="1" customWidth="1"/>
    <col min="10005" max="10005" width="8.44140625" style="47" customWidth="1"/>
    <col min="10006" max="10007" width="0" style="47" hidden="1" customWidth="1"/>
    <col min="10008" max="10008" width="1.88671875" style="47" bestFit="1" customWidth="1"/>
    <col min="10009" max="10009" width="12.21875" style="47" customWidth="1"/>
    <col min="10010" max="10187" width="11.88671875" style="47" customWidth="1"/>
    <col min="10188" max="10240" width="10.88671875" style="47"/>
    <col min="10241" max="10241" width="3.88671875" style="47" customWidth="1"/>
    <col min="10242" max="10242" width="12.6640625" style="47" customWidth="1"/>
    <col min="10243" max="10243" width="3" style="47" customWidth="1"/>
    <col min="10244" max="10244" width="35.88671875" style="47" customWidth="1"/>
    <col min="10245" max="10246" width="2.109375" style="47" customWidth="1"/>
    <col min="10247" max="10247" width="12.21875" style="47" customWidth="1"/>
    <col min="10248" max="10249" width="0" style="47" hidden="1" customWidth="1"/>
    <col min="10250" max="10250" width="9.88671875" style="47" customWidth="1"/>
    <col min="10251" max="10251" width="9.6640625" style="47" customWidth="1"/>
    <col min="10252" max="10253" width="0" style="47" hidden="1" customWidth="1"/>
    <col min="10254" max="10254" width="9.33203125" style="47" customWidth="1"/>
    <col min="10255" max="10255" width="8.44140625" style="47" customWidth="1"/>
    <col min="10256" max="10257" width="0" style="47" hidden="1" customWidth="1"/>
    <col min="10258" max="10258" width="10" style="47" customWidth="1"/>
    <col min="10259" max="10260" width="0" style="47" hidden="1" customWidth="1"/>
    <col min="10261" max="10261" width="8.44140625" style="47" customWidth="1"/>
    <col min="10262" max="10263" width="0" style="47" hidden="1" customWidth="1"/>
    <col min="10264" max="10264" width="1.88671875" style="47" bestFit="1" customWidth="1"/>
    <col min="10265" max="10265" width="12.21875" style="47" customWidth="1"/>
    <col min="10266" max="10443" width="11.88671875" style="47" customWidth="1"/>
    <col min="10444" max="10496" width="10.88671875" style="47"/>
    <col min="10497" max="10497" width="3.88671875" style="47" customWidth="1"/>
    <col min="10498" max="10498" width="12.6640625" style="47" customWidth="1"/>
    <col min="10499" max="10499" width="3" style="47" customWidth="1"/>
    <col min="10500" max="10500" width="35.88671875" style="47" customWidth="1"/>
    <col min="10501" max="10502" width="2.109375" style="47" customWidth="1"/>
    <col min="10503" max="10503" width="12.21875" style="47" customWidth="1"/>
    <col min="10504" max="10505" width="0" style="47" hidden="1" customWidth="1"/>
    <col min="10506" max="10506" width="9.88671875" style="47" customWidth="1"/>
    <col min="10507" max="10507" width="9.6640625" style="47" customWidth="1"/>
    <col min="10508" max="10509" width="0" style="47" hidden="1" customWidth="1"/>
    <col min="10510" max="10510" width="9.33203125" style="47" customWidth="1"/>
    <col min="10511" max="10511" width="8.44140625" style="47" customWidth="1"/>
    <col min="10512" max="10513" width="0" style="47" hidden="1" customWidth="1"/>
    <col min="10514" max="10514" width="10" style="47" customWidth="1"/>
    <col min="10515" max="10516" width="0" style="47" hidden="1" customWidth="1"/>
    <col min="10517" max="10517" width="8.44140625" style="47" customWidth="1"/>
    <col min="10518" max="10519" width="0" style="47" hidden="1" customWidth="1"/>
    <col min="10520" max="10520" width="1.88671875" style="47" bestFit="1" customWidth="1"/>
    <col min="10521" max="10521" width="12.21875" style="47" customWidth="1"/>
    <col min="10522" max="10699" width="11.88671875" style="47" customWidth="1"/>
    <col min="10700" max="10752" width="10.88671875" style="47"/>
    <col min="10753" max="10753" width="3.88671875" style="47" customWidth="1"/>
    <col min="10754" max="10754" width="12.6640625" style="47" customWidth="1"/>
    <col min="10755" max="10755" width="3" style="47" customWidth="1"/>
    <col min="10756" max="10756" width="35.88671875" style="47" customWidth="1"/>
    <col min="10757" max="10758" width="2.109375" style="47" customWidth="1"/>
    <col min="10759" max="10759" width="12.21875" style="47" customWidth="1"/>
    <col min="10760" max="10761" width="0" style="47" hidden="1" customWidth="1"/>
    <col min="10762" max="10762" width="9.88671875" style="47" customWidth="1"/>
    <col min="10763" max="10763" width="9.6640625" style="47" customWidth="1"/>
    <col min="10764" max="10765" width="0" style="47" hidden="1" customWidth="1"/>
    <col min="10766" max="10766" width="9.33203125" style="47" customWidth="1"/>
    <col min="10767" max="10767" width="8.44140625" style="47" customWidth="1"/>
    <col min="10768" max="10769" width="0" style="47" hidden="1" customWidth="1"/>
    <col min="10770" max="10770" width="10" style="47" customWidth="1"/>
    <col min="10771" max="10772" width="0" style="47" hidden="1" customWidth="1"/>
    <col min="10773" max="10773" width="8.44140625" style="47" customWidth="1"/>
    <col min="10774" max="10775" width="0" style="47" hidden="1" customWidth="1"/>
    <col min="10776" max="10776" width="1.88671875" style="47" bestFit="1" customWidth="1"/>
    <col min="10777" max="10777" width="12.21875" style="47" customWidth="1"/>
    <col min="10778" max="10955" width="11.88671875" style="47" customWidth="1"/>
    <col min="10956" max="11008" width="10.88671875" style="47"/>
    <col min="11009" max="11009" width="3.88671875" style="47" customWidth="1"/>
    <col min="11010" max="11010" width="12.6640625" style="47" customWidth="1"/>
    <col min="11011" max="11011" width="3" style="47" customWidth="1"/>
    <col min="11012" max="11012" width="35.88671875" style="47" customWidth="1"/>
    <col min="11013" max="11014" width="2.109375" style="47" customWidth="1"/>
    <col min="11015" max="11015" width="12.21875" style="47" customWidth="1"/>
    <col min="11016" max="11017" width="0" style="47" hidden="1" customWidth="1"/>
    <col min="11018" max="11018" width="9.88671875" style="47" customWidth="1"/>
    <col min="11019" max="11019" width="9.6640625" style="47" customWidth="1"/>
    <col min="11020" max="11021" width="0" style="47" hidden="1" customWidth="1"/>
    <col min="11022" max="11022" width="9.33203125" style="47" customWidth="1"/>
    <col min="11023" max="11023" width="8.44140625" style="47" customWidth="1"/>
    <col min="11024" max="11025" width="0" style="47" hidden="1" customWidth="1"/>
    <col min="11026" max="11026" width="10" style="47" customWidth="1"/>
    <col min="11027" max="11028" width="0" style="47" hidden="1" customWidth="1"/>
    <col min="11029" max="11029" width="8.44140625" style="47" customWidth="1"/>
    <col min="11030" max="11031" width="0" style="47" hidden="1" customWidth="1"/>
    <col min="11032" max="11032" width="1.88671875" style="47" bestFit="1" customWidth="1"/>
    <col min="11033" max="11033" width="12.21875" style="47" customWidth="1"/>
    <col min="11034" max="11211" width="11.88671875" style="47" customWidth="1"/>
    <col min="11212" max="11264" width="10.88671875" style="47"/>
    <col min="11265" max="11265" width="3.88671875" style="47" customWidth="1"/>
    <col min="11266" max="11266" width="12.6640625" style="47" customWidth="1"/>
    <col min="11267" max="11267" width="3" style="47" customWidth="1"/>
    <col min="11268" max="11268" width="35.88671875" style="47" customWidth="1"/>
    <col min="11269" max="11270" width="2.109375" style="47" customWidth="1"/>
    <col min="11271" max="11271" width="12.21875" style="47" customWidth="1"/>
    <col min="11272" max="11273" width="0" style="47" hidden="1" customWidth="1"/>
    <col min="11274" max="11274" width="9.88671875" style="47" customWidth="1"/>
    <col min="11275" max="11275" width="9.6640625" style="47" customWidth="1"/>
    <col min="11276" max="11277" width="0" style="47" hidden="1" customWidth="1"/>
    <col min="11278" max="11278" width="9.33203125" style="47" customWidth="1"/>
    <col min="11279" max="11279" width="8.44140625" style="47" customWidth="1"/>
    <col min="11280" max="11281" width="0" style="47" hidden="1" customWidth="1"/>
    <col min="11282" max="11282" width="10" style="47" customWidth="1"/>
    <col min="11283" max="11284" width="0" style="47" hidden="1" customWidth="1"/>
    <col min="11285" max="11285" width="8.44140625" style="47" customWidth="1"/>
    <col min="11286" max="11287" width="0" style="47" hidden="1" customWidth="1"/>
    <col min="11288" max="11288" width="1.88671875" style="47" bestFit="1" customWidth="1"/>
    <col min="11289" max="11289" width="12.21875" style="47" customWidth="1"/>
    <col min="11290" max="11467" width="11.88671875" style="47" customWidth="1"/>
    <col min="11468" max="11520" width="10.88671875" style="47"/>
    <col min="11521" max="11521" width="3.88671875" style="47" customWidth="1"/>
    <col min="11522" max="11522" width="12.6640625" style="47" customWidth="1"/>
    <col min="11523" max="11523" width="3" style="47" customWidth="1"/>
    <col min="11524" max="11524" width="35.88671875" style="47" customWidth="1"/>
    <col min="11525" max="11526" width="2.109375" style="47" customWidth="1"/>
    <col min="11527" max="11527" width="12.21875" style="47" customWidth="1"/>
    <col min="11528" max="11529" width="0" style="47" hidden="1" customWidth="1"/>
    <col min="11530" max="11530" width="9.88671875" style="47" customWidth="1"/>
    <col min="11531" max="11531" width="9.6640625" style="47" customWidth="1"/>
    <col min="11532" max="11533" width="0" style="47" hidden="1" customWidth="1"/>
    <col min="11534" max="11534" width="9.33203125" style="47" customWidth="1"/>
    <col min="11535" max="11535" width="8.44140625" style="47" customWidth="1"/>
    <col min="11536" max="11537" width="0" style="47" hidden="1" customWidth="1"/>
    <col min="11538" max="11538" width="10" style="47" customWidth="1"/>
    <col min="11539" max="11540" width="0" style="47" hidden="1" customWidth="1"/>
    <col min="11541" max="11541" width="8.44140625" style="47" customWidth="1"/>
    <col min="11542" max="11543" width="0" style="47" hidden="1" customWidth="1"/>
    <col min="11544" max="11544" width="1.88671875" style="47" bestFit="1" customWidth="1"/>
    <col min="11545" max="11545" width="12.21875" style="47" customWidth="1"/>
    <col min="11546" max="11723" width="11.88671875" style="47" customWidth="1"/>
    <col min="11724" max="11776" width="10.88671875" style="47"/>
    <col min="11777" max="11777" width="3.88671875" style="47" customWidth="1"/>
    <col min="11778" max="11778" width="12.6640625" style="47" customWidth="1"/>
    <col min="11779" max="11779" width="3" style="47" customWidth="1"/>
    <col min="11780" max="11780" width="35.88671875" style="47" customWidth="1"/>
    <col min="11781" max="11782" width="2.109375" style="47" customWidth="1"/>
    <col min="11783" max="11783" width="12.21875" style="47" customWidth="1"/>
    <col min="11784" max="11785" width="0" style="47" hidden="1" customWidth="1"/>
    <col min="11786" max="11786" width="9.88671875" style="47" customWidth="1"/>
    <col min="11787" max="11787" width="9.6640625" style="47" customWidth="1"/>
    <col min="11788" max="11789" width="0" style="47" hidden="1" customWidth="1"/>
    <col min="11790" max="11790" width="9.33203125" style="47" customWidth="1"/>
    <col min="11791" max="11791" width="8.44140625" style="47" customWidth="1"/>
    <col min="11792" max="11793" width="0" style="47" hidden="1" customWidth="1"/>
    <col min="11794" max="11794" width="10" style="47" customWidth="1"/>
    <col min="11795" max="11796" width="0" style="47" hidden="1" customWidth="1"/>
    <col min="11797" max="11797" width="8.44140625" style="47" customWidth="1"/>
    <col min="11798" max="11799" width="0" style="47" hidden="1" customWidth="1"/>
    <col min="11800" max="11800" width="1.88671875" style="47" bestFit="1" customWidth="1"/>
    <col min="11801" max="11801" width="12.21875" style="47" customWidth="1"/>
    <col min="11802" max="11979" width="11.88671875" style="47" customWidth="1"/>
    <col min="11980" max="12032" width="10.88671875" style="47"/>
    <col min="12033" max="12033" width="3.88671875" style="47" customWidth="1"/>
    <col min="12034" max="12034" width="12.6640625" style="47" customWidth="1"/>
    <col min="12035" max="12035" width="3" style="47" customWidth="1"/>
    <col min="12036" max="12036" width="35.88671875" style="47" customWidth="1"/>
    <col min="12037" max="12038" width="2.109375" style="47" customWidth="1"/>
    <col min="12039" max="12039" width="12.21875" style="47" customWidth="1"/>
    <col min="12040" max="12041" width="0" style="47" hidden="1" customWidth="1"/>
    <col min="12042" max="12042" width="9.88671875" style="47" customWidth="1"/>
    <col min="12043" max="12043" width="9.6640625" style="47" customWidth="1"/>
    <col min="12044" max="12045" width="0" style="47" hidden="1" customWidth="1"/>
    <col min="12046" max="12046" width="9.33203125" style="47" customWidth="1"/>
    <col min="12047" max="12047" width="8.44140625" style="47" customWidth="1"/>
    <col min="12048" max="12049" width="0" style="47" hidden="1" customWidth="1"/>
    <col min="12050" max="12050" width="10" style="47" customWidth="1"/>
    <col min="12051" max="12052" width="0" style="47" hidden="1" customWidth="1"/>
    <col min="12053" max="12053" width="8.44140625" style="47" customWidth="1"/>
    <col min="12054" max="12055" width="0" style="47" hidden="1" customWidth="1"/>
    <col min="12056" max="12056" width="1.88671875" style="47" bestFit="1" customWidth="1"/>
    <col min="12057" max="12057" width="12.21875" style="47" customWidth="1"/>
    <col min="12058" max="12235" width="11.88671875" style="47" customWidth="1"/>
    <col min="12236" max="12288" width="10.88671875" style="47"/>
    <col min="12289" max="12289" width="3.88671875" style="47" customWidth="1"/>
    <col min="12290" max="12290" width="12.6640625" style="47" customWidth="1"/>
    <col min="12291" max="12291" width="3" style="47" customWidth="1"/>
    <col min="12292" max="12292" width="35.88671875" style="47" customWidth="1"/>
    <col min="12293" max="12294" width="2.109375" style="47" customWidth="1"/>
    <col min="12295" max="12295" width="12.21875" style="47" customWidth="1"/>
    <col min="12296" max="12297" width="0" style="47" hidden="1" customWidth="1"/>
    <col min="12298" max="12298" width="9.88671875" style="47" customWidth="1"/>
    <col min="12299" max="12299" width="9.6640625" style="47" customWidth="1"/>
    <col min="12300" max="12301" width="0" style="47" hidden="1" customWidth="1"/>
    <col min="12302" max="12302" width="9.33203125" style="47" customWidth="1"/>
    <col min="12303" max="12303" width="8.44140625" style="47" customWidth="1"/>
    <col min="12304" max="12305" width="0" style="47" hidden="1" customWidth="1"/>
    <col min="12306" max="12306" width="10" style="47" customWidth="1"/>
    <col min="12307" max="12308" width="0" style="47" hidden="1" customWidth="1"/>
    <col min="12309" max="12309" width="8.44140625" style="47" customWidth="1"/>
    <col min="12310" max="12311" width="0" style="47" hidden="1" customWidth="1"/>
    <col min="12312" max="12312" width="1.88671875" style="47" bestFit="1" customWidth="1"/>
    <col min="12313" max="12313" width="12.21875" style="47" customWidth="1"/>
    <col min="12314" max="12491" width="11.88671875" style="47" customWidth="1"/>
    <col min="12492" max="12544" width="10.88671875" style="47"/>
    <col min="12545" max="12545" width="3.88671875" style="47" customWidth="1"/>
    <col min="12546" max="12546" width="12.6640625" style="47" customWidth="1"/>
    <col min="12547" max="12547" width="3" style="47" customWidth="1"/>
    <col min="12548" max="12548" width="35.88671875" style="47" customWidth="1"/>
    <col min="12549" max="12550" width="2.109375" style="47" customWidth="1"/>
    <col min="12551" max="12551" width="12.21875" style="47" customWidth="1"/>
    <col min="12552" max="12553" width="0" style="47" hidden="1" customWidth="1"/>
    <col min="12554" max="12554" width="9.88671875" style="47" customWidth="1"/>
    <col min="12555" max="12555" width="9.6640625" style="47" customWidth="1"/>
    <col min="12556" max="12557" width="0" style="47" hidden="1" customWidth="1"/>
    <col min="12558" max="12558" width="9.33203125" style="47" customWidth="1"/>
    <col min="12559" max="12559" width="8.44140625" style="47" customWidth="1"/>
    <col min="12560" max="12561" width="0" style="47" hidden="1" customWidth="1"/>
    <col min="12562" max="12562" width="10" style="47" customWidth="1"/>
    <col min="12563" max="12564" width="0" style="47" hidden="1" customWidth="1"/>
    <col min="12565" max="12565" width="8.44140625" style="47" customWidth="1"/>
    <col min="12566" max="12567" width="0" style="47" hidden="1" customWidth="1"/>
    <col min="12568" max="12568" width="1.88671875" style="47" bestFit="1" customWidth="1"/>
    <col min="12569" max="12569" width="12.21875" style="47" customWidth="1"/>
    <col min="12570" max="12747" width="11.88671875" style="47" customWidth="1"/>
    <col min="12748" max="12800" width="10.88671875" style="47"/>
    <col min="12801" max="12801" width="3.88671875" style="47" customWidth="1"/>
    <col min="12802" max="12802" width="12.6640625" style="47" customWidth="1"/>
    <col min="12803" max="12803" width="3" style="47" customWidth="1"/>
    <col min="12804" max="12804" width="35.88671875" style="47" customWidth="1"/>
    <col min="12805" max="12806" width="2.109375" style="47" customWidth="1"/>
    <col min="12807" max="12807" width="12.21875" style="47" customWidth="1"/>
    <col min="12808" max="12809" width="0" style="47" hidden="1" customWidth="1"/>
    <col min="12810" max="12810" width="9.88671875" style="47" customWidth="1"/>
    <col min="12811" max="12811" width="9.6640625" style="47" customWidth="1"/>
    <col min="12812" max="12813" width="0" style="47" hidden="1" customWidth="1"/>
    <col min="12814" max="12814" width="9.33203125" style="47" customWidth="1"/>
    <col min="12815" max="12815" width="8.44140625" style="47" customWidth="1"/>
    <col min="12816" max="12817" width="0" style="47" hidden="1" customWidth="1"/>
    <col min="12818" max="12818" width="10" style="47" customWidth="1"/>
    <col min="12819" max="12820" width="0" style="47" hidden="1" customWidth="1"/>
    <col min="12821" max="12821" width="8.44140625" style="47" customWidth="1"/>
    <col min="12822" max="12823" width="0" style="47" hidden="1" customWidth="1"/>
    <col min="12824" max="12824" width="1.88671875" style="47" bestFit="1" customWidth="1"/>
    <col min="12825" max="12825" width="12.21875" style="47" customWidth="1"/>
    <col min="12826" max="13003" width="11.88671875" style="47" customWidth="1"/>
    <col min="13004" max="13056" width="10.88671875" style="47"/>
    <col min="13057" max="13057" width="3.88671875" style="47" customWidth="1"/>
    <col min="13058" max="13058" width="12.6640625" style="47" customWidth="1"/>
    <col min="13059" max="13059" width="3" style="47" customWidth="1"/>
    <col min="13060" max="13060" width="35.88671875" style="47" customWidth="1"/>
    <col min="13061" max="13062" width="2.109375" style="47" customWidth="1"/>
    <col min="13063" max="13063" width="12.21875" style="47" customWidth="1"/>
    <col min="13064" max="13065" width="0" style="47" hidden="1" customWidth="1"/>
    <col min="13066" max="13066" width="9.88671875" style="47" customWidth="1"/>
    <col min="13067" max="13067" width="9.6640625" style="47" customWidth="1"/>
    <col min="13068" max="13069" width="0" style="47" hidden="1" customWidth="1"/>
    <col min="13070" max="13070" width="9.33203125" style="47" customWidth="1"/>
    <col min="13071" max="13071" width="8.44140625" style="47" customWidth="1"/>
    <col min="13072" max="13073" width="0" style="47" hidden="1" customWidth="1"/>
    <col min="13074" max="13074" width="10" style="47" customWidth="1"/>
    <col min="13075" max="13076" width="0" style="47" hidden="1" customWidth="1"/>
    <col min="13077" max="13077" width="8.44140625" style="47" customWidth="1"/>
    <col min="13078" max="13079" width="0" style="47" hidden="1" customWidth="1"/>
    <col min="13080" max="13080" width="1.88671875" style="47" bestFit="1" customWidth="1"/>
    <col min="13081" max="13081" width="12.21875" style="47" customWidth="1"/>
    <col min="13082" max="13259" width="11.88671875" style="47" customWidth="1"/>
    <col min="13260" max="13312" width="10.88671875" style="47"/>
    <col min="13313" max="13313" width="3.88671875" style="47" customWidth="1"/>
    <col min="13314" max="13314" width="12.6640625" style="47" customWidth="1"/>
    <col min="13315" max="13315" width="3" style="47" customWidth="1"/>
    <col min="13316" max="13316" width="35.88671875" style="47" customWidth="1"/>
    <col min="13317" max="13318" width="2.109375" style="47" customWidth="1"/>
    <col min="13319" max="13319" width="12.21875" style="47" customWidth="1"/>
    <col min="13320" max="13321" width="0" style="47" hidden="1" customWidth="1"/>
    <col min="13322" max="13322" width="9.88671875" style="47" customWidth="1"/>
    <col min="13323" max="13323" width="9.6640625" style="47" customWidth="1"/>
    <col min="13324" max="13325" width="0" style="47" hidden="1" customWidth="1"/>
    <col min="13326" max="13326" width="9.33203125" style="47" customWidth="1"/>
    <col min="13327" max="13327" width="8.44140625" style="47" customWidth="1"/>
    <col min="13328" max="13329" width="0" style="47" hidden="1" customWidth="1"/>
    <col min="13330" max="13330" width="10" style="47" customWidth="1"/>
    <col min="13331" max="13332" width="0" style="47" hidden="1" customWidth="1"/>
    <col min="13333" max="13333" width="8.44140625" style="47" customWidth="1"/>
    <col min="13334" max="13335" width="0" style="47" hidden="1" customWidth="1"/>
    <col min="13336" max="13336" width="1.88671875" style="47" bestFit="1" customWidth="1"/>
    <col min="13337" max="13337" width="12.21875" style="47" customWidth="1"/>
    <col min="13338" max="13515" width="11.88671875" style="47" customWidth="1"/>
    <col min="13516" max="13568" width="10.88671875" style="47"/>
    <col min="13569" max="13569" width="3.88671875" style="47" customWidth="1"/>
    <col min="13570" max="13570" width="12.6640625" style="47" customWidth="1"/>
    <col min="13571" max="13571" width="3" style="47" customWidth="1"/>
    <col min="13572" max="13572" width="35.88671875" style="47" customWidth="1"/>
    <col min="13573" max="13574" width="2.109375" style="47" customWidth="1"/>
    <col min="13575" max="13575" width="12.21875" style="47" customWidth="1"/>
    <col min="13576" max="13577" width="0" style="47" hidden="1" customWidth="1"/>
    <col min="13578" max="13578" width="9.88671875" style="47" customWidth="1"/>
    <col min="13579" max="13579" width="9.6640625" style="47" customWidth="1"/>
    <col min="13580" max="13581" width="0" style="47" hidden="1" customWidth="1"/>
    <col min="13582" max="13582" width="9.33203125" style="47" customWidth="1"/>
    <col min="13583" max="13583" width="8.44140625" style="47" customWidth="1"/>
    <col min="13584" max="13585" width="0" style="47" hidden="1" customWidth="1"/>
    <col min="13586" max="13586" width="10" style="47" customWidth="1"/>
    <col min="13587" max="13588" width="0" style="47" hidden="1" customWidth="1"/>
    <col min="13589" max="13589" width="8.44140625" style="47" customWidth="1"/>
    <col min="13590" max="13591" width="0" style="47" hidden="1" customWidth="1"/>
    <col min="13592" max="13592" width="1.88671875" style="47" bestFit="1" customWidth="1"/>
    <col min="13593" max="13593" width="12.21875" style="47" customWidth="1"/>
    <col min="13594" max="13771" width="11.88671875" style="47" customWidth="1"/>
    <col min="13772" max="13824" width="10.88671875" style="47"/>
    <col min="13825" max="13825" width="3.88671875" style="47" customWidth="1"/>
    <col min="13826" max="13826" width="12.6640625" style="47" customWidth="1"/>
    <col min="13827" max="13827" width="3" style="47" customWidth="1"/>
    <col min="13828" max="13828" width="35.88671875" style="47" customWidth="1"/>
    <col min="13829" max="13830" width="2.109375" style="47" customWidth="1"/>
    <col min="13831" max="13831" width="12.21875" style="47" customWidth="1"/>
    <col min="13832" max="13833" width="0" style="47" hidden="1" customWidth="1"/>
    <col min="13834" max="13834" width="9.88671875" style="47" customWidth="1"/>
    <col min="13835" max="13835" width="9.6640625" style="47" customWidth="1"/>
    <col min="13836" max="13837" width="0" style="47" hidden="1" customWidth="1"/>
    <col min="13838" max="13838" width="9.33203125" style="47" customWidth="1"/>
    <col min="13839" max="13839" width="8.44140625" style="47" customWidth="1"/>
    <col min="13840" max="13841" width="0" style="47" hidden="1" customWidth="1"/>
    <col min="13842" max="13842" width="10" style="47" customWidth="1"/>
    <col min="13843" max="13844" width="0" style="47" hidden="1" customWidth="1"/>
    <col min="13845" max="13845" width="8.44140625" style="47" customWidth="1"/>
    <col min="13846" max="13847" width="0" style="47" hidden="1" customWidth="1"/>
    <col min="13848" max="13848" width="1.88671875" style="47" bestFit="1" customWidth="1"/>
    <col min="13849" max="13849" width="12.21875" style="47" customWidth="1"/>
    <col min="13850" max="14027" width="11.88671875" style="47" customWidth="1"/>
    <col min="14028" max="14080" width="10.88671875" style="47"/>
    <col min="14081" max="14081" width="3.88671875" style="47" customWidth="1"/>
    <col min="14082" max="14082" width="12.6640625" style="47" customWidth="1"/>
    <col min="14083" max="14083" width="3" style="47" customWidth="1"/>
    <col min="14084" max="14084" width="35.88671875" style="47" customWidth="1"/>
    <col min="14085" max="14086" width="2.109375" style="47" customWidth="1"/>
    <col min="14087" max="14087" width="12.21875" style="47" customWidth="1"/>
    <col min="14088" max="14089" width="0" style="47" hidden="1" customWidth="1"/>
    <col min="14090" max="14090" width="9.88671875" style="47" customWidth="1"/>
    <col min="14091" max="14091" width="9.6640625" style="47" customWidth="1"/>
    <col min="14092" max="14093" width="0" style="47" hidden="1" customWidth="1"/>
    <col min="14094" max="14094" width="9.33203125" style="47" customWidth="1"/>
    <col min="14095" max="14095" width="8.44140625" style="47" customWidth="1"/>
    <col min="14096" max="14097" width="0" style="47" hidden="1" customWidth="1"/>
    <col min="14098" max="14098" width="10" style="47" customWidth="1"/>
    <col min="14099" max="14100" width="0" style="47" hidden="1" customWidth="1"/>
    <col min="14101" max="14101" width="8.44140625" style="47" customWidth="1"/>
    <col min="14102" max="14103" width="0" style="47" hidden="1" customWidth="1"/>
    <col min="14104" max="14104" width="1.88671875" style="47" bestFit="1" customWidth="1"/>
    <col min="14105" max="14105" width="12.21875" style="47" customWidth="1"/>
    <col min="14106" max="14283" width="11.88671875" style="47" customWidth="1"/>
    <col min="14284" max="14336" width="10.88671875" style="47"/>
    <col min="14337" max="14337" width="3.88671875" style="47" customWidth="1"/>
    <col min="14338" max="14338" width="12.6640625" style="47" customWidth="1"/>
    <col min="14339" max="14339" width="3" style="47" customWidth="1"/>
    <col min="14340" max="14340" width="35.88671875" style="47" customWidth="1"/>
    <col min="14341" max="14342" width="2.109375" style="47" customWidth="1"/>
    <col min="14343" max="14343" width="12.21875" style="47" customWidth="1"/>
    <col min="14344" max="14345" width="0" style="47" hidden="1" customWidth="1"/>
    <col min="14346" max="14346" width="9.88671875" style="47" customWidth="1"/>
    <col min="14347" max="14347" width="9.6640625" style="47" customWidth="1"/>
    <col min="14348" max="14349" width="0" style="47" hidden="1" customWidth="1"/>
    <col min="14350" max="14350" width="9.33203125" style="47" customWidth="1"/>
    <col min="14351" max="14351" width="8.44140625" style="47" customWidth="1"/>
    <col min="14352" max="14353" width="0" style="47" hidden="1" customWidth="1"/>
    <col min="14354" max="14354" width="10" style="47" customWidth="1"/>
    <col min="14355" max="14356" width="0" style="47" hidden="1" customWidth="1"/>
    <col min="14357" max="14357" width="8.44140625" style="47" customWidth="1"/>
    <col min="14358" max="14359" width="0" style="47" hidden="1" customWidth="1"/>
    <col min="14360" max="14360" width="1.88671875" style="47" bestFit="1" customWidth="1"/>
    <col min="14361" max="14361" width="12.21875" style="47" customWidth="1"/>
    <col min="14362" max="14539" width="11.88671875" style="47" customWidth="1"/>
    <col min="14540" max="14592" width="10.88671875" style="47"/>
    <col min="14593" max="14593" width="3.88671875" style="47" customWidth="1"/>
    <col min="14594" max="14594" width="12.6640625" style="47" customWidth="1"/>
    <col min="14595" max="14595" width="3" style="47" customWidth="1"/>
    <col min="14596" max="14596" width="35.88671875" style="47" customWidth="1"/>
    <col min="14597" max="14598" width="2.109375" style="47" customWidth="1"/>
    <col min="14599" max="14599" width="12.21875" style="47" customWidth="1"/>
    <col min="14600" max="14601" width="0" style="47" hidden="1" customWidth="1"/>
    <col min="14602" max="14602" width="9.88671875" style="47" customWidth="1"/>
    <col min="14603" max="14603" width="9.6640625" style="47" customWidth="1"/>
    <col min="14604" max="14605" width="0" style="47" hidden="1" customWidth="1"/>
    <col min="14606" max="14606" width="9.33203125" style="47" customWidth="1"/>
    <col min="14607" max="14607" width="8.44140625" style="47" customWidth="1"/>
    <col min="14608" max="14609" width="0" style="47" hidden="1" customWidth="1"/>
    <col min="14610" max="14610" width="10" style="47" customWidth="1"/>
    <col min="14611" max="14612" width="0" style="47" hidden="1" customWidth="1"/>
    <col min="14613" max="14613" width="8.44140625" style="47" customWidth="1"/>
    <col min="14614" max="14615" width="0" style="47" hidden="1" customWidth="1"/>
    <col min="14616" max="14616" width="1.88671875" style="47" bestFit="1" customWidth="1"/>
    <col min="14617" max="14617" width="12.21875" style="47" customWidth="1"/>
    <col min="14618" max="14795" width="11.88671875" style="47" customWidth="1"/>
    <col min="14796" max="14848" width="10.88671875" style="47"/>
    <col min="14849" max="14849" width="3.88671875" style="47" customWidth="1"/>
    <col min="14850" max="14850" width="12.6640625" style="47" customWidth="1"/>
    <col min="14851" max="14851" width="3" style="47" customWidth="1"/>
    <col min="14852" max="14852" width="35.88671875" style="47" customWidth="1"/>
    <col min="14853" max="14854" width="2.109375" style="47" customWidth="1"/>
    <col min="14855" max="14855" width="12.21875" style="47" customWidth="1"/>
    <col min="14856" max="14857" width="0" style="47" hidden="1" customWidth="1"/>
    <col min="14858" max="14858" width="9.88671875" style="47" customWidth="1"/>
    <col min="14859" max="14859" width="9.6640625" style="47" customWidth="1"/>
    <col min="14860" max="14861" width="0" style="47" hidden="1" customWidth="1"/>
    <col min="14862" max="14862" width="9.33203125" style="47" customWidth="1"/>
    <col min="14863" max="14863" width="8.44140625" style="47" customWidth="1"/>
    <col min="14864" max="14865" width="0" style="47" hidden="1" customWidth="1"/>
    <col min="14866" max="14866" width="10" style="47" customWidth="1"/>
    <col min="14867" max="14868" width="0" style="47" hidden="1" customWidth="1"/>
    <col min="14869" max="14869" width="8.44140625" style="47" customWidth="1"/>
    <col min="14870" max="14871" width="0" style="47" hidden="1" customWidth="1"/>
    <col min="14872" max="14872" width="1.88671875" style="47" bestFit="1" customWidth="1"/>
    <col min="14873" max="14873" width="12.21875" style="47" customWidth="1"/>
    <col min="14874" max="15051" width="11.88671875" style="47" customWidth="1"/>
    <col min="15052" max="15104" width="10.88671875" style="47"/>
    <col min="15105" max="15105" width="3.88671875" style="47" customWidth="1"/>
    <col min="15106" max="15106" width="12.6640625" style="47" customWidth="1"/>
    <col min="15107" max="15107" width="3" style="47" customWidth="1"/>
    <col min="15108" max="15108" width="35.88671875" style="47" customWidth="1"/>
    <col min="15109" max="15110" width="2.109375" style="47" customWidth="1"/>
    <col min="15111" max="15111" width="12.21875" style="47" customWidth="1"/>
    <col min="15112" max="15113" width="0" style="47" hidden="1" customWidth="1"/>
    <col min="15114" max="15114" width="9.88671875" style="47" customWidth="1"/>
    <col min="15115" max="15115" width="9.6640625" style="47" customWidth="1"/>
    <col min="15116" max="15117" width="0" style="47" hidden="1" customWidth="1"/>
    <col min="15118" max="15118" width="9.33203125" style="47" customWidth="1"/>
    <col min="15119" max="15119" width="8.44140625" style="47" customWidth="1"/>
    <col min="15120" max="15121" width="0" style="47" hidden="1" customWidth="1"/>
    <col min="15122" max="15122" width="10" style="47" customWidth="1"/>
    <col min="15123" max="15124" width="0" style="47" hidden="1" customWidth="1"/>
    <col min="15125" max="15125" width="8.44140625" style="47" customWidth="1"/>
    <col min="15126" max="15127" width="0" style="47" hidden="1" customWidth="1"/>
    <col min="15128" max="15128" width="1.88671875" style="47" bestFit="1" customWidth="1"/>
    <col min="15129" max="15129" width="12.21875" style="47" customWidth="1"/>
    <col min="15130" max="15307" width="11.88671875" style="47" customWidth="1"/>
    <col min="15308" max="15360" width="10.88671875" style="47"/>
    <col min="15361" max="15361" width="3.88671875" style="47" customWidth="1"/>
    <col min="15362" max="15362" width="12.6640625" style="47" customWidth="1"/>
    <col min="15363" max="15363" width="3" style="47" customWidth="1"/>
    <col min="15364" max="15364" width="35.88671875" style="47" customWidth="1"/>
    <col min="15365" max="15366" width="2.109375" style="47" customWidth="1"/>
    <col min="15367" max="15367" width="12.21875" style="47" customWidth="1"/>
    <col min="15368" max="15369" width="0" style="47" hidden="1" customWidth="1"/>
    <col min="15370" max="15370" width="9.88671875" style="47" customWidth="1"/>
    <col min="15371" max="15371" width="9.6640625" style="47" customWidth="1"/>
    <col min="15372" max="15373" width="0" style="47" hidden="1" customWidth="1"/>
    <col min="15374" max="15374" width="9.33203125" style="47" customWidth="1"/>
    <col min="15375" max="15375" width="8.44140625" style="47" customWidth="1"/>
    <col min="15376" max="15377" width="0" style="47" hidden="1" customWidth="1"/>
    <col min="15378" max="15378" width="10" style="47" customWidth="1"/>
    <col min="15379" max="15380" width="0" style="47" hidden="1" customWidth="1"/>
    <col min="15381" max="15381" width="8.44140625" style="47" customWidth="1"/>
    <col min="15382" max="15383" width="0" style="47" hidden="1" customWidth="1"/>
    <col min="15384" max="15384" width="1.88671875" style="47" bestFit="1" customWidth="1"/>
    <col min="15385" max="15385" width="12.21875" style="47" customWidth="1"/>
    <col min="15386" max="15563" width="11.88671875" style="47" customWidth="1"/>
    <col min="15564" max="15616" width="10.88671875" style="47"/>
    <col min="15617" max="15617" width="3.88671875" style="47" customWidth="1"/>
    <col min="15618" max="15618" width="12.6640625" style="47" customWidth="1"/>
    <col min="15619" max="15619" width="3" style="47" customWidth="1"/>
    <col min="15620" max="15620" width="35.88671875" style="47" customWidth="1"/>
    <col min="15621" max="15622" width="2.109375" style="47" customWidth="1"/>
    <col min="15623" max="15623" width="12.21875" style="47" customWidth="1"/>
    <col min="15624" max="15625" width="0" style="47" hidden="1" customWidth="1"/>
    <col min="15626" max="15626" width="9.88671875" style="47" customWidth="1"/>
    <col min="15627" max="15627" width="9.6640625" style="47" customWidth="1"/>
    <col min="15628" max="15629" width="0" style="47" hidden="1" customWidth="1"/>
    <col min="15630" max="15630" width="9.33203125" style="47" customWidth="1"/>
    <col min="15631" max="15631" width="8.44140625" style="47" customWidth="1"/>
    <col min="15632" max="15633" width="0" style="47" hidden="1" customWidth="1"/>
    <col min="15634" max="15634" width="10" style="47" customWidth="1"/>
    <col min="15635" max="15636" width="0" style="47" hidden="1" customWidth="1"/>
    <col min="15637" max="15637" width="8.44140625" style="47" customWidth="1"/>
    <col min="15638" max="15639" width="0" style="47" hidden="1" customWidth="1"/>
    <col min="15640" max="15640" width="1.88671875" style="47" bestFit="1" customWidth="1"/>
    <col min="15641" max="15641" width="12.21875" style="47" customWidth="1"/>
    <col min="15642" max="15819" width="11.88671875" style="47" customWidth="1"/>
    <col min="15820" max="15872" width="10.88671875" style="47"/>
    <col min="15873" max="15873" width="3.88671875" style="47" customWidth="1"/>
    <col min="15874" max="15874" width="12.6640625" style="47" customWidth="1"/>
    <col min="15875" max="15875" width="3" style="47" customWidth="1"/>
    <col min="15876" max="15876" width="35.88671875" style="47" customWidth="1"/>
    <col min="15877" max="15878" width="2.109375" style="47" customWidth="1"/>
    <col min="15879" max="15879" width="12.21875" style="47" customWidth="1"/>
    <col min="15880" max="15881" width="0" style="47" hidden="1" customWidth="1"/>
    <col min="15882" max="15882" width="9.88671875" style="47" customWidth="1"/>
    <col min="15883" max="15883" width="9.6640625" style="47" customWidth="1"/>
    <col min="15884" max="15885" width="0" style="47" hidden="1" customWidth="1"/>
    <col min="15886" max="15886" width="9.33203125" style="47" customWidth="1"/>
    <col min="15887" max="15887" width="8.44140625" style="47" customWidth="1"/>
    <col min="15888" max="15889" width="0" style="47" hidden="1" customWidth="1"/>
    <col min="15890" max="15890" width="10" style="47" customWidth="1"/>
    <col min="15891" max="15892" width="0" style="47" hidden="1" customWidth="1"/>
    <col min="15893" max="15893" width="8.44140625" style="47" customWidth="1"/>
    <col min="15894" max="15895" width="0" style="47" hidden="1" customWidth="1"/>
    <col min="15896" max="15896" width="1.88671875" style="47" bestFit="1" customWidth="1"/>
    <col min="15897" max="15897" width="12.21875" style="47" customWidth="1"/>
    <col min="15898" max="16075" width="11.88671875" style="47" customWidth="1"/>
    <col min="16076" max="16128" width="10.88671875" style="47"/>
    <col min="16129" max="16129" width="3.88671875" style="47" customWidth="1"/>
    <col min="16130" max="16130" width="12.6640625" style="47" customWidth="1"/>
    <col min="16131" max="16131" width="3" style="47" customWidth="1"/>
    <col min="16132" max="16132" width="35.88671875" style="47" customWidth="1"/>
    <col min="16133" max="16134" width="2.109375" style="47" customWidth="1"/>
    <col min="16135" max="16135" width="12.21875" style="47" customWidth="1"/>
    <col min="16136" max="16137" width="0" style="47" hidden="1" customWidth="1"/>
    <col min="16138" max="16138" width="9.88671875" style="47" customWidth="1"/>
    <col min="16139" max="16139" width="9.6640625" style="47" customWidth="1"/>
    <col min="16140" max="16141" width="0" style="47" hidden="1" customWidth="1"/>
    <col min="16142" max="16142" width="9.33203125" style="47" customWidth="1"/>
    <col min="16143" max="16143" width="8.44140625" style="47" customWidth="1"/>
    <col min="16144" max="16145" width="0" style="47" hidden="1" customWidth="1"/>
    <col min="16146" max="16146" width="10" style="47" customWidth="1"/>
    <col min="16147" max="16148" width="0" style="47" hidden="1" customWidth="1"/>
    <col min="16149" max="16149" width="8.44140625" style="47" customWidth="1"/>
    <col min="16150" max="16151" width="0" style="47" hidden="1" customWidth="1"/>
    <col min="16152" max="16152" width="1.88671875" style="47" bestFit="1" customWidth="1"/>
    <col min="16153" max="16153" width="12.21875" style="47" customWidth="1"/>
    <col min="16154" max="16331" width="11.88671875" style="47" customWidth="1"/>
    <col min="16332" max="16384" width="10.88671875" style="47"/>
  </cols>
  <sheetData>
    <row r="1" spans="1:25" ht="13.8" thickBot="1">
      <c r="B1" s="36" t="s">
        <v>721</v>
      </c>
      <c r="C1" s="37"/>
      <c r="D1" s="37"/>
      <c r="E1" s="37"/>
      <c r="F1" s="37"/>
      <c r="G1" s="38" t="s">
        <v>722</v>
      </c>
      <c r="H1" s="39"/>
      <c r="I1" s="40"/>
      <c r="J1" s="41" t="s">
        <v>723</v>
      </c>
      <c r="K1" s="42"/>
      <c r="L1" s="43"/>
      <c r="M1" s="43"/>
      <c r="N1" s="43"/>
      <c r="O1" s="44"/>
      <c r="P1" s="45"/>
      <c r="Q1" s="45"/>
      <c r="R1" s="45"/>
      <c r="S1" s="45"/>
      <c r="T1" s="45"/>
      <c r="U1" s="45"/>
      <c r="V1" s="46"/>
      <c r="W1" s="46"/>
      <c r="X1" s="46"/>
    </row>
    <row r="2" spans="1:25">
      <c r="B2" s="35"/>
      <c r="C2" s="48"/>
      <c r="D2" s="49"/>
      <c r="E2" s="35"/>
      <c r="F2" s="35"/>
      <c r="G2" s="45"/>
      <c r="H2" s="50"/>
      <c r="I2" s="51"/>
      <c r="J2" s="52"/>
      <c r="K2" s="53"/>
      <c r="L2" s="54"/>
      <c r="M2" s="54"/>
      <c r="N2" s="54"/>
      <c r="O2" s="55" t="str">
        <f>"     ----INTERNAL GROWTH ERC----"</f>
        <v xml:space="preserve">     ----INTERNAL GROWTH ERC----</v>
      </c>
      <c r="P2" s="45"/>
      <c r="Q2" s="45"/>
      <c r="R2" s="56"/>
      <c r="S2" s="57"/>
      <c r="T2" s="57"/>
      <c r="U2" s="57"/>
      <c r="V2" s="46"/>
      <c r="W2" s="46"/>
      <c r="X2" s="46"/>
    </row>
    <row r="3" spans="1:25">
      <c r="A3" s="36" t="s">
        <v>724</v>
      </c>
      <c r="B3" s="35"/>
      <c r="C3" s="48"/>
      <c r="D3" s="58" t="s">
        <v>725</v>
      </c>
      <c r="E3" s="35"/>
      <c r="F3" s="35"/>
      <c r="G3" s="59" t="s">
        <v>726</v>
      </c>
      <c r="H3" s="60"/>
      <c r="I3" s="61"/>
      <c r="J3" s="62" t="s">
        <v>727</v>
      </c>
      <c r="K3" s="63" t="s">
        <v>728</v>
      </c>
      <c r="L3" s="61"/>
      <c r="M3" s="61"/>
      <c r="N3" s="61"/>
      <c r="O3" s="59" t="s">
        <v>729</v>
      </c>
      <c r="P3" s="59"/>
      <c r="Q3" s="59"/>
      <c r="R3" s="59" t="s">
        <v>730</v>
      </c>
      <c r="S3" s="59"/>
      <c r="T3" s="59"/>
      <c r="U3" s="59"/>
      <c r="V3" s="64"/>
      <c r="W3" s="64"/>
      <c r="X3" s="64"/>
      <c r="Y3" s="65"/>
    </row>
    <row r="4" spans="1:25">
      <c r="A4" s="66">
        <v>12</v>
      </c>
      <c r="C4" s="48"/>
      <c r="D4" s="35"/>
      <c r="E4" s="64"/>
      <c r="F4" s="64"/>
      <c r="G4" s="59" t="s">
        <v>722</v>
      </c>
      <c r="H4" s="60"/>
      <c r="I4" s="61"/>
      <c r="J4" s="62" t="s">
        <v>722</v>
      </c>
      <c r="K4" s="63" t="s">
        <v>722</v>
      </c>
      <c r="L4" s="61"/>
      <c r="M4" s="61"/>
      <c r="N4" s="61"/>
      <c r="O4" s="59" t="s">
        <v>731</v>
      </c>
      <c r="P4" s="59"/>
      <c r="Q4" s="59"/>
      <c r="R4" s="59" t="s">
        <v>731</v>
      </c>
      <c r="S4" s="59"/>
      <c r="T4" s="59"/>
      <c r="U4" s="59"/>
      <c r="V4" s="64"/>
      <c r="W4" s="64"/>
      <c r="X4" s="64"/>
    </row>
    <row r="5" spans="1:25">
      <c r="B5" s="67"/>
      <c r="C5" s="48"/>
      <c r="D5" s="68">
        <f ca="1">NOW()</f>
        <v>41691.407832523146</v>
      </c>
      <c r="E5" s="68"/>
      <c r="F5" s="68"/>
      <c r="G5" s="69">
        <v>2006</v>
      </c>
      <c r="H5" s="70"/>
      <c r="I5" s="69"/>
      <c r="J5" s="71">
        <v>2007</v>
      </c>
      <c r="K5" s="72">
        <f>J5</f>
        <v>2007</v>
      </c>
      <c r="L5" s="69"/>
      <c r="M5" s="69"/>
      <c r="N5" s="69"/>
      <c r="O5" s="69" t="str">
        <f>J3</f>
        <v>June</v>
      </c>
      <c r="P5" s="69"/>
      <c r="Q5" s="69"/>
      <c r="R5" s="69" t="s">
        <v>726</v>
      </c>
      <c r="S5" s="69"/>
      <c r="T5" s="69"/>
      <c r="U5" s="69">
        <f>K5</f>
        <v>2007</v>
      </c>
      <c r="V5" s="73"/>
      <c r="W5" s="73"/>
      <c r="X5" s="73"/>
    </row>
    <row r="6" spans="1:25" ht="5.0999999999999996" customHeight="1">
      <c r="B6" s="48"/>
      <c r="C6" s="48"/>
      <c r="E6" s="64"/>
      <c r="F6" s="64"/>
      <c r="G6" s="74"/>
      <c r="H6" s="75"/>
      <c r="I6" s="74"/>
      <c r="J6" s="76"/>
      <c r="K6" s="77"/>
      <c r="L6" s="74"/>
      <c r="M6" s="74"/>
      <c r="N6" s="74"/>
      <c r="O6" s="74"/>
      <c r="P6" s="74"/>
      <c r="Q6" s="74"/>
      <c r="R6" s="74"/>
      <c r="S6" s="74"/>
      <c r="T6" s="74"/>
      <c r="U6" s="74"/>
      <c r="V6" s="64"/>
      <c r="W6" s="64"/>
      <c r="X6" s="64"/>
    </row>
    <row r="7" spans="1:25" hidden="1">
      <c r="B7" s="78" t="s">
        <v>732</v>
      </c>
      <c r="C7" s="35"/>
      <c r="E7" s="79"/>
      <c r="F7" s="79"/>
      <c r="G7" s="75"/>
      <c r="H7" s="75"/>
      <c r="I7" s="75"/>
      <c r="J7" s="80"/>
      <c r="K7" s="81"/>
      <c r="L7" s="75"/>
      <c r="M7" s="75"/>
      <c r="N7" s="75"/>
      <c r="O7" s="74"/>
      <c r="P7" s="74"/>
      <c r="Q7" s="74"/>
      <c r="R7" s="75"/>
      <c r="S7" s="74"/>
      <c r="T7" s="74"/>
      <c r="U7" s="75"/>
      <c r="V7" s="64"/>
      <c r="W7" s="64"/>
      <c r="X7" s="64"/>
    </row>
    <row r="8" spans="1:25" hidden="1">
      <c r="B8" s="35" t="s">
        <v>733</v>
      </c>
      <c r="C8" s="35"/>
      <c r="E8" s="79"/>
      <c r="F8" s="79"/>
      <c r="I8" s="79"/>
      <c r="L8" s="79"/>
      <c r="M8" s="79"/>
      <c r="N8" s="79"/>
      <c r="O8" s="85"/>
      <c r="P8" s="85"/>
      <c r="Q8" s="85"/>
      <c r="S8" s="85"/>
      <c r="T8" s="85"/>
      <c r="V8" s="64"/>
      <c r="W8" s="64"/>
      <c r="X8" s="64"/>
    </row>
    <row r="9" spans="1:25" hidden="1">
      <c r="A9" s="35">
        <v>1</v>
      </c>
      <c r="B9" s="86">
        <v>14</v>
      </c>
      <c r="C9" s="48"/>
      <c r="D9" s="35" t="s">
        <v>734</v>
      </c>
      <c r="E9" s="35" t="s">
        <v>735</v>
      </c>
      <c r="F9" s="35"/>
      <c r="G9" s="82">
        <v>218</v>
      </c>
      <c r="H9" s="47">
        <f t="shared" ref="H9:H52" si="0">IF($E9="",0,$G9)</f>
        <v>218</v>
      </c>
      <c r="I9" s="47">
        <f t="shared" ref="I9:I52" si="1">IF($F9="",0,$G9)</f>
        <v>0</v>
      </c>
      <c r="J9" s="82">
        <v>219</v>
      </c>
      <c r="K9" s="87">
        <v>219</v>
      </c>
      <c r="L9" s="47">
        <f t="shared" ref="L9:L52" si="2">IF($E9="",0,K9)</f>
        <v>219</v>
      </c>
      <c r="M9" s="47">
        <f t="shared" ref="M9:M52" si="3">IF($F9="",0,K9)</f>
        <v>0</v>
      </c>
      <c r="O9" s="85">
        <f t="shared" ref="O9:O35" si="4">IF(J9&gt;0,J9-G9,0)</f>
        <v>1</v>
      </c>
      <c r="P9" s="82">
        <f t="shared" ref="P9:P52" si="5">IF($E9="",0,O9)</f>
        <v>1</v>
      </c>
      <c r="Q9" s="82">
        <f t="shared" ref="Q9:Q52" si="6">IF($F9="",0,O9)</f>
        <v>0</v>
      </c>
      <c r="R9" s="85">
        <f>IF(K9&gt;0,K9-J9,0)</f>
        <v>0</v>
      </c>
      <c r="S9" s="82">
        <f t="shared" ref="S9:S52" si="7">IF($E9="",0,R9)</f>
        <v>0</v>
      </c>
      <c r="T9" s="82">
        <f t="shared" ref="T9:T52" si="8">IF($F9="",0,R9)</f>
        <v>0</v>
      </c>
      <c r="U9" s="85">
        <f t="shared" ref="U9:U35" si="9">IF(K9&gt;0,O9+R9,O9)</f>
        <v>1</v>
      </c>
      <c r="V9" s="47">
        <f t="shared" ref="V9:V52" si="10">IF($E9="",0,U9)</f>
        <v>1</v>
      </c>
      <c r="W9" s="47">
        <f t="shared" ref="W9:W52" si="11">IF($F9="",0,U9)</f>
        <v>0</v>
      </c>
    </row>
    <row r="10" spans="1:25" hidden="1">
      <c r="A10" s="35">
        <v>2</v>
      </c>
      <c r="B10" s="86">
        <v>14</v>
      </c>
      <c r="C10" s="48"/>
      <c r="D10" s="35" t="s">
        <v>734</v>
      </c>
      <c r="E10" s="35"/>
      <c r="F10" s="35" t="s">
        <v>736</v>
      </c>
      <c r="G10" s="82">
        <v>217</v>
      </c>
      <c r="H10" s="47">
        <f t="shared" si="0"/>
        <v>0</v>
      </c>
      <c r="I10" s="47">
        <f t="shared" si="1"/>
        <v>217</v>
      </c>
      <c r="J10" s="82">
        <v>218</v>
      </c>
      <c r="K10" s="87">
        <v>218</v>
      </c>
      <c r="L10" s="47">
        <f t="shared" si="2"/>
        <v>0</v>
      </c>
      <c r="M10" s="47">
        <f t="shared" si="3"/>
        <v>218</v>
      </c>
      <c r="O10" s="85">
        <f t="shared" si="4"/>
        <v>1</v>
      </c>
      <c r="P10" s="82">
        <f t="shared" si="5"/>
        <v>0</v>
      </c>
      <c r="Q10" s="82">
        <f t="shared" si="6"/>
        <v>1</v>
      </c>
      <c r="R10" s="85">
        <f>IF(K10&gt;0,K10-J10,0)</f>
        <v>0</v>
      </c>
      <c r="S10" s="82">
        <f t="shared" si="7"/>
        <v>0</v>
      </c>
      <c r="T10" s="82">
        <f t="shared" si="8"/>
        <v>0</v>
      </c>
      <c r="U10" s="85">
        <f t="shared" si="9"/>
        <v>1</v>
      </c>
      <c r="V10" s="47">
        <f t="shared" si="10"/>
        <v>0</v>
      </c>
      <c r="W10" s="47">
        <f t="shared" si="11"/>
        <v>1</v>
      </c>
    </row>
    <row r="11" spans="1:25" hidden="1">
      <c r="A11" s="35">
        <v>3</v>
      </c>
      <c r="B11" s="86">
        <v>18</v>
      </c>
      <c r="C11" s="48"/>
      <c r="D11" s="35" t="s">
        <v>737</v>
      </c>
      <c r="E11" s="35" t="s">
        <v>735</v>
      </c>
      <c r="F11" s="35"/>
      <c r="G11" s="82">
        <v>53</v>
      </c>
      <c r="H11" s="47">
        <f t="shared" si="0"/>
        <v>53</v>
      </c>
      <c r="I11" s="47">
        <f t="shared" si="1"/>
        <v>0</v>
      </c>
      <c r="J11" s="82">
        <v>53</v>
      </c>
      <c r="K11" s="87">
        <v>53</v>
      </c>
      <c r="L11" s="47">
        <f t="shared" si="2"/>
        <v>53</v>
      </c>
      <c r="M11" s="47">
        <f t="shared" si="3"/>
        <v>0</v>
      </c>
      <c r="O11" s="85">
        <f t="shared" si="4"/>
        <v>0</v>
      </c>
      <c r="P11" s="82">
        <f t="shared" si="5"/>
        <v>0</v>
      </c>
      <c r="Q11" s="82">
        <f t="shared" si="6"/>
        <v>0</v>
      </c>
      <c r="R11" s="85">
        <f>IF(K11&gt;0,K11-J11,0)</f>
        <v>0</v>
      </c>
      <c r="S11" s="82">
        <f t="shared" si="7"/>
        <v>0</v>
      </c>
      <c r="T11" s="82">
        <f t="shared" si="8"/>
        <v>0</v>
      </c>
      <c r="U11" s="85">
        <f t="shared" si="9"/>
        <v>0</v>
      </c>
      <c r="V11" s="47">
        <f t="shared" si="10"/>
        <v>0</v>
      </c>
      <c r="W11" s="47">
        <f t="shared" si="11"/>
        <v>0</v>
      </c>
    </row>
    <row r="12" spans="1:25" hidden="1">
      <c r="A12" s="35">
        <v>4</v>
      </c>
      <c r="B12" s="86">
        <v>22</v>
      </c>
      <c r="C12" s="48"/>
      <c r="D12" s="35" t="s">
        <v>738</v>
      </c>
      <c r="E12" s="35" t="s">
        <v>735</v>
      </c>
      <c r="F12" s="35"/>
      <c r="G12" s="82">
        <v>258.60000000000002</v>
      </c>
      <c r="H12" s="47">
        <f t="shared" si="0"/>
        <v>258.60000000000002</v>
      </c>
      <c r="I12" s="47">
        <f t="shared" si="1"/>
        <v>0</v>
      </c>
      <c r="J12" s="82">
        <v>258.60000000000002</v>
      </c>
      <c r="K12" s="87">
        <v>258.60000000000002</v>
      </c>
      <c r="L12" s="47">
        <f t="shared" si="2"/>
        <v>258.60000000000002</v>
      </c>
      <c r="M12" s="47">
        <f t="shared" si="3"/>
        <v>0</v>
      </c>
      <c r="O12" s="85">
        <f t="shared" si="4"/>
        <v>0</v>
      </c>
      <c r="P12" s="82">
        <f t="shared" si="5"/>
        <v>0</v>
      </c>
      <c r="Q12" s="82">
        <f t="shared" si="6"/>
        <v>0</v>
      </c>
      <c r="R12" s="85">
        <f>IF(K12&gt;0,K12-J12,0)</f>
        <v>0</v>
      </c>
      <c r="S12" s="82">
        <f t="shared" si="7"/>
        <v>0</v>
      </c>
      <c r="T12" s="82">
        <f t="shared" si="8"/>
        <v>0</v>
      </c>
      <c r="U12" s="85">
        <f t="shared" si="9"/>
        <v>0</v>
      </c>
      <c r="V12" s="47">
        <f t="shared" si="10"/>
        <v>0</v>
      </c>
      <c r="W12" s="47">
        <f t="shared" si="11"/>
        <v>0</v>
      </c>
    </row>
    <row r="13" spans="1:25" hidden="1">
      <c r="A13" s="35">
        <v>5</v>
      </c>
      <c r="B13" s="86">
        <v>25</v>
      </c>
      <c r="C13" s="48"/>
      <c r="D13" s="35" t="s">
        <v>739</v>
      </c>
      <c r="E13" s="35" t="s">
        <v>735</v>
      </c>
      <c r="F13" s="35"/>
      <c r="G13" s="88">
        <v>247</v>
      </c>
      <c r="H13" s="47">
        <f t="shared" si="0"/>
        <v>247</v>
      </c>
      <c r="I13" s="47">
        <f t="shared" si="1"/>
        <v>0</v>
      </c>
      <c r="J13" s="88">
        <v>247</v>
      </c>
      <c r="K13" s="89">
        <v>247</v>
      </c>
      <c r="L13" s="47">
        <f t="shared" si="2"/>
        <v>247</v>
      </c>
      <c r="M13" s="47">
        <f t="shared" si="3"/>
        <v>0</v>
      </c>
      <c r="N13" s="90"/>
      <c r="O13" s="85">
        <f t="shared" si="4"/>
        <v>0</v>
      </c>
      <c r="P13" s="82">
        <f t="shared" si="5"/>
        <v>0</v>
      </c>
      <c r="Q13" s="82">
        <f t="shared" si="6"/>
        <v>0</v>
      </c>
      <c r="R13" s="85">
        <f>IF(K13&gt;0,K13-J13,0)-0</f>
        <v>0</v>
      </c>
      <c r="S13" s="82">
        <f t="shared" si="7"/>
        <v>0</v>
      </c>
      <c r="T13" s="82">
        <f t="shared" si="8"/>
        <v>0</v>
      </c>
      <c r="U13" s="85">
        <f t="shared" si="9"/>
        <v>0</v>
      </c>
      <c r="V13" s="47">
        <f t="shared" si="10"/>
        <v>0</v>
      </c>
      <c r="W13" s="47">
        <f t="shared" si="11"/>
        <v>0</v>
      </c>
    </row>
    <row r="14" spans="1:25" hidden="1">
      <c r="A14" s="35">
        <v>6</v>
      </c>
      <c r="B14" s="86">
        <v>26</v>
      </c>
      <c r="C14" s="48"/>
      <c r="D14" s="35" t="s">
        <v>740</v>
      </c>
      <c r="E14" s="35" t="s">
        <v>735</v>
      </c>
      <c r="F14" s="35"/>
      <c r="G14" s="88">
        <v>362.9</v>
      </c>
      <c r="H14" s="47">
        <f t="shared" si="0"/>
        <v>362.9</v>
      </c>
      <c r="I14" s="47">
        <f t="shared" si="1"/>
        <v>0</v>
      </c>
      <c r="J14" s="88">
        <v>362.9</v>
      </c>
      <c r="K14" s="89">
        <v>362.9</v>
      </c>
      <c r="L14" s="47">
        <f t="shared" si="2"/>
        <v>362.9</v>
      </c>
      <c r="M14" s="47">
        <f t="shared" si="3"/>
        <v>0</v>
      </c>
      <c r="O14" s="85">
        <f t="shared" si="4"/>
        <v>0</v>
      </c>
      <c r="P14" s="82">
        <f t="shared" si="5"/>
        <v>0</v>
      </c>
      <c r="Q14" s="82">
        <f t="shared" si="6"/>
        <v>0</v>
      </c>
      <c r="R14" s="85">
        <f>IF(K14&gt;0,K14-J14,0)</f>
        <v>0</v>
      </c>
      <c r="S14" s="82">
        <f t="shared" si="7"/>
        <v>0</v>
      </c>
      <c r="T14" s="82">
        <f t="shared" si="8"/>
        <v>0</v>
      </c>
      <c r="U14" s="85">
        <f t="shared" si="9"/>
        <v>0</v>
      </c>
      <c r="V14" s="47">
        <f t="shared" si="10"/>
        <v>0</v>
      </c>
      <c r="W14" s="47">
        <f t="shared" si="11"/>
        <v>0</v>
      </c>
    </row>
    <row r="15" spans="1:25" hidden="1">
      <c r="A15" s="35">
        <v>7</v>
      </c>
      <c r="B15" s="86">
        <v>27</v>
      </c>
      <c r="C15" s="48"/>
      <c r="D15" s="35" t="s">
        <v>741</v>
      </c>
      <c r="E15" s="35" t="s">
        <v>735</v>
      </c>
      <c r="F15" s="35"/>
      <c r="G15" s="88">
        <v>432.6</v>
      </c>
      <c r="H15" s="47">
        <f t="shared" si="0"/>
        <v>432.6</v>
      </c>
      <c r="I15" s="47">
        <f t="shared" si="1"/>
        <v>0</v>
      </c>
      <c r="J15" s="88">
        <v>453.6</v>
      </c>
      <c r="K15" s="89">
        <v>476.4</v>
      </c>
      <c r="L15" s="47">
        <f t="shared" si="2"/>
        <v>476.4</v>
      </c>
      <c r="M15" s="47">
        <f t="shared" si="3"/>
        <v>0</v>
      </c>
      <c r="O15" s="85">
        <f t="shared" si="4"/>
        <v>21</v>
      </c>
      <c r="P15" s="82">
        <f t="shared" si="5"/>
        <v>21</v>
      </c>
      <c r="Q15" s="82">
        <f t="shared" si="6"/>
        <v>0</v>
      </c>
      <c r="R15" s="85">
        <f>IF(K15&gt;0,K15-J15,0)-0</f>
        <v>22.799999999999955</v>
      </c>
      <c r="S15" s="82">
        <f t="shared" si="7"/>
        <v>22.799999999999955</v>
      </c>
      <c r="T15" s="82">
        <f t="shared" si="8"/>
        <v>0</v>
      </c>
      <c r="U15" s="85">
        <f t="shared" si="9"/>
        <v>43.799999999999955</v>
      </c>
      <c r="V15" s="47">
        <f t="shared" si="10"/>
        <v>43.799999999999955</v>
      </c>
      <c r="W15" s="47">
        <f t="shared" si="11"/>
        <v>0</v>
      </c>
    </row>
    <row r="16" spans="1:25" hidden="1">
      <c r="A16" s="35">
        <v>8</v>
      </c>
      <c r="B16" s="86">
        <v>27</v>
      </c>
      <c r="C16" s="48"/>
      <c r="D16" s="35" t="s">
        <v>742</v>
      </c>
      <c r="E16" s="35"/>
      <c r="F16" s="35" t="s">
        <v>736</v>
      </c>
      <c r="G16" s="88">
        <v>421.8</v>
      </c>
      <c r="H16" s="47">
        <f t="shared" si="0"/>
        <v>0</v>
      </c>
      <c r="I16" s="47">
        <f t="shared" si="1"/>
        <v>421.8</v>
      </c>
      <c r="J16" s="88">
        <v>442.8</v>
      </c>
      <c r="K16" s="89">
        <v>454.6</v>
      </c>
      <c r="L16" s="47">
        <f t="shared" si="2"/>
        <v>0</v>
      </c>
      <c r="M16" s="47">
        <f t="shared" si="3"/>
        <v>454.6</v>
      </c>
      <c r="O16" s="85">
        <f t="shared" si="4"/>
        <v>21</v>
      </c>
      <c r="P16" s="82">
        <f t="shared" si="5"/>
        <v>0</v>
      </c>
      <c r="Q16" s="82">
        <f t="shared" si="6"/>
        <v>21</v>
      </c>
      <c r="R16" s="85">
        <f>IF(K16&gt;0,K16-J16,0)-0</f>
        <v>11.800000000000011</v>
      </c>
      <c r="S16" s="82">
        <f t="shared" si="7"/>
        <v>0</v>
      </c>
      <c r="T16" s="82">
        <f t="shared" si="8"/>
        <v>11.800000000000011</v>
      </c>
      <c r="U16" s="85">
        <f t="shared" si="9"/>
        <v>32.800000000000011</v>
      </c>
      <c r="V16" s="47">
        <f t="shared" si="10"/>
        <v>0</v>
      </c>
      <c r="W16" s="47">
        <f t="shared" si="11"/>
        <v>32.800000000000011</v>
      </c>
    </row>
    <row r="17" spans="1:23" hidden="1">
      <c r="A17" s="35">
        <v>9</v>
      </c>
      <c r="B17" s="86">
        <v>34</v>
      </c>
      <c r="C17" s="48"/>
      <c r="D17" s="35" t="s">
        <v>743</v>
      </c>
      <c r="E17" s="35" t="s">
        <v>735</v>
      </c>
      <c r="F17" s="35"/>
      <c r="G17" s="82">
        <v>118.4</v>
      </c>
      <c r="H17" s="47">
        <f t="shared" si="0"/>
        <v>118.4</v>
      </c>
      <c r="I17" s="47">
        <f t="shared" si="1"/>
        <v>0</v>
      </c>
      <c r="J17" s="82">
        <v>118.4</v>
      </c>
      <c r="K17" s="87">
        <v>118.4</v>
      </c>
      <c r="L17" s="47">
        <f t="shared" si="2"/>
        <v>118.4</v>
      </c>
      <c r="M17" s="47">
        <f t="shared" si="3"/>
        <v>0</v>
      </c>
      <c r="O17" s="85">
        <f t="shared" si="4"/>
        <v>0</v>
      </c>
      <c r="P17" s="82">
        <f t="shared" si="5"/>
        <v>0</v>
      </c>
      <c r="Q17" s="82">
        <f t="shared" si="6"/>
        <v>0</v>
      </c>
      <c r="R17" s="85">
        <f t="shared" ref="R17:R35" si="12">IF(K17&gt;0,K17-J17,0)</f>
        <v>0</v>
      </c>
      <c r="S17" s="82">
        <f t="shared" si="7"/>
        <v>0</v>
      </c>
      <c r="T17" s="82">
        <f t="shared" si="8"/>
        <v>0</v>
      </c>
      <c r="U17" s="85">
        <f t="shared" si="9"/>
        <v>0</v>
      </c>
      <c r="V17" s="47">
        <f t="shared" si="10"/>
        <v>0</v>
      </c>
      <c r="W17" s="47">
        <f t="shared" si="11"/>
        <v>0</v>
      </c>
    </row>
    <row r="18" spans="1:23" hidden="1">
      <c r="A18" s="35">
        <v>10</v>
      </c>
      <c r="B18" s="86">
        <v>38</v>
      </c>
      <c r="C18" s="48"/>
      <c r="D18" s="35" t="s">
        <v>744</v>
      </c>
      <c r="E18" s="35" t="s">
        <v>735</v>
      </c>
      <c r="F18" s="35"/>
      <c r="G18" s="82">
        <v>84.5</v>
      </c>
      <c r="H18" s="47">
        <f t="shared" si="0"/>
        <v>84.5</v>
      </c>
      <c r="I18" s="47">
        <f t="shared" si="1"/>
        <v>0</v>
      </c>
      <c r="J18" s="82">
        <v>84.5</v>
      </c>
      <c r="K18" s="87">
        <v>85.5</v>
      </c>
      <c r="L18" s="47">
        <f t="shared" si="2"/>
        <v>85.5</v>
      </c>
      <c r="M18" s="47">
        <f t="shared" si="3"/>
        <v>0</v>
      </c>
      <c r="O18" s="85">
        <f t="shared" si="4"/>
        <v>0</v>
      </c>
      <c r="P18" s="82">
        <f t="shared" si="5"/>
        <v>0</v>
      </c>
      <c r="Q18" s="82">
        <f t="shared" si="6"/>
        <v>0</v>
      </c>
      <c r="R18" s="85">
        <f t="shared" si="12"/>
        <v>1</v>
      </c>
      <c r="S18" s="82">
        <f t="shared" si="7"/>
        <v>1</v>
      </c>
      <c r="T18" s="82">
        <f t="shared" si="8"/>
        <v>0</v>
      </c>
      <c r="U18" s="85">
        <f t="shared" si="9"/>
        <v>1</v>
      </c>
      <c r="V18" s="47">
        <f t="shared" si="10"/>
        <v>1</v>
      </c>
      <c r="W18" s="47">
        <f t="shared" si="11"/>
        <v>0</v>
      </c>
    </row>
    <row r="19" spans="1:23" hidden="1">
      <c r="A19" s="35">
        <v>11</v>
      </c>
      <c r="B19" s="86">
        <v>42</v>
      </c>
      <c r="C19" s="48"/>
      <c r="D19" s="35" t="s">
        <v>745</v>
      </c>
      <c r="E19" s="35" t="s">
        <v>735</v>
      </c>
      <c r="F19" s="35"/>
      <c r="G19" s="82">
        <v>382</v>
      </c>
      <c r="H19" s="47">
        <f t="shared" si="0"/>
        <v>382</v>
      </c>
      <c r="I19" s="47">
        <f t="shared" si="1"/>
        <v>0</v>
      </c>
      <c r="J19" s="82">
        <v>382</v>
      </c>
      <c r="K19" s="87">
        <v>382</v>
      </c>
      <c r="L19" s="47">
        <f t="shared" si="2"/>
        <v>382</v>
      </c>
      <c r="M19" s="47">
        <f t="shared" si="3"/>
        <v>0</v>
      </c>
      <c r="O19" s="85">
        <f t="shared" si="4"/>
        <v>0</v>
      </c>
      <c r="P19" s="82">
        <f t="shared" si="5"/>
        <v>0</v>
      </c>
      <c r="Q19" s="82">
        <f t="shared" si="6"/>
        <v>0</v>
      </c>
      <c r="R19" s="85">
        <f t="shared" si="12"/>
        <v>0</v>
      </c>
      <c r="S19" s="82">
        <f t="shared" si="7"/>
        <v>0</v>
      </c>
      <c r="T19" s="82">
        <f t="shared" si="8"/>
        <v>0</v>
      </c>
      <c r="U19" s="85">
        <f t="shared" si="9"/>
        <v>0</v>
      </c>
      <c r="V19" s="47">
        <f t="shared" si="10"/>
        <v>0</v>
      </c>
      <c r="W19" s="47">
        <f t="shared" si="11"/>
        <v>0</v>
      </c>
    </row>
    <row r="20" spans="1:23" hidden="1">
      <c r="A20" s="35">
        <v>12</v>
      </c>
      <c r="B20" s="86">
        <v>42</v>
      </c>
      <c r="C20" s="48"/>
      <c r="D20" s="35" t="s">
        <v>745</v>
      </c>
      <c r="E20" s="35"/>
      <c r="F20" s="35" t="s">
        <v>736</v>
      </c>
      <c r="G20" s="82">
        <v>374</v>
      </c>
      <c r="H20" s="47">
        <f t="shared" si="0"/>
        <v>0</v>
      </c>
      <c r="I20" s="47">
        <f t="shared" si="1"/>
        <v>374</v>
      </c>
      <c r="J20" s="82">
        <v>374</v>
      </c>
      <c r="K20" s="87">
        <v>374</v>
      </c>
      <c r="L20" s="47">
        <f t="shared" si="2"/>
        <v>0</v>
      </c>
      <c r="M20" s="47">
        <f t="shared" si="3"/>
        <v>374</v>
      </c>
      <c r="O20" s="85">
        <f t="shared" si="4"/>
        <v>0</v>
      </c>
      <c r="P20" s="82">
        <f t="shared" si="5"/>
        <v>0</v>
      </c>
      <c r="Q20" s="82">
        <f t="shared" si="6"/>
        <v>0</v>
      </c>
      <c r="R20" s="85">
        <f t="shared" si="12"/>
        <v>0</v>
      </c>
      <c r="S20" s="82">
        <f t="shared" si="7"/>
        <v>0</v>
      </c>
      <c r="T20" s="82">
        <f t="shared" si="8"/>
        <v>0</v>
      </c>
      <c r="U20" s="85">
        <f t="shared" si="9"/>
        <v>0</v>
      </c>
      <c r="V20" s="47">
        <f t="shared" si="10"/>
        <v>0</v>
      </c>
      <c r="W20" s="47">
        <f t="shared" si="11"/>
        <v>0</v>
      </c>
    </row>
    <row r="21" spans="1:23" hidden="1">
      <c r="A21" s="35">
        <v>13</v>
      </c>
      <c r="B21" s="86">
        <v>46</v>
      </c>
      <c r="C21" s="48"/>
      <c r="D21" s="35" t="s">
        <v>746</v>
      </c>
      <c r="E21" s="35" t="s">
        <v>735</v>
      </c>
      <c r="F21" s="35"/>
      <c r="G21" s="82">
        <v>2188.9</v>
      </c>
      <c r="H21" s="47">
        <f t="shared" si="0"/>
        <v>2188.9</v>
      </c>
      <c r="I21" s="47">
        <f t="shared" si="1"/>
        <v>0</v>
      </c>
      <c r="J21" s="82">
        <v>2217.9</v>
      </c>
      <c r="K21" s="87">
        <v>2230.9</v>
      </c>
      <c r="L21" s="47">
        <f t="shared" si="2"/>
        <v>2230.9</v>
      </c>
      <c r="M21" s="47">
        <f t="shared" si="3"/>
        <v>0</v>
      </c>
      <c r="O21" s="85">
        <f t="shared" si="4"/>
        <v>29</v>
      </c>
      <c r="P21" s="82">
        <f t="shared" si="5"/>
        <v>29</v>
      </c>
      <c r="Q21" s="82">
        <f t="shared" si="6"/>
        <v>0</v>
      </c>
      <c r="R21" s="85">
        <f t="shared" si="12"/>
        <v>13</v>
      </c>
      <c r="S21" s="82">
        <f t="shared" si="7"/>
        <v>13</v>
      </c>
      <c r="T21" s="82">
        <f t="shared" si="8"/>
        <v>0</v>
      </c>
      <c r="U21" s="85">
        <f t="shared" si="9"/>
        <v>42</v>
      </c>
      <c r="V21" s="47">
        <f t="shared" si="10"/>
        <v>42</v>
      </c>
      <c r="W21" s="47">
        <f t="shared" si="11"/>
        <v>0</v>
      </c>
    </row>
    <row r="22" spans="1:23" hidden="1">
      <c r="A22" s="35">
        <v>14</v>
      </c>
      <c r="B22" s="86">
        <v>46</v>
      </c>
      <c r="C22" s="48"/>
      <c r="D22" s="35" t="s">
        <v>747</v>
      </c>
      <c r="E22" s="79"/>
      <c r="F22" s="79" t="s">
        <v>736</v>
      </c>
      <c r="G22" s="82">
        <v>820.2</v>
      </c>
      <c r="H22" s="47">
        <f t="shared" si="0"/>
        <v>0</v>
      </c>
      <c r="I22" s="47">
        <f t="shared" si="1"/>
        <v>820.2</v>
      </c>
      <c r="J22" s="82">
        <v>824.2</v>
      </c>
      <c r="K22" s="87">
        <v>824.2</v>
      </c>
      <c r="L22" s="47">
        <f t="shared" si="2"/>
        <v>0</v>
      </c>
      <c r="M22" s="47">
        <f t="shared" si="3"/>
        <v>824.2</v>
      </c>
      <c r="O22" s="85">
        <f t="shared" si="4"/>
        <v>4</v>
      </c>
      <c r="P22" s="82">
        <f t="shared" si="5"/>
        <v>0</v>
      </c>
      <c r="Q22" s="82">
        <f t="shared" si="6"/>
        <v>4</v>
      </c>
      <c r="R22" s="85">
        <f t="shared" si="12"/>
        <v>0</v>
      </c>
      <c r="S22" s="82">
        <f t="shared" si="7"/>
        <v>0</v>
      </c>
      <c r="T22" s="82">
        <f t="shared" si="8"/>
        <v>0</v>
      </c>
      <c r="U22" s="85">
        <f t="shared" si="9"/>
        <v>4</v>
      </c>
      <c r="V22" s="47">
        <f t="shared" si="10"/>
        <v>0</v>
      </c>
      <c r="W22" s="47">
        <f t="shared" si="11"/>
        <v>4</v>
      </c>
    </row>
    <row r="23" spans="1:23" hidden="1">
      <c r="A23" s="35">
        <v>15</v>
      </c>
      <c r="B23" s="86">
        <v>48</v>
      </c>
      <c r="C23" s="48"/>
      <c r="D23" s="35" t="s">
        <v>748</v>
      </c>
      <c r="E23" s="35" t="s">
        <v>735</v>
      </c>
      <c r="F23" s="35"/>
      <c r="G23" s="82">
        <v>323</v>
      </c>
      <c r="H23" s="47">
        <f t="shared" si="0"/>
        <v>323</v>
      </c>
      <c r="I23" s="47">
        <f t="shared" si="1"/>
        <v>0</v>
      </c>
      <c r="J23" s="82">
        <v>323</v>
      </c>
      <c r="K23" s="87">
        <v>323</v>
      </c>
      <c r="L23" s="47">
        <f t="shared" si="2"/>
        <v>323</v>
      </c>
      <c r="M23" s="47">
        <f t="shared" si="3"/>
        <v>0</v>
      </c>
      <c r="O23" s="85">
        <f t="shared" si="4"/>
        <v>0</v>
      </c>
      <c r="P23" s="82">
        <f t="shared" si="5"/>
        <v>0</v>
      </c>
      <c r="Q23" s="82">
        <f t="shared" si="6"/>
        <v>0</v>
      </c>
      <c r="R23" s="85">
        <f t="shared" si="12"/>
        <v>0</v>
      </c>
      <c r="S23" s="82">
        <f t="shared" si="7"/>
        <v>0</v>
      </c>
      <c r="T23" s="82">
        <f t="shared" si="8"/>
        <v>0</v>
      </c>
      <c r="U23" s="85">
        <f t="shared" si="9"/>
        <v>0</v>
      </c>
      <c r="V23" s="47">
        <f t="shared" si="10"/>
        <v>0</v>
      </c>
      <c r="W23" s="47">
        <f t="shared" si="11"/>
        <v>0</v>
      </c>
    </row>
    <row r="24" spans="1:23" hidden="1">
      <c r="A24" s="35">
        <v>16</v>
      </c>
      <c r="B24" s="86">
        <v>48</v>
      </c>
      <c r="C24" s="48"/>
      <c r="D24" s="35" t="s">
        <v>749</v>
      </c>
      <c r="E24" s="35"/>
      <c r="F24" s="35" t="s">
        <v>736</v>
      </c>
      <c r="G24" s="82">
        <v>319</v>
      </c>
      <c r="H24" s="47">
        <f t="shared" si="0"/>
        <v>0</v>
      </c>
      <c r="I24" s="47">
        <f t="shared" si="1"/>
        <v>319</v>
      </c>
      <c r="J24" s="82">
        <v>319</v>
      </c>
      <c r="K24" s="87">
        <v>319</v>
      </c>
      <c r="L24" s="47">
        <f t="shared" si="2"/>
        <v>0</v>
      </c>
      <c r="M24" s="47">
        <f t="shared" si="3"/>
        <v>319</v>
      </c>
      <c r="O24" s="85">
        <f t="shared" si="4"/>
        <v>0</v>
      </c>
      <c r="P24" s="82">
        <f t="shared" si="5"/>
        <v>0</v>
      </c>
      <c r="Q24" s="82">
        <f t="shared" si="6"/>
        <v>0</v>
      </c>
      <c r="R24" s="85">
        <f t="shared" si="12"/>
        <v>0</v>
      </c>
      <c r="S24" s="82">
        <f t="shared" si="7"/>
        <v>0</v>
      </c>
      <c r="T24" s="82">
        <f t="shared" si="8"/>
        <v>0</v>
      </c>
      <c r="U24" s="85">
        <f t="shared" si="9"/>
        <v>0</v>
      </c>
      <c r="V24" s="47">
        <f t="shared" si="10"/>
        <v>0</v>
      </c>
      <c r="W24" s="47">
        <f t="shared" si="11"/>
        <v>0</v>
      </c>
    </row>
    <row r="25" spans="1:23" hidden="1">
      <c r="A25" s="35">
        <v>17</v>
      </c>
      <c r="B25" s="86">
        <v>49</v>
      </c>
      <c r="C25" s="48"/>
      <c r="D25" s="35" t="s">
        <v>750</v>
      </c>
      <c r="E25" s="35" t="s">
        <v>735</v>
      </c>
      <c r="F25" s="35"/>
      <c r="G25" s="82">
        <v>362</v>
      </c>
      <c r="H25" s="47">
        <f t="shared" si="0"/>
        <v>362</v>
      </c>
      <c r="I25" s="47">
        <f t="shared" si="1"/>
        <v>0</v>
      </c>
      <c r="J25" s="82">
        <v>362</v>
      </c>
      <c r="K25" s="87">
        <v>362</v>
      </c>
      <c r="L25" s="47">
        <f t="shared" si="2"/>
        <v>362</v>
      </c>
      <c r="M25" s="47">
        <f t="shared" si="3"/>
        <v>0</v>
      </c>
      <c r="O25" s="85">
        <f t="shared" si="4"/>
        <v>0</v>
      </c>
      <c r="P25" s="82">
        <f t="shared" si="5"/>
        <v>0</v>
      </c>
      <c r="Q25" s="82">
        <f t="shared" si="6"/>
        <v>0</v>
      </c>
      <c r="R25" s="85">
        <f t="shared" si="12"/>
        <v>0</v>
      </c>
      <c r="S25" s="82">
        <f t="shared" si="7"/>
        <v>0</v>
      </c>
      <c r="T25" s="82">
        <f t="shared" si="8"/>
        <v>0</v>
      </c>
      <c r="U25" s="85">
        <f t="shared" si="9"/>
        <v>0</v>
      </c>
      <c r="V25" s="47">
        <f t="shared" si="10"/>
        <v>0</v>
      </c>
      <c r="W25" s="47">
        <f t="shared" si="11"/>
        <v>0</v>
      </c>
    </row>
    <row r="26" spans="1:23" hidden="1">
      <c r="A26" s="35">
        <v>18</v>
      </c>
      <c r="B26" s="86">
        <v>50</v>
      </c>
      <c r="C26" s="48"/>
      <c r="D26" s="35" t="s">
        <v>751</v>
      </c>
      <c r="E26" s="35" t="s">
        <v>735</v>
      </c>
      <c r="F26" s="35"/>
      <c r="G26" s="82">
        <v>355</v>
      </c>
      <c r="H26" s="47">
        <f t="shared" si="0"/>
        <v>355</v>
      </c>
      <c r="I26" s="47">
        <f t="shared" si="1"/>
        <v>0</v>
      </c>
      <c r="J26" s="82">
        <v>355</v>
      </c>
      <c r="K26" s="87">
        <v>355</v>
      </c>
      <c r="L26" s="47">
        <f t="shared" si="2"/>
        <v>355</v>
      </c>
      <c r="M26" s="47">
        <f t="shared" si="3"/>
        <v>0</v>
      </c>
      <c r="O26" s="85">
        <f t="shared" si="4"/>
        <v>0</v>
      </c>
      <c r="P26" s="82">
        <f t="shared" si="5"/>
        <v>0</v>
      </c>
      <c r="Q26" s="82">
        <f t="shared" si="6"/>
        <v>0</v>
      </c>
      <c r="R26" s="85">
        <f t="shared" si="12"/>
        <v>0</v>
      </c>
      <c r="S26" s="82">
        <f t="shared" si="7"/>
        <v>0</v>
      </c>
      <c r="T26" s="82">
        <f t="shared" si="8"/>
        <v>0</v>
      </c>
      <c r="U26" s="85">
        <f t="shared" si="9"/>
        <v>0</v>
      </c>
      <c r="V26" s="47">
        <f t="shared" si="10"/>
        <v>0</v>
      </c>
      <c r="W26" s="47">
        <f t="shared" si="11"/>
        <v>0</v>
      </c>
    </row>
    <row r="27" spans="1:23" hidden="1">
      <c r="A27" s="35">
        <v>19</v>
      </c>
      <c r="B27" s="86">
        <v>66</v>
      </c>
      <c r="C27" s="48"/>
      <c r="D27" s="37" t="s">
        <v>752</v>
      </c>
      <c r="E27" s="35" t="s">
        <v>735</v>
      </c>
      <c r="F27" s="35"/>
      <c r="G27" s="82">
        <v>172</v>
      </c>
      <c r="H27" s="47">
        <f t="shared" si="0"/>
        <v>172</v>
      </c>
      <c r="I27" s="47">
        <f t="shared" si="1"/>
        <v>0</v>
      </c>
      <c r="J27" s="82">
        <v>172</v>
      </c>
      <c r="K27" s="87">
        <v>172</v>
      </c>
      <c r="L27" s="47">
        <f t="shared" si="2"/>
        <v>172</v>
      </c>
      <c r="M27" s="47">
        <f t="shared" si="3"/>
        <v>0</v>
      </c>
      <c r="O27" s="85">
        <f t="shared" si="4"/>
        <v>0</v>
      </c>
      <c r="P27" s="82">
        <f t="shared" si="5"/>
        <v>0</v>
      </c>
      <c r="Q27" s="82">
        <f t="shared" si="6"/>
        <v>0</v>
      </c>
      <c r="R27" s="85">
        <f t="shared" si="12"/>
        <v>0</v>
      </c>
      <c r="S27" s="82">
        <f t="shared" si="7"/>
        <v>0</v>
      </c>
      <c r="T27" s="82">
        <f t="shared" si="8"/>
        <v>0</v>
      </c>
      <c r="U27" s="85">
        <f t="shared" si="9"/>
        <v>0</v>
      </c>
      <c r="V27" s="47">
        <f t="shared" si="10"/>
        <v>0</v>
      </c>
      <c r="W27" s="47">
        <f t="shared" si="11"/>
        <v>0</v>
      </c>
    </row>
    <row r="28" spans="1:23" hidden="1">
      <c r="A28" s="35">
        <v>20</v>
      </c>
      <c r="B28" s="86">
        <v>66</v>
      </c>
      <c r="C28" s="48"/>
      <c r="D28" s="37" t="s">
        <v>753</v>
      </c>
      <c r="E28" s="35"/>
      <c r="F28" s="35" t="s">
        <v>736</v>
      </c>
      <c r="G28" s="82">
        <v>185</v>
      </c>
      <c r="H28" s="47">
        <f t="shared" si="0"/>
        <v>0</v>
      </c>
      <c r="I28" s="47">
        <f t="shared" si="1"/>
        <v>185</v>
      </c>
      <c r="J28" s="82">
        <v>185</v>
      </c>
      <c r="K28" s="87">
        <v>185</v>
      </c>
      <c r="L28" s="47">
        <f t="shared" si="2"/>
        <v>0</v>
      </c>
      <c r="M28" s="47">
        <f t="shared" si="3"/>
        <v>185</v>
      </c>
      <c r="O28" s="85">
        <f t="shared" si="4"/>
        <v>0</v>
      </c>
      <c r="P28" s="82">
        <f t="shared" si="5"/>
        <v>0</v>
      </c>
      <c r="Q28" s="82">
        <f t="shared" si="6"/>
        <v>0</v>
      </c>
      <c r="R28" s="85">
        <f t="shared" si="12"/>
        <v>0</v>
      </c>
      <c r="S28" s="82">
        <f t="shared" si="7"/>
        <v>0</v>
      </c>
      <c r="T28" s="82">
        <f t="shared" si="8"/>
        <v>0</v>
      </c>
      <c r="U28" s="85">
        <f t="shared" si="9"/>
        <v>0</v>
      </c>
      <c r="V28" s="47">
        <f t="shared" si="10"/>
        <v>0</v>
      </c>
      <c r="W28" s="47">
        <f t="shared" si="11"/>
        <v>0</v>
      </c>
    </row>
    <row r="29" spans="1:23" hidden="1">
      <c r="A29" s="35">
        <v>21</v>
      </c>
      <c r="B29" s="86">
        <v>70</v>
      </c>
      <c r="C29" s="48"/>
      <c r="D29" s="37" t="s">
        <v>754</v>
      </c>
      <c r="E29" s="35" t="s">
        <v>735</v>
      </c>
      <c r="F29" s="35"/>
      <c r="G29" s="82">
        <v>295</v>
      </c>
      <c r="H29" s="47">
        <f t="shared" si="0"/>
        <v>295</v>
      </c>
      <c r="I29" s="47">
        <f t="shared" si="1"/>
        <v>0</v>
      </c>
      <c r="J29" s="82">
        <v>295</v>
      </c>
      <c r="K29" s="87">
        <v>295</v>
      </c>
      <c r="L29" s="47">
        <f t="shared" si="2"/>
        <v>295</v>
      </c>
      <c r="M29" s="47">
        <f t="shared" si="3"/>
        <v>0</v>
      </c>
      <c r="O29" s="85">
        <f t="shared" si="4"/>
        <v>0</v>
      </c>
      <c r="P29" s="82">
        <f t="shared" si="5"/>
        <v>0</v>
      </c>
      <c r="Q29" s="82">
        <f t="shared" si="6"/>
        <v>0</v>
      </c>
      <c r="R29" s="85">
        <f t="shared" si="12"/>
        <v>0</v>
      </c>
      <c r="S29" s="82">
        <f t="shared" si="7"/>
        <v>0</v>
      </c>
      <c r="T29" s="82">
        <f t="shared" si="8"/>
        <v>0</v>
      </c>
      <c r="U29" s="85">
        <f t="shared" si="9"/>
        <v>0</v>
      </c>
      <c r="V29" s="47">
        <f t="shared" si="10"/>
        <v>0</v>
      </c>
      <c r="W29" s="47">
        <f t="shared" si="11"/>
        <v>0</v>
      </c>
    </row>
    <row r="30" spans="1:23" hidden="1">
      <c r="A30" s="35">
        <v>22</v>
      </c>
      <c r="B30" s="86">
        <v>78</v>
      </c>
      <c r="C30" s="48"/>
      <c r="D30" s="35" t="s">
        <v>755</v>
      </c>
      <c r="E30" s="35" t="s">
        <v>735</v>
      </c>
      <c r="F30" s="35"/>
      <c r="G30" s="82">
        <v>196</v>
      </c>
      <c r="H30" s="47">
        <f t="shared" si="0"/>
        <v>196</v>
      </c>
      <c r="I30" s="47">
        <f t="shared" si="1"/>
        <v>0</v>
      </c>
      <c r="J30" s="82">
        <v>196</v>
      </c>
      <c r="K30" s="87">
        <v>196</v>
      </c>
      <c r="L30" s="47">
        <f t="shared" si="2"/>
        <v>196</v>
      </c>
      <c r="M30" s="47">
        <f t="shared" si="3"/>
        <v>0</v>
      </c>
      <c r="O30" s="85">
        <f t="shared" si="4"/>
        <v>0</v>
      </c>
      <c r="P30" s="82">
        <f t="shared" si="5"/>
        <v>0</v>
      </c>
      <c r="Q30" s="82">
        <f t="shared" si="6"/>
        <v>0</v>
      </c>
      <c r="R30" s="85">
        <f t="shared" si="12"/>
        <v>0</v>
      </c>
      <c r="S30" s="82">
        <f t="shared" si="7"/>
        <v>0</v>
      </c>
      <c r="T30" s="82">
        <f t="shared" si="8"/>
        <v>0</v>
      </c>
      <c r="U30" s="85">
        <f t="shared" si="9"/>
        <v>0</v>
      </c>
      <c r="V30" s="47">
        <f t="shared" si="10"/>
        <v>0</v>
      </c>
      <c r="W30" s="47">
        <f t="shared" si="11"/>
        <v>0</v>
      </c>
    </row>
    <row r="31" spans="1:23" hidden="1">
      <c r="A31" s="35">
        <v>23</v>
      </c>
      <c r="B31" s="86">
        <v>82</v>
      </c>
      <c r="C31" s="48"/>
      <c r="D31" s="35" t="s">
        <v>756</v>
      </c>
      <c r="E31" s="35" t="s">
        <v>735</v>
      </c>
      <c r="F31" s="35"/>
      <c r="G31" s="82">
        <v>71</v>
      </c>
      <c r="H31" s="47">
        <f t="shared" si="0"/>
        <v>71</v>
      </c>
      <c r="I31" s="47">
        <f t="shared" si="1"/>
        <v>0</v>
      </c>
      <c r="J31" s="82">
        <v>71</v>
      </c>
      <c r="K31" s="87">
        <v>71</v>
      </c>
      <c r="L31" s="47">
        <f t="shared" si="2"/>
        <v>71</v>
      </c>
      <c r="M31" s="47">
        <f t="shared" si="3"/>
        <v>0</v>
      </c>
      <c r="O31" s="85">
        <f t="shared" si="4"/>
        <v>0</v>
      </c>
      <c r="P31" s="82">
        <f t="shared" si="5"/>
        <v>0</v>
      </c>
      <c r="Q31" s="82">
        <f t="shared" si="6"/>
        <v>0</v>
      </c>
      <c r="R31" s="85">
        <f t="shared" si="12"/>
        <v>0</v>
      </c>
      <c r="S31" s="82">
        <f t="shared" si="7"/>
        <v>0</v>
      </c>
      <c r="T31" s="82">
        <f t="shared" si="8"/>
        <v>0</v>
      </c>
      <c r="U31" s="85">
        <f t="shared" si="9"/>
        <v>0</v>
      </c>
      <c r="V31" s="47">
        <f t="shared" si="10"/>
        <v>0</v>
      </c>
      <c r="W31" s="47">
        <f t="shared" si="11"/>
        <v>0</v>
      </c>
    </row>
    <row r="32" spans="1:23" hidden="1">
      <c r="A32" s="35">
        <v>24</v>
      </c>
      <c r="B32" s="86">
        <v>86</v>
      </c>
      <c r="C32" s="48"/>
      <c r="D32" s="35" t="s">
        <v>757</v>
      </c>
      <c r="E32" s="35" t="s">
        <v>735</v>
      </c>
      <c r="F32" s="35"/>
      <c r="G32" s="82">
        <v>221</v>
      </c>
      <c r="H32" s="47">
        <f t="shared" si="0"/>
        <v>221</v>
      </c>
      <c r="I32" s="47">
        <f t="shared" si="1"/>
        <v>0</v>
      </c>
      <c r="J32" s="82">
        <v>221</v>
      </c>
      <c r="K32" s="87">
        <v>221</v>
      </c>
      <c r="L32" s="47">
        <f t="shared" si="2"/>
        <v>221</v>
      </c>
      <c r="M32" s="47">
        <f t="shared" si="3"/>
        <v>0</v>
      </c>
      <c r="O32" s="85">
        <f t="shared" si="4"/>
        <v>0</v>
      </c>
      <c r="P32" s="82">
        <f t="shared" si="5"/>
        <v>0</v>
      </c>
      <c r="Q32" s="82">
        <f t="shared" si="6"/>
        <v>0</v>
      </c>
      <c r="R32" s="85">
        <f t="shared" si="12"/>
        <v>0</v>
      </c>
      <c r="S32" s="82">
        <f t="shared" si="7"/>
        <v>0</v>
      </c>
      <c r="T32" s="82">
        <f t="shared" si="8"/>
        <v>0</v>
      </c>
      <c r="U32" s="85">
        <f t="shared" si="9"/>
        <v>0</v>
      </c>
      <c r="V32" s="47">
        <f t="shared" si="10"/>
        <v>0</v>
      </c>
      <c r="W32" s="47">
        <f t="shared" si="11"/>
        <v>0</v>
      </c>
    </row>
    <row r="33" spans="1:23" hidden="1">
      <c r="A33" s="35">
        <v>25</v>
      </c>
      <c r="B33" s="86" t="s">
        <v>758</v>
      </c>
      <c r="C33" s="48"/>
      <c r="D33" s="35" t="s">
        <v>759</v>
      </c>
      <c r="E33" s="35" t="s">
        <v>735</v>
      </c>
      <c r="F33" s="35"/>
      <c r="G33" s="82">
        <v>2363.5</v>
      </c>
      <c r="H33" s="47">
        <f t="shared" si="0"/>
        <v>2363.5</v>
      </c>
      <c r="I33" s="47">
        <f t="shared" si="1"/>
        <v>0</v>
      </c>
      <c r="J33" s="82">
        <v>2365.5</v>
      </c>
      <c r="K33" s="87">
        <v>2366.5</v>
      </c>
      <c r="L33" s="47">
        <f t="shared" si="2"/>
        <v>2366.5</v>
      </c>
      <c r="M33" s="47">
        <f t="shared" si="3"/>
        <v>0</v>
      </c>
      <c r="O33" s="85">
        <f t="shared" si="4"/>
        <v>2</v>
      </c>
      <c r="P33" s="82">
        <f t="shared" si="5"/>
        <v>2</v>
      </c>
      <c r="Q33" s="82">
        <f t="shared" si="6"/>
        <v>0</v>
      </c>
      <c r="R33" s="85">
        <f t="shared" si="12"/>
        <v>1</v>
      </c>
      <c r="S33" s="82">
        <f t="shared" si="7"/>
        <v>1</v>
      </c>
      <c r="T33" s="82">
        <f t="shared" si="8"/>
        <v>0</v>
      </c>
      <c r="U33" s="85">
        <f t="shared" si="9"/>
        <v>3</v>
      </c>
      <c r="V33" s="47">
        <f t="shared" si="10"/>
        <v>3</v>
      </c>
      <c r="W33" s="47">
        <f t="shared" si="11"/>
        <v>0</v>
      </c>
    </row>
    <row r="34" spans="1:23" hidden="1">
      <c r="A34" s="35">
        <v>26</v>
      </c>
      <c r="B34" s="86">
        <v>96</v>
      </c>
      <c r="C34" s="48"/>
      <c r="D34" s="35" t="s">
        <v>760</v>
      </c>
      <c r="E34" s="35"/>
      <c r="F34" s="35" t="s">
        <v>736</v>
      </c>
      <c r="G34" s="82">
        <v>477.2</v>
      </c>
      <c r="H34" s="47">
        <f t="shared" si="0"/>
        <v>0</v>
      </c>
      <c r="I34" s="47">
        <f t="shared" si="1"/>
        <v>477.2</v>
      </c>
      <c r="J34" s="82">
        <v>477.2</v>
      </c>
      <c r="K34" s="87">
        <v>477.2</v>
      </c>
      <c r="L34" s="47">
        <f t="shared" si="2"/>
        <v>0</v>
      </c>
      <c r="M34" s="47">
        <f t="shared" si="3"/>
        <v>477.2</v>
      </c>
      <c r="O34" s="85">
        <f t="shared" si="4"/>
        <v>0</v>
      </c>
      <c r="P34" s="82">
        <f t="shared" si="5"/>
        <v>0</v>
      </c>
      <c r="Q34" s="82">
        <f t="shared" si="6"/>
        <v>0</v>
      </c>
      <c r="R34" s="85">
        <f t="shared" si="12"/>
        <v>0</v>
      </c>
      <c r="S34" s="82">
        <f t="shared" si="7"/>
        <v>0</v>
      </c>
      <c r="T34" s="82">
        <f t="shared" si="8"/>
        <v>0</v>
      </c>
      <c r="U34" s="85">
        <f t="shared" si="9"/>
        <v>0</v>
      </c>
      <c r="V34" s="47">
        <f t="shared" si="10"/>
        <v>0</v>
      </c>
      <c r="W34" s="47">
        <f t="shared" si="11"/>
        <v>0</v>
      </c>
    </row>
    <row r="35" spans="1:23" hidden="1">
      <c r="A35" s="35">
        <v>27</v>
      </c>
      <c r="B35" s="86">
        <v>98</v>
      </c>
      <c r="C35" s="48"/>
      <c r="D35" s="35" t="s">
        <v>761</v>
      </c>
      <c r="E35" s="35"/>
      <c r="F35" s="35" t="s">
        <v>736</v>
      </c>
      <c r="G35" s="82">
        <v>132</v>
      </c>
      <c r="H35" s="47">
        <f t="shared" si="0"/>
        <v>0</v>
      </c>
      <c r="I35" s="47">
        <f t="shared" si="1"/>
        <v>132</v>
      </c>
      <c r="J35" s="82">
        <v>132</v>
      </c>
      <c r="K35" s="87">
        <v>132</v>
      </c>
      <c r="L35" s="47">
        <f t="shared" si="2"/>
        <v>0</v>
      </c>
      <c r="M35" s="47">
        <f t="shared" si="3"/>
        <v>132</v>
      </c>
      <c r="O35" s="85">
        <f t="shared" si="4"/>
        <v>0</v>
      </c>
      <c r="P35" s="82">
        <f t="shared" si="5"/>
        <v>0</v>
      </c>
      <c r="Q35" s="82">
        <f t="shared" si="6"/>
        <v>0</v>
      </c>
      <c r="R35" s="85">
        <f t="shared" si="12"/>
        <v>0</v>
      </c>
      <c r="S35" s="82">
        <f t="shared" si="7"/>
        <v>0</v>
      </c>
      <c r="T35" s="82">
        <f t="shared" si="8"/>
        <v>0</v>
      </c>
      <c r="U35" s="85">
        <f t="shared" si="9"/>
        <v>0</v>
      </c>
      <c r="V35" s="47">
        <f t="shared" si="10"/>
        <v>0</v>
      </c>
      <c r="W35" s="47">
        <f t="shared" si="11"/>
        <v>0</v>
      </c>
    </row>
    <row r="36" spans="1:23" hidden="1">
      <c r="A36" s="35">
        <v>28</v>
      </c>
      <c r="B36" s="35" t="s">
        <v>762</v>
      </c>
      <c r="C36" s="35"/>
      <c r="D36" s="35"/>
      <c r="E36" s="35"/>
      <c r="F36" s="35"/>
      <c r="H36" s="47">
        <f t="shared" si="0"/>
        <v>0</v>
      </c>
      <c r="I36" s="47">
        <f t="shared" si="1"/>
        <v>0</v>
      </c>
      <c r="J36" s="82"/>
      <c r="K36" s="87"/>
      <c r="L36" s="47">
        <f t="shared" si="2"/>
        <v>0</v>
      </c>
      <c r="M36" s="47">
        <f t="shared" si="3"/>
        <v>0</v>
      </c>
      <c r="O36" s="85"/>
      <c r="P36" s="82">
        <f t="shared" si="5"/>
        <v>0</v>
      </c>
      <c r="Q36" s="82">
        <f t="shared" si="6"/>
        <v>0</v>
      </c>
      <c r="R36" s="85"/>
      <c r="S36" s="82">
        <f t="shared" si="7"/>
        <v>0</v>
      </c>
      <c r="T36" s="82">
        <f t="shared" si="8"/>
        <v>0</v>
      </c>
      <c r="U36" s="85"/>
      <c r="V36" s="47">
        <f t="shared" si="10"/>
        <v>0</v>
      </c>
      <c r="W36" s="47">
        <f t="shared" si="11"/>
        <v>0</v>
      </c>
    </row>
    <row r="37" spans="1:23" hidden="1">
      <c r="A37" s="35">
        <v>29</v>
      </c>
      <c r="B37" s="86">
        <v>11</v>
      </c>
      <c r="C37" s="48"/>
      <c r="D37" s="35" t="s">
        <v>763</v>
      </c>
      <c r="E37" s="35" t="s">
        <v>735</v>
      </c>
      <c r="F37" s="35"/>
      <c r="G37" s="82">
        <v>903</v>
      </c>
      <c r="H37" s="47">
        <f t="shared" si="0"/>
        <v>903</v>
      </c>
      <c r="I37" s="47">
        <f t="shared" si="1"/>
        <v>0</v>
      </c>
      <c r="J37" s="82">
        <v>908</v>
      </c>
      <c r="K37" s="87">
        <v>914</v>
      </c>
      <c r="L37" s="47">
        <f t="shared" si="2"/>
        <v>914</v>
      </c>
      <c r="M37" s="47">
        <f t="shared" si="3"/>
        <v>0</v>
      </c>
      <c r="O37" s="85">
        <f t="shared" ref="O37:O42" si="13">IF(J37&gt;0,J37-G37,0)</f>
        <v>5</v>
      </c>
      <c r="P37" s="82">
        <f t="shared" si="5"/>
        <v>5</v>
      </c>
      <c r="Q37" s="82">
        <f t="shared" si="6"/>
        <v>0</v>
      </c>
      <c r="R37" s="85">
        <f t="shared" ref="R37:R42" si="14">IF(K37&gt;0,K37-J37,0)</f>
        <v>6</v>
      </c>
      <c r="S37" s="82">
        <f t="shared" si="7"/>
        <v>6</v>
      </c>
      <c r="T37" s="82">
        <f t="shared" si="8"/>
        <v>0</v>
      </c>
      <c r="U37" s="85">
        <f t="shared" ref="U37:U42" si="15">IF(K37&gt;0,O37+R37,O37)</f>
        <v>11</v>
      </c>
      <c r="V37" s="47">
        <f t="shared" si="10"/>
        <v>11</v>
      </c>
      <c r="W37" s="47">
        <f t="shared" si="11"/>
        <v>0</v>
      </c>
    </row>
    <row r="38" spans="1:23" hidden="1">
      <c r="A38" s="35">
        <v>30</v>
      </c>
      <c r="B38" s="86">
        <v>10</v>
      </c>
      <c r="C38" s="48"/>
      <c r="D38" s="35" t="s">
        <v>764</v>
      </c>
      <c r="E38" s="35" t="s">
        <v>765</v>
      </c>
      <c r="F38" s="35"/>
      <c r="G38" s="82">
        <v>1819</v>
      </c>
      <c r="H38" s="47">
        <f t="shared" si="0"/>
        <v>1819</v>
      </c>
      <c r="I38" s="47">
        <f t="shared" si="1"/>
        <v>0</v>
      </c>
      <c r="J38" s="82">
        <v>1818</v>
      </c>
      <c r="K38" s="91">
        <v>1810</v>
      </c>
      <c r="L38" s="47">
        <f t="shared" si="2"/>
        <v>1810</v>
      </c>
      <c r="M38" s="47">
        <f t="shared" si="3"/>
        <v>0</v>
      </c>
      <c r="O38" s="85">
        <f t="shared" si="13"/>
        <v>-1</v>
      </c>
      <c r="P38" s="82">
        <f t="shared" si="5"/>
        <v>-1</v>
      </c>
      <c r="Q38" s="82">
        <f t="shared" si="6"/>
        <v>0</v>
      </c>
      <c r="R38" s="85">
        <f t="shared" si="14"/>
        <v>-8</v>
      </c>
      <c r="S38" s="82">
        <f t="shared" si="7"/>
        <v>-8</v>
      </c>
      <c r="T38" s="82">
        <f t="shared" si="8"/>
        <v>0</v>
      </c>
      <c r="U38" s="85">
        <f t="shared" si="15"/>
        <v>-9</v>
      </c>
      <c r="V38" s="47">
        <f t="shared" si="10"/>
        <v>-9</v>
      </c>
      <c r="W38" s="47">
        <f t="shared" si="11"/>
        <v>0</v>
      </c>
    </row>
    <row r="39" spans="1:23" hidden="1">
      <c r="A39" s="35">
        <v>31</v>
      </c>
      <c r="B39" s="86">
        <v>55</v>
      </c>
      <c r="C39" s="48"/>
      <c r="D39" s="35" t="s">
        <v>766</v>
      </c>
      <c r="E39" s="35" t="s">
        <v>735</v>
      </c>
      <c r="F39" s="35"/>
      <c r="G39" s="82">
        <v>1876.5</v>
      </c>
      <c r="H39" s="47">
        <f t="shared" si="0"/>
        <v>1876.5</v>
      </c>
      <c r="I39" s="47">
        <f t="shared" si="1"/>
        <v>0</v>
      </c>
      <c r="J39" s="82">
        <v>1880.5</v>
      </c>
      <c r="K39" s="87">
        <v>1883.5</v>
      </c>
      <c r="L39" s="47">
        <f t="shared" si="2"/>
        <v>1883.5</v>
      </c>
      <c r="M39" s="47">
        <f t="shared" si="3"/>
        <v>0</v>
      </c>
      <c r="O39" s="85">
        <f t="shared" si="13"/>
        <v>4</v>
      </c>
      <c r="P39" s="82">
        <f t="shared" si="5"/>
        <v>4</v>
      </c>
      <c r="Q39" s="82">
        <f t="shared" si="6"/>
        <v>0</v>
      </c>
      <c r="R39" s="85">
        <f t="shared" si="14"/>
        <v>3</v>
      </c>
      <c r="S39" s="82">
        <f t="shared" si="7"/>
        <v>3</v>
      </c>
      <c r="T39" s="82">
        <f t="shared" si="8"/>
        <v>0</v>
      </c>
      <c r="U39" s="85">
        <f t="shared" si="15"/>
        <v>7</v>
      </c>
      <c r="V39" s="47">
        <f t="shared" si="10"/>
        <v>7</v>
      </c>
      <c r="W39" s="47">
        <f t="shared" si="11"/>
        <v>0</v>
      </c>
    </row>
    <row r="40" spans="1:23" hidden="1">
      <c r="A40" s="35">
        <v>32</v>
      </c>
      <c r="B40" s="86">
        <v>54</v>
      </c>
      <c r="C40" s="48"/>
      <c r="D40" s="35" t="s">
        <v>767</v>
      </c>
      <c r="E40" s="35" t="s">
        <v>765</v>
      </c>
      <c r="F40" s="35"/>
      <c r="G40" s="82">
        <v>233</v>
      </c>
      <c r="H40" s="47">
        <f t="shared" si="0"/>
        <v>233</v>
      </c>
      <c r="I40" s="47">
        <f t="shared" si="1"/>
        <v>0</v>
      </c>
      <c r="J40" s="82">
        <v>229</v>
      </c>
      <c r="K40" s="87">
        <v>227</v>
      </c>
      <c r="L40" s="47">
        <f t="shared" si="2"/>
        <v>227</v>
      </c>
      <c r="M40" s="47">
        <f t="shared" si="3"/>
        <v>0</v>
      </c>
      <c r="O40" s="85">
        <f t="shared" si="13"/>
        <v>-4</v>
      </c>
      <c r="P40" s="82">
        <f t="shared" si="5"/>
        <v>-4</v>
      </c>
      <c r="Q40" s="82">
        <f t="shared" si="6"/>
        <v>0</v>
      </c>
      <c r="R40" s="85">
        <f t="shared" si="14"/>
        <v>-2</v>
      </c>
      <c r="S40" s="82">
        <f t="shared" si="7"/>
        <v>-2</v>
      </c>
      <c r="T40" s="82">
        <f t="shared" si="8"/>
        <v>0</v>
      </c>
      <c r="U40" s="85">
        <f t="shared" si="15"/>
        <v>-6</v>
      </c>
      <c r="V40" s="47">
        <f t="shared" si="10"/>
        <v>-6</v>
      </c>
      <c r="W40" s="47">
        <f t="shared" si="11"/>
        <v>0</v>
      </c>
    </row>
    <row r="41" spans="1:23" hidden="1">
      <c r="A41" s="35">
        <v>33</v>
      </c>
      <c r="B41" s="86">
        <v>59</v>
      </c>
      <c r="C41" s="48"/>
      <c r="D41" s="35" t="s">
        <v>768</v>
      </c>
      <c r="E41" s="35" t="s">
        <v>735</v>
      </c>
      <c r="F41" s="35"/>
      <c r="G41" s="82">
        <v>485.5</v>
      </c>
      <c r="H41" s="47">
        <f t="shared" si="0"/>
        <v>485.5</v>
      </c>
      <c r="I41" s="47">
        <f t="shared" si="1"/>
        <v>0</v>
      </c>
      <c r="J41" s="82">
        <v>487.5</v>
      </c>
      <c r="K41" s="87">
        <v>487.5</v>
      </c>
      <c r="L41" s="47">
        <f t="shared" si="2"/>
        <v>487.5</v>
      </c>
      <c r="M41" s="47">
        <f t="shared" si="3"/>
        <v>0</v>
      </c>
      <c r="O41" s="85">
        <f t="shared" si="13"/>
        <v>2</v>
      </c>
      <c r="P41" s="82">
        <f t="shared" si="5"/>
        <v>2</v>
      </c>
      <c r="Q41" s="82">
        <f t="shared" si="6"/>
        <v>0</v>
      </c>
      <c r="R41" s="85">
        <f t="shared" si="14"/>
        <v>0</v>
      </c>
      <c r="S41" s="82">
        <f t="shared" si="7"/>
        <v>0</v>
      </c>
      <c r="T41" s="82">
        <f t="shared" si="8"/>
        <v>0</v>
      </c>
      <c r="U41" s="85">
        <f t="shared" si="15"/>
        <v>2</v>
      </c>
      <c r="V41" s="47">
        <f t="shared" si="10"/>
        <v>2</v>
      </c>
      <c r="W41" s="47">
        <f t="shared" si="11"/>
        <v>0</v>
      </c>
    </row>
    <row r="42" spans="1:23" hidden="1">
      <c r="A42" s="35">
        <v>34</v>
      </c>
      <c r="B42" s="86">
        <v>58</v>
      </c>
      <c r="C42" s="48"/>
      <c r="D42" s="35" t="s">
        <v>769</v>
      </c>
      <c r="E42" s="35" t="s">
        <v>765</v>
      </c>
      <c r="F42" s="35"/>
      <c r="G42" s="92">
        <v>1306</v>
      </c>
      <c r="H42" s="47">
        <f t="shared" si="0"/>
        <v>1306</v>
      </c>
      <c r="I42" s="47">
        <f t="shared" si="1"/>
        <v>0</v>
      </c>
      <c r="J42" s="92">
        <v>1305</v>
      </c>
      <c r="K42" s="93">
        <v>1302</v>
      </c>
      <c r="L42" s="47">
        <f t="shared" si="2"/>
        <v>1302</v>
      </c>
      <c r="M42" s="47">
        <f t="shared" si="3"/>
        <v>0</v>
      </c>
      <c r="O42" s="94">
        <f t="shared" si="13"/>
        <v>-1</v>
      </c>
      <c r="P42" s="82">
        <f t="shared" si="5"/>
        <v>-1</v>
      </c>
      <c r="Q42" s="82">
        <f t="shared" si="6"/>
        <v>0</v>
      </c>
      <c r="R42" s="95">
        <f t="shared" si="14"/>
        <v>-3</v>
      </c>
      <c r="S42" s="82">
        <f t="shared" si="7"/>
        <v>-3</v>
      </c>
      <c r="T42" s="82">
        <f t="shared" si="8"/>
        <v>0</v>
      </c>
      <c r="U42" s="94">
        <f t="shared" si="15"/>
        <v>-4</v>
      </c>
      <c r="V42" s="47">
        <f t="shared" si="10"/>
        <v>-4</v>
      </c>
      <c r="W42" s="47">
        <f t="shared" si="11"/>
        <v>0</v>
      </c>
    </row>
    <row r="43" spans="1:23" hidden="1">
      <c r="B43" s="35" t="s">
        <v>770</v>
      </c>
      <c r="C43" s="35"/>
      <c r="D43" s="35"/>
      <c r="E43" s="35"/>
      <c r="F43" s="35"/>
      <c r="H43" s="47">
        <f t="shared" si="0"/>
        <v>0</v>
      </c>
      <c r="I43" s="47">
        <f t="shared" si="1"/>
        <v>0</v>
      </c>
      <c r="J43" s="83" t="s">
        <v>771</v>
      </c>
      <c r="L43" s="47">
        <f t="shared" si="2"/>
        <v>0</v>
      </c>
      <c r="M43" s="47">
        <f t="shared" si="3"/>
        <v>0</v>
      </c>
      <c r="O43" s="85"/>
      <c r="P43" s="82">
        <f t="shared" si="5"/>
        <v>0</v>
      </c>
      <c r="Q43" s="82">
        <f t="shared" si="6"/>
        <v>0</v>
      </c>
      <c r="S43" s="82">
        <f t="shared" si="7"/>
        <v>0</v>
      </c>
      <c r="T43" s="82">
        <f t="shared" si="8"/>
        <v>0</v>
      </c>
      <c r="V43" s="47">
        <f t="shared" si="10"/>
        <v>0</v>
      </c>
      <c r="W43" s="47">
        <f t="shared" si="11"/>
        <v>0</v>
      </c>
    </row>
    <row r="44" spans="1:23" hidden="1">
      <c r="C44" s="35"/>
      <c r="D44" s="60" t="s">
        <v>772</v>
      </c>
      <c r="E44" s="35"/>
      <c r="F44" s="35"/>
      <c r="G44" s="82">
        <f>SUM(G9:G42)-G10-G16-G20-G22-G28-G34-G35-G38-G40-G42-G24</f>
        <v>11969.400000000001</v>
      </c>
      <c r="H44" s="47">
        <f t="shared" si="0"/>
        <v>0</v>
      </c>
      <c r="I44" s="47">
        <f t="shared" si="1"/>
        <v>0</v>
      </c>
      <c r="J44" s="82">
        <f>SUM(J9:J42)-J10-J16-J20-J22-J28-J34-J35-J38-J40-J42-J24</f>
        <v>12033.400000000001</v>
      </c>
      <c r="K44" s="87">
        <f>SUM(K9:K42)-K10-K16-K20-K22-K28-K34-K35-K38-K40-K42-K24</f>
        <v>12080.2</v>
      </c>
      <c r="L44" s="47">
        <f t="shared" si="2"/>
        <v>0</v>
      </c>
      <c r="M44" s="47">
        <f t="shared" si="3"/>
        <v>0</v>
      </c>
      <c r="O44" s="82">
        <f>SUM(P$9:P$42)</f>
        <v>58</v>
      </c>
      <c r="P44" s="82">
        <f t="shared" si="5"/>
        <v>0</v>
      </c>
      <c r="Q44" s="82">
        <f t="shared" si="6"/>
        <v>0</v>
      </c>
      <c r="R44" s="82">
        <f>SUM(S$9:S$42)</f>
        <v>33.799999999999955</v>
      </c>
      <c r="S44" s="82">
        <f t="shared" si="7"/>
        <v>0</v>
      </c>
      <c r="T44" s="82">
        <f t="shared" si="8"/>
        <v>0</v>
      </c>
      <c r="U44" s="82">
        <f>SUM(V$9:V$42)</f>
        <v>91.799999999999955</v>
      </c>
      <c r="V44" s="47">
        <f t="shared" si="10"/>
        <v>0</v>
      </c>
      <c r="W44" s="47">
        <f t="shared" si="11"/>
        <v>0</v>
      </c>
    </row>
    <row r="45" spans="1:23" hidden="1">
      <c r="C45" s="35"/>
      <c r="D45" s="60" t="s">
        <v>773</v>
      </c>
      <c r="E45" s="35"/>
      <c r="F45" s="35"/>
      <c r="G45" s="92">
        <f>G10+G20+G22+G24+G28+G34+G35+G16</f>
        <v>2946.2000000000003</v>
      </c>
      <c r="H45" s="47">
        <f t="shared" si="0"/>
        <v>0</v>
      </c>
      <c r="I45" s="47">
        <f t="shared" si="1"/>
        <v>0</v>
      </c>
      <c r="J45" s="92">
        <f>J10+J20+J22+J24+J28+J34+J35+J16</f>
        <v>2972.2000000000003</v>
      </c>
      <c r="K45" s="93">
        <f>K10+K20+K22+K24+K28+K34+K35+K16</f>
        <v>2984</v>
      </c>
      <c r="L45" s="47">
        <f t="shared" si="2"/>
        <v>0</v>
      </c>
      <c r="M45" s="47">
        <f t="shared" si="3"/>
        <v>0</v>
      </c>
      <c r="O45" s="92">
        <f>SUM(Q$9:Q$42)</f>
        <v>26</v>
      </c>
      <c r="P45" s="82">
        <f t="shared" si="5"/>
        <v>0</v>
      </c>
      <c r="Q45" s="82">
        <f t="shared" si="6"/>
        <v>0</v>
      </c>
      <c r="R45" s="92">
        <f>SUM(T$9:T$42)</f>
        <v>11.800000000000011</v>
      </c>
      <c r="S45" s="82">
        <f t="shared" si="7"/>
        <v>0</v>
      </c>
      <c r="T45" s="82">
        <f t="shared" si="8"/>
        <v>0</v>
      </c>
      <c r="U45" s="92">
        <f>SUM(W$9:W$42)</f>
        <v>37.800000000000011</v>
      </c>
      <c r="V45" s="47">
        <f t="shared" si="10"/>
        <v>0</v>
      </c>
      <c r="W45" s="47">
        <f t="shared" si="11"/>
        <v>0</v>
      </c>
    </row>
    <row r="46" spans="1:23" hidden="1">
      <c r="C46" s="35"/>
      <c r="D46" s="78" t="s">
        <v>774</v>
      </c>
      <c r="E46" s="35"/>
      <c r="F46" s="35"/>
      <c r="G46" s="83">
        <f>G44+G45</f>
        <v>14915.600000000002</v>
      </c>
      <c r="H46" s="47">
        <f t="shared" si="0"/>
        <v>0</v>
      </c>
      <c r="I46" s="47">
        <f t="shared" si="1"/>
        <v>0</v>
      </c>
      <c r="J46" s="83">
        <f>J44+J45</f>
        <v>15005.600000000002</v>
      </c>
      <c r="K46" s="96">
        <f>K44+K45</f>
        <v>15064.2</v>
      </c>
      <c r="L46" s="47">
        <f t="shared" si="2"/>
        <v>0</v>
      </c>
      <c r="M46" s="47">
        <f t="shared" si="3"/>
        <v>0</v>
      </c>
      <c r="O46" s="82">
        <f>O44+O45</f>
        <v>84</v>
      </c>
      <c r="P46" s="82">
        <f t="shared" si="5"/>
        <v>0</v>
      </c>
      <c r="Q46" s="82">
        <f t="shared" si="6"/>
        <v>0</v>
      </c>
      <c r="R46" s="82">
        <f>R44+R45</f>
        <v>45.599999999999966</v>
      </c>
      <c r="S46" s="82">
        <f t="shared" si="7"/>
        <v>0</v>
      </c>
      <c r="T46" s="82">
        <f t="shared" si="8"/>
        <v>0</v>
      </c>
      <c r="U46" s="82">
        <f>U44+U45</f>
        <v>129.59999999999997</v>
      </c>
      <c r="V46" s="47">
        <f t="shared" si="10"/>
        <v>0</v>
      </c>
      <c r="W46" s="47">
        <f t="shared" si="11"/>
        <v>0</v>
      </c>
    </row>
    <row r="47" spans="1:23" hidden="1">
      <c r="C47" s="35"/>
      <c r="D47" s="78" t="s">
        <v>775</v>
      </c>
      <c r="E47" s="35"/>
      <c r="F47" s="35"/>
      <c r="G47" s="97">
        <f>G38+G40+G42</f>
        <v>3358</v>
      </c>
      <c r="H47" s="47">
        <f t="shared" si="0"/>
        <v>0</v>
      </c>
      <c r="I47" s="47">
        <f t="shared" si="1"/>
        <v>0</v>
      </c>
      <c r="J47" s="97">
        <f>J38+J40+J42</f>
        <v>3352</v>
      </c>
      <c r="K47" s="98">
        <f>K38+K40+K42</f>
        <v>3339</v>
      </c>
      <c r="L47" s="47">
        <f t="shared" si="2"/>
        <v>0</v>
      </c>
      <c r="M47" s="47">
        <f t="shared" si="3"/>
        <v>0</v>
      </c>
      <c r="O47" s="92">
        <f>O38+O40+O42</f>
        <v>-6</v>
      </c>
      <c r="P47" s="82">
        <f t="shared" si="5"/>
        <v>0</v>
      </c>
      <c r="Q47" s="82">
        <f t="shared" si="6"/>
        <v>0</v>
      </c>
      <c r="R47" s="92">
        <f>R38+R40+R42</f>
        <v>-13</v>
      </c>
      <c r="S47" s="82">
        <f t="shared" si="7"/>
        <v>0</v>
      </c>
      <c r="T47" s="82">
        <f t="shared" si="8"/>
        <v>0</v>
      </c>
      <c r="U47" s="92">
        <f>U38+U40+U42</f>
        <v>-19</v>
      </c>
      <c r="V47" s="47">
        <f t="shared" si="10"/>
        <v>0</v>
      </c>
      <c r="W47" s="47">
        <f t="shared" si="11"/>
        <v>0</v>
      </c>
    </row>
    <row r="48" spans="1:23" hidden="1">
      <c r="C48" s="35"/>
      <c r="D48" s="78" t="s">
        <v>774</v>
      </c>
      <c r="E48" s="35"/>
      <c r="F48" s="35"/>
      <c r="G48" s="97">
        <f>G46+G47</f>
        <v>18273.600000000002</v>
      </c>
      <c r="H48" s="47">
        <f t="shared" si="0"/>
        <v>0</v>
      </c>
      <c r="I48" s="47">
        <f t="shared" si="1"/>
        <v>0</v>
      </c>
      <c r="J48" s="97">
        <f>J46+J47</f>
        <v>18357.600000000002</v>
      </c>
      <c r="K48" s="98">
        <f>K46+K47</f>
        <v>18403.2</v>
      </c>
      <c r="L48" s="47">
        <f t="shared" si="2"/>
        <v>0</v>
      </c>
      <c r="M48" s="47">
        <f t="shared" si="3"/>
        <v>0</v>
      </c>
      <c r="O48" s="92">
        <f>O46+O47</f>
        <v>78</v>
      </c>
      <c r="P48" s="82">
        <f t="shared" si="5"/>
        <v>0</v>
      </c>
      <c r="Q48" s="82">
        <f t="shared" si="6"/>
        <v>0</v>
      </c>
      <c r="R48" s="92">
        <f>R46+R47</f>
        <v>32.599999999999966</v>
      </c>
      <c r="S48" s="82">
        <f t="shared" si="7"/>
        <v>0</v>
      </c>
      <c r="T48" s="82">
        <f t="shared" si="8"/>
        <v>0</v>
      </c>
      <c r="U48" s="92">
        <f>U46+U47</f>
        <v>110.59999999999997</v>
      </c>
      <c r="V48" s="47">
        <f t="shared" si="10"/>
        <v>0</v>
      </c>
      <c r="W48" s="47">
        <f t="shared" si="11"/>
        <v>0</v>
      </c>
    </row>
    <row r="49" spans="1:25" ht="3.75" hidden="1" customHeight="1">
      <c r="B49" s="35"/>
      <c r="C49" s="35"/>
      <c r="D49" s="35"/>
      <c r="E49" s="35"/>
      <c r="F49" s="35"/>
      <c r="G49" s="88"/>
      <c r="H49" s="47">
        <f t="shared" si="0"/>
        <v>0</v>
      </c>
      <c r="I49" s="47">
        <f t="shared" si="1"/>
        <v>0</v>
      </c>
      <c r="J49" s="99"/>
      <c r="K49" s="100"/>
      <c r="L49" s="47">
        <f t="shared" si="2"/>
        <v>0</v>
      </c>
      <c r="M49" s="47">
        <f t="shared" si="3"/>
        <v>0</v>
      </c>
      <c r="O49" s="88"/>
      <c r="P49" s="82">
        <f t="shared" si="5"/>
        <v>0</v>
      </c>
      <c r="Q49" s="82">
        <f t="shared" si="6"/>
        <v>0</v>
      </c>
      <c r="R49" s="88"/>
      <c r="S49" s="82">
        <f t="shared" si="7"/>
        <v>0</v>
      </c>
      <c r="T49" s="82">
        <f t="shared" si="8"/>
        <v>0</v>
      </c>
      <c r="U49" s="88"/>
      <c r="V49" s="47">
        <f t="shared" si="10"/>
        <v>0</v>
      </c>
      <c r="W49" s="47">
        <f t="shared" si="11"/>
        <v>0</v>
      </c>
    </row>
    <row r="50" spans="1:25" hidden="1">
      <c r="B50" s="35" t="s">
        <v>776</v>
      </c>
      <c r="C50" s="35"/>
      <c r="G50" s="101"/>
      <c r="H50" s="102">
        <f t="shared" si="0"/>
        <v>0</v>
      </c>
      <c r="I50" s="102">
        <f t="shared" si="1"/>
        <v>0</v>
      </c>
      <c r="J50" s="103" t="str">
        <f>IF(K46=0,((O46/G46)),"")</f>
        <v/>
      </c>
      <c r="K50" s="104">
        <f>IF(K46=0,"",(((U46)/(G46))))</f>
        <v>8.6888894848346655E-3</v>
      </c>
      <c r="L50" s="102">
        <f t="shared" si="2"/>
        <v>0</v>
      </c>
      <c r="M50" s="102">
        <f t="shared" si="3"/>
        <v>0</v>
      </c>
      <c r="N50" s="102"/>
      <c r="O50" s="105"/>
      <c r="P50" s="82">
        <f t="shared" si="5"/>
        <v>0</v>
      </c>
      <c r="Q50" s="82">
        <f t="shared" si="6"/>
        <v>0</v>
      </c>
      <c r="S50" s="82">
        <f t="shared" si="7"/>
        <v>0</v>
      </c>
      <c r="T50" s="82">
        <f t="shared" si="8"/>
        <v>0</v>
      </c>
      <c r="V50" s="47">
        <f t="shared" si="10"/>
        <v>0</v>
      </c>
      <c r="W50" s="47">
        <f t="shared" si="11"/>
        <v>0</v>
      </c>
    </row>
    <row r="51" spans="1:25" ht="10.5" hidden="1" customHeight="1">
      <c r="C51" s="35"/>
      <c r="D51" s="35"/>
      <c r="E51" s="35"/>
      <c r="F51" s="35"/>
      <c r="G51" s="102"/>
      <c r="H51" s="102">
        <f t="shared" si="0"/>
        <v>0</v>
      </c>
      <c r="I51" s="102">
        <f t="shared" si="1"/>
        <v>0</v>
      </c>
      <c r="J51" s="106"/>
      <c r="K51" s="104"/>
      <c r="L51" s="102">
        <f t="shared" si="2"/>
        <v>0</v>
      </c>
      <c r="M51" s="102">
        <f t="shared" si="3"/>
        <v>0</v>
      </c>
      <c r="N51" s="102"/>
      <c r="O51" s="102"/>
      <c r="P51" s="82">
        <f t="shared" si="5"/>
        <v>0</v>
      </c>
      <c r="Q51" s="82">
        <f t="shared" si="6"/>
        <v>0</v>
      </c>
      <c r="S51" s="82">
        <f t="shared" si="7"/>
        <v>0</v>
      </c>
      <c r="T51" s="82">
        <f t="shared" si="8"/>
        <v>0</v>
      </c>
      <c r="V51" s="47">
        <f t="shared" si="10"/>
        <v>0</v>
      </c>
      <c r="W51" s="47">
        <f t="shared" si="11"/>
        <v>0</v>
      </c>
    </row>
    <row r="52" spans="1:25" s="108" customFormat="1" hidden="1">
      <c r="A52" s="35"/>
      <c r="B52" s="107" t="s">
        <v>777</v>
      </c>
      <c r="C52" s="107"/>
      <c r="G52" s="101">
        <v>2.3E-2</v>
      </c>
      <c r="H52" s="109">
        <f t="shared" si="0"/>
        <v>0</v>
      </c>
      <c r="I52" s="109">
        <f t="shared" si="1"/>
        <v>0</v>
      </c>
      <c r="J52" s="110" t="str">
        <f>IF(K46=0,((O46/G46)/A4*12),"")</f>
        <v/>
      </c>
      <c r="K52" s="111">
        <f>IF(K46=0,"",((U46)/12*12/(G46)))</f>
        <v>8.6888894848346655E-3</v>
      </c>
      <c r="L52" s="109">
        <f t="shared" si="2"/>
        <v>0</v>
      </c>
      <c r="M52" s="109">
        <f t="shared" si="3"/>
        <v>0</v>
      </c>
      <c r="N52" s="109"/>
      <c r="O52" s="112"/>
      <c r="P52" s="113">
        <f t="shared" si="5"/>
        <v>0</v>
      </c>
      <c r="Q52" s="113">
        <f t="shared" si="6"/>
        <v>0</v>
      </c>
      <c r="R52" s="113"/>
      <c r="S52" s="113">
        <f t="shared" si="7"/>
        <v>0</v>
      </c>
      <c r="T52" s="113">
        <f t="shared" si="8"/>
        <v>0</v>
      </c>
      <c r="U52" s="113"/>
      <c r="V52" s="108">
        <f t="shared" si="10"/>
        <v>0</v>
      </c>
      <c r="W52" s="108">
        <f t="shared" si="11"/>
        <v>0</v>
      </c>
      <c r="Y52" s="108" t="s">
        <v>778</v>
      </c>
    </row>
    <row r="53" spans="1:25" s="108" customFormat="1" ht="2.1" hidden="1" customHeight="1">
      <c r="A53" s="35"/>
      <c r="B53" s="107"/>
      <c r="C53" s="107"/>
      <c r="G53" s="101"/>
      <c r="H53" s="109"/>
      <c r="I53" s="109"/>
      <c r="J53" s="110"/>
      <c r="K53" s="111"/>
      <c r="L53" s="109"/>
      <c r="M53" s="109"/>
      <c r="N53" s="109"/>
      <c r="O53" s="112"/>
      <c r="P53" s="113"/>
      <c r="Q53" s="113"/>
      <c r="R53" s="113"/>
      <c r="S53" s="113"/>
      <c r="T53" s="113"/>
      <c r="U53" s="113"/>
    </row>
    <row r="54" spans="1:25" hidden="1">
      <c r="B54" s="78" t="s">
        <v>779</v>
      </c>
      <c r="C54" s="48"/>
      <c r="D54" s="114"/>
      <c r="E54" s="35"/>
      <c r="F54" s="35"/>
      <c r="G54" s="115"/>
      <c r="H54" s="102">
        <f t="shared" ref="H54:H69" si="16">IF($E54="",0,$G54)</f>
        <v>0</v>
      </c>
      <c r="I54" s="102">
        <f t="shared" ref="I54:I69" si="17">IF($F54="",0,$G54)</f>
        <v>0</v>
      </c>
      <c r="J54" s="116"/>
      <c r="K54" s="117"/>
      <c r="L54" s="102">
        <f t="shared" ref="L54:L69" si="18">IF($E54="",0,K54)</f>
        <v>0</v>
      </c>
      <c r="M54" s="102">
        <f t="shared" ref="M54:M69" si="19">IF($F54="",0,K54)</f>
        <v>0</v>
      </c>
      <c r="N54" s="102"/>
      <c r="O54" s="115"/>
      <c r="P54" s="82">
        <f t="shared" ref="P54:P69" si="20">IF($E54="",0,O54)</f>
        <v>0</v>
      </c>
      <c r="Q54" s="82">
        <f t="shared" ref="Q54:Q69" si="21">IF($F54="",0,O54)</f>
        <v>0</v>
      </c>
      <c r="R54" s="88"/>
      <c r="S54" s="82">
        <f t="shared" ref="S54:S69" si="22">IF($E54="",0,R54)</f>
        <v>0</v>
      </c>
      <c r="T54" s="82">
        <f t="shared" ref="T54:T69" si="23">IF($F54="",0,R54)</f>
        <v>0</v>
      </c>
      <c r="U54" s="88"/>
      <c r="V54" s="47">
        <f t="shared" ref="V54:V69" si="24">IF($E54="",0,U54)</f>
        <v>0</v>
      </c>
      <c r="W54" s="47">
        <f t="shared" ref="W54:W69" si="25">IF($F54="",0,U54)</f>
        <v>0</v>
      </c>
    </row>
    <row r="55" spans="1:25" hidden="1">
      <c r="B55" s="35" t="s">
        <v>780</v>
      </c>
      <c r="C55" s="48"/>
      <c r="D55" s="114"/>
      <c r="E55" s="35"/>
      <c r="F55" s="35"/>
      <c r="G55" s="88"/>
      <c r="H55" s="47">
        <f t="shared" si="16"/>
        <v>0</v>
      </c>
      <c r="I55" s="47">
        <f t="shared" si="17"/>
        <v>0</v>
      </c>
      <c r="J55" s="99"/>
      <c r="K55" s="100"/>
      <c r="L55" s="47">
        <f t="shared" si="18"/>
        <v>0</v>
      </c>
      <c r="M55" s="47">
        <f t="shared" si="19"/>
        <v>0</v>
      </c>
      <c r="O55" s="88"/>
      <c r="P55" s="82">
        <f t="shared" si="20"/>
        <v>0</v>
      </c>
      <c r="Q55" s="82">
        <f t="shared" si="21"/>
        <v>0</v>
      </c>
      <c r="R55" s="88"/>
      <c r="S55" s="82">
        <f t="shared" si="22"/>
        <v>0</v>
      </c>
      <c r="T55" s="82">
        <f t="shared" si="23"/>
        <v>0</v>
      </c>
      <c r="U55" s="88"/>
      <c r="V55" s="47">
        <f t="shared" si="24"/>
        <v>0</v>
      </c>
      <c r="W55" s="47">
        <f t="shared" si="25"/>
        <v>0</v>
      </c>
    </row>
    <row r="56" spans="1:25" hidden="1">
      <c r="B56" s="48" t="s">
        <v>781</v>
      </c>
      <c r="C56" s="48"/>
      <c r="D56" s="35" t="s">
        <v>782</v>
      </c>
      <c r="E56" s="35" t="s">
        <v>735</v>
      </c>
      <c r="F56" s="35"/>
      <c r="G56" s="118">
        <v>3168</v>
      </c>
      <c r="H56" s="47">
        <f t="shared" si="16"/>
        <v>3168</v>
      </c>
      <c r="I56" s="47">
        <f t="shared" si="17"/>
        <v>0</v>
      </c>
      <c r="J56" s="118">
        <v>3171</v>
      </c>
      <c r="K56" s="100">
        <f>1541+1638</f>
        <v>3179</v>
      </c>
      <c r="L56" s="47">
        <f t="shared" si="18"/>
        <v>3179</v>
      </c>
      <c r="M56" s="47">
        <f t="shared" si="19"/>
        <v>0</v>
      </c>
      <c r="O56" s="119">
        <f>IF(J56&gt;0,J56-G56,0)</f>
        <v>3</v>
      </c>
      <c r="P56" s="82">
        <f t="shared" si="20"/>
        <v>3</v>
      </c>
      <c r="Q56" s="82">
        <f t="shared" si="21"/>
        <v>0</v>
      </c>
      <c r="R56" s="119">
        <f>IF(K56&gt;0,K56-J56,0)</f>
        <v>8</v>
      </c>
      <c r="S56" s="82">
        <f t="shared" si="22"/>
        <v>8</v>
      </c>
      <c r="T56" s="82">
        <f t="shared" si="23"/>
        <v>0</v>
      </c>
      <c r="U56" s="85">
        <f>IF(K56&gt;0,O56+R56,O56)</f>
        <v>11</v>
      </c>
      <c r="V56" s="47">
        <f t="shared" si="24"/>
        <v>11</v>
      </c>
      <c r="W56" s="47">
        <f t="shared" si="25"/>
        <v>0</v>
      </c>
    </row>
    <row r="57" spans="1:25" hidden="1">
      <c r="B57" s="48" t="s">
        <v>781</v>
      </c>
      <c r="C57" s="48"/>
      <c r="D57" s="35" t="s">
        <v>782</v>
      </c>
      <c r="E57" s="35"/>
      <c r="F57" s="35" t="s">
        <v>736</v>
      </c>
      <c r="G57" s="118">
        <v>3105.5</v>
      </c>
      <c r="H57" s="47">
        <f t="shared" si="16"/>
        <v>0</v>
      </c>
      <c r="I57" s="47">
        <f t="shared" si="17"/>
        <v>3105.5</v>
      </c>
      <c r="J57" s="118">
        <v>3111.5</v>
      </c>
      <c r="K57" s="100">
        <f>1497.5+1622</f>
        <v>3119.5</v>
      </c>
      <c r="L57" s="47">
        <f t="shared" si="18"/>
        <v>0</v>
      </c>
      <c r="M57" s="47">
        <f t="shared" si="19"/>
        <v>3119.5</v>
      </c>
      <c r="O57" s="119">
        <f>IF(J57&gt;0,J57-G57,0)</f>
        <v>6</v>
      </c>
      <c r="P57" s="82">
        <f t="shared" si="20"/>
        <v>0</v>
      </c>
      <c r="Q57" s="82">
        <f t="shared" si="21"/>
        <v>6</v>
      </c>
      <c r="R57" s="119">
        <f>IF(K57&gt;0,K57-J57,0)</f>
        <v>8</v>
      </c>
      <c r="S57" s="82">
        <f t="shared" si="22"/>
        <v>0</v>
      </c>
      <c r="T57" s="82">
        <f t="shared" si="23"/>
        <v>8</v>
      </c>
      <c r="U57" s="85">
        <f>IF(K57&gt;0,O57+R57,O57)</f>
        <v>14</v>
      </c>
      <c r="V57" s="47">
        <f t="shared" si="24"/>
        <v>0</v>
      </c>
      <c r="W57" s="47">
        <f t="shared" si="25"/>
        <v>14</v>
      </c>
    </row>
    <row r="58" spans="1:25" hidden="1">
      <c r="B58" s="35" t="s">
        <v>783</v>
      </c>
      <c r="C58" s="48"/>
      <c r="D58" s="114"/>
      <c r="E58" s="35"/>
      <c r="F58" s="35"/>
      <c r="G58" s="118"/>
      <c r="H58" s="47">
        <f t="shared" si="16"/>
        <v>0</v>
      </c>
      <c r="I58" s="47">
        <f t="shared" si="17"/>
        <v>0</v>
      </c>
      <c r="J58" s="118"/>
      <c r="K58" s="100"/>
      <c r="L58" s="47">
        <f t="shared" si="18"/>
        <v>0</v>
      </c>
      <c r="M58" s="47">
        <f t="shared" si="19"/>
        <v>0</v>
      </c>
      <c r="O58" s="88"/>
      <c r="P58" s="82">
        <f t="shared" si="20"/>
        <v>0</v>
      </c>
      <c r="Q58" s="82">
        <f t="shared" si="21"/>
        <v>0</v>
      </c>
      <c r="R58" s="88"/>
      <c r="S58" s="82">
        <f t="shared" si="22"/>
        <v>0</v>
      </c>
      <c r="T58" s="82">
        <f t="shared" si="23"/>
        <v>0</v>
      </c>
      <c r="U58" s="88"/>
      <c r="V58" s="47">
        <f t="shared" si="24"/>
        <v>0</v>
      </c>
      <c r="W58" s="47">
        <f t="shared" si="25"/>
        <v>0</v>
      </c>
    </row>
    <row r="59" spans="1:25" hidden="1">
      <c r="B59" s="48">
        <v>151</v>
      </c>
      <c r="C59" s="48"/>
      <c r="D59" s="35" t="s">
        <v>784</v>
      </c>
      <c r="E59" s="35" t="s">
        <v>735</v>
      </c>
      <c r="F59" s="35"/>
      <c r="G59" s="118">
        <v>1880.4</v>
      </c>
      <c r="H59" s="47">
        <f t="shared" si="16"/>
        <v>1880.4</v>
      </c>
      <c r="I59" s="47">
        <f t="shared" si="17"/>
        <v>0</v>
      </c>
      <c r="J59" s="118">
        <v>1880.4</v>
      </c>
      <c r="K59" s="100">
        <v>1880.4</v>
      </c>
      <c r="L59" s="47">
        <f t="shared" si="18"/>
        <v>1880.4</v>
      </c>
      <c r="M59" s="47">
        <f t="shared" si="19"/>
        <v>0</v>
      </c>
      <c r="O59" s="119">
        <f>IF(J59&gt;0,J59-G59,0)</f>
        <v>0</v>
      </c>
      <c r="P59" s="82">
        <f t="shared" si="20"/>
        <v>0</v>
      </c>
      <c r="Q59" s="82">
        <f t="shared" si="21"/>
        <v>0</v>
      </c>
      <c r="R59" s="119">
        <f>IF(K59&gt;0,K59-J59,0)-0</f>
        <v>0</v>
      </c>
      <c r="S59" s="82">
        <f t="shared" si="22"/>
        <v>0</v>
      </c>
      <c r="T59" s="82">
        <f t="shared" si="23"/>
        <v>0</v>
      </c>
      <c r="U59" s="85">
        <f>IF(K59&gt;0,O59+R59,O59)</f>
        <v>0</v>
      </c>
      <c r="V59" s="47">
        <f t="shared" si="24"/>
        <v>0</v>
      </c>
      <c r="W59" s="47">
        <f t="shared" si="25"/>
        <v>0</v>
      </c>
    </row>
    <row r="60" spans="1:25" hidden="1">
      <c r="B60" s="35" t="s">
        <v>785</v>
      </c>
      <c r="C60" s="48"/>
      <c r="D60" s="114"/>
      <c r="E60" s="35"/>
      <c r="F60" s="35"/>
      <c r="G60" s="118"/>
      <c r="H60" s="47">
        <f t="shared" si="16"/>
        <v>0</v>
      </c>
      <c r="I60" s="47">
        <f t="shared" si="17"/>
        <v>0</v>
      </c>
      <c r="J60" s="118"/>
      <c r="K60" s="100"/>
      <c r="L60" s="47">
        <f t="shared" si="18"/>
        <v>0</v>
      </c>
      <c r="M60" s="47">
        <f t="shared" si="19"/>
        <v>0</v>
      </c>
      <c r="O60" s="88"/>
      <c r="P60" s="82">
        <f t="shared" si="20"/>
        <v>0</v>
      </c>
      <c r="Q60" s="82">
        <f t="shared" si="21"/>
        <v>0</v>
      </c>
      <c r="R60" s="88"/>
      <c r="S60" s="82">
        <f t="shared" si="22"/>
        <v>0</v>
      </c>
      <c r="T60" s="82">
        <f t="shared" si="23"/>
        <v>0</v>
      </c>
      <c r="U60" s="88"/>
      <c r="V60" s="47">
        <f t="shared" si="24"/>
        <v>0</v>
      </c>
      <c r="W60" s="47">
        <f t="shared" si="25"/>
        <v>0</v>
      </c>
    </row>
    <row r="61" spans="1:25" hidden="1">
      <c r="B61" s="48" t="s">
        <v>786</v>
      </c>
      <c r="C61" s="48"/>
      <c r="D61" s="35" t="s">
        <v>787</v>
      </c>
      <c r="E61" s="35" t="s">
        <v>735</v>
      </c>
      <c r="F61" s="35"/>
      <c r="G61" s="118">
        <f>153+280.3</f>
        <v>433.3</v>
      </c>
      <c r="H61" s="47">
        <f t="shared" si="16"/>
        <v>433.3</v>
      </c>
      <c r="I61" s="47">
        <f t="shared" si="17"/>
        <v>0</v>
      </c>
      <c r="J61" s="118">
        <v>434.9</v>
      </c>
      <c r="K61" s="100">
        <v>434.9</v>
      </c>
      <c r="L61" s="47">
        <f t="shared" si="18"/>
        <v>434.9</v>
      </c>
      <c r="M61" s="47">
        <f t="shared" si="19"/>
        <v>0</v>
      </c>
      <c r="O61" s="119">
        <f>IF(J61&gt;0,J61-G61,0)-0</f>
        <v>1.5999999999999659</v>
      </c>
      <c r="P61" s="82">
        <f t="shared" si="20"/>
        <v>1.5999999999999659</v>
      </c>
      <c r="Q61" s="82">
        <f t="shared" si="21"/>
        <v>0</v>
      </c>
      <c r="R61" s="119">
        <f>IF(K61&gt;0,K61-J61,0)-0</f>
        <v>0</v>
      </c>
      <c r="S61" s="82">
        <f t="shared" si="22"/>
        <v>0</v>
      </c>
      <c r="T61" s="82">
        <f t="shared" si="23"/>
        <v>0</v>
      </c>
      <c r="U61" s="85">
        <f>IF(K61&gt;0,O61+R61,O61)</f>
        <v>1.5999999999999659</v>
      </c>
      <c r="V61" s="47">
        <f t="shared" si="24"/>
        <v>1.5999999999999659</v>
      </c>
      <c r="W61" s="47">
        <f t="shared" si="25"/>
        <v>0</v>
      </c>
      <c r="Y61" s="82"/>
    </row>
    <row r="62" spans="1:25" hidden="1">
      <c r="B62" s="48" t="s">
        <v>786</v>
      </c>
      <c r="C62" s="48"/>
      <c r="D62" s="35" t="s">
        <v>787</v>
      </c>
      <c r="E62" s="35"/>
      <c r="F62" s="35" t="s">
        <v>736</v>
      </c>
      <c r="G62" s="120">
        <f>284.3+154</f>
        <v>438.3</v>
      </c>
      <c r="H62" s="47">
        <f t="shared" si="16"/>
        <v>0</v>
      </c>
      <c r="I62" s="47">
        <f t="shared" si="17"/>
        <v>438.3</v>
      </c>
      <c r="J62" s="120">
        <v>439.9</v>
      </c>
      <c r="K62" s="121">
        <v>439.9</v>
      </c>
      <c r="L62" s="47">
        <f t="shared" si="18"/>
        <v>0</v>
      </c>
      <c r="M62" s="47">
        <f t="shared" si="19"/>
        <v>439.9</v>
      </c>
      <c r="O62" s="95">
        <f>IF(J62&gt;0,J62-G62,0)-0</f>
        <v>1.5999999999999659</v>
      </c>
      <c r="P62" s="82">
        <f t="shared" si="20"/>
        <v>0</v>
      </c>
      <c r="Q62" s="82">
        <f t="shared" si="21"/>
        <v>1.5999999999999659</v>
      </c>
      <c r="R62" s="95">
        <f>IF(K62&gt;0,K62-J62,0)-0</f>
        <v>0</v>
      </c>
      <c r="S62" s="82">
        <f t="shared" si="22"/>
        <v>0</v>
      </c>
      <c r="T62" s="82">
        <f t="shared" si="23"/>
        <v>0</v>
      </c>
      <c r="U62" s="94">
        <f>IF(K62&gt;0,O62+R62,O62)</f>
        <v>1.5999999999999659</v>
      </c>
      <c r="V62" s="47">
        <f t="shared" si="24"/>
        <v>0</v>
      </c>
      <c r="W62" s="47">
        <f t="shared" si="25"/>
        <v>1.5999999999999659</v>
      </c>
      <c r="Y62" s="82"/>
    </row>
    <row r="63" spans="1:25" hidden="1">
      <c r="B63" s="48"/>
      <c r="C63" s="48"/>
      <c r="D63" s="60" t="s">
        <v>788</v>
      </c>
      <c r="E63" s="79"/>
      <c r="F63" s="79"/>
      <c r="G63" s="82">
        <f>G56+G61+G59</f>
        <v>5481.7000000000007</v>
      </c>
      <c r="H63" s="47">
        <f t="shared" si="16"/>
        <v>0</v>
      </c>
      <c r="I63" s="47">
        <f t="shared" si="17"/>
        <v>0</v>
      </c>
      <c r="J63" s="82">
        <f>J56+J61+J59</f>
        <v>5486.3</v>
      </c>
      <c r="K63" s="84">
        <f>SUM(L56:L62)</f>
        <v>5494.2999999999993</v>
      </c>
      <c r="L63" s="47">
        <f t="shared" si="18"/>
        <v>0</v>
      </c>
      <c r="M63" s="47">
        <f t="shared" si="19"/>
        <v>0</v>
      </c>
      <c r="O63" s="82">
        <f>SUM(P56:P62)</f>
        <v>4.5999999999999659</v>
      </c>
      <c r="P63" s="82">
        <f t="shared" si="20"/>
        <v>0</v>
      </c>
      <c r="Q63" s="82">
        <f t="shared" si="21"/>
        <v>0</v>
      </c>
      <c r="R63" s="82">
        <f>SUM(S56:S62)</f>
        <v>8</v>
      </c>
      <c r="S63" s="82">
        <f t="shared" si="22"/>
        <v>0</v>
      </c>
      <c r="T63" s="82">
        <f t="shared" si="23"/>
        <v>0</v>
      </c>
      <c r="U63" s="82">
        <f>SUM(V56:V62)</f>
        <v>12.599999999999966</v>
      </c>
      <c r="V63" s="47">
        <f t="shared" si="24"/>
        <v>0</v>
      </c>
      <c r="W63" s="47">
        <f t="shared" si="25"/>
        <v>0</v>
      </c>
    </row>
    <row r="64" spans="1:25" hidden="1">
      <c r="B64" s="48"/>
      <c r="C64" s="48"/>
      <c r="D64" s="60" t="s">
        <v>789</v>
      </c>
      <c r="E64" s="79"/>
      <c r="F64" s="79"/>
      <c r="G64" s="92">
        <f>G57+G62</f>
        <v>3543.8</v>
      </c>
      <c r="H64" s="47">
        <f t="shared" si="16"/>
        <v>0</v>
      </c>
      <c r="I64" s="47">
        <f t="shared" si="17"/>
        <v>0</v>
      </c>
      <c r="J64" s="92">
        <f>J57+J62</f>
        <v>3551.4</v>
      </c>
      <c r="K64" s="121">
        <f>SUM(M56:M62)</f>
        <v>3559.4</v>
      </c>
      <c r="L64" s="47">
        <f t="shared" si="18"/>
        <v>0</v>
      </c>
      <c r="M64" s="47">
        <f t="shared" si="19"/>
        <v>0</v>
      </c>
      <c r="O64" s="92">
        <f>SUM(Q56:Q62)</f>
        <v>7.5999999999999659</v>
      </c>
      <c r="P64" s="82">
        <f t="shared" si="20"/>
        <v>0</v>
      </c>
      <c r="Q64" s="82">
        <f t="shared" si="21"/>
        <v>0</v>
      </c>
      <c r="R64" s="92">
        <f>SUM(T56:T62)</f>
        <v>8</v>
      </c>
      <c r="S64" s="82">
        <f t="shared" si="22"/>
        <v>0</v>
      </c>
      <c r="T64" s="82">
        <f t="shared" si="23"/>
        <v>0</v>
      </c>
      <c r="U64" s="92">
        <f>SUM(W56:W62)</f>
        <v>15.599999999999966</v>
      </c>
      <c r="V64" s="47">
        <f t="shared" si="24"/>
        <v>0</v>
      </c>
      <c r="W64" s="47">
        <f t="shared" si="25"/>
        <v>0</v>
      </c>
    </row>
    <row r="65" spans="1:25" hidden="1">
      <c r="B65" s="48"/>
      <c r="C65" s="48"/>
      <c r="D65" s="60" t="s">
        <v>790</v>
      </c>
      <c r="E65" s="79"/>
      <c r="F65" s="79"/>
      <c r="G65" s="97">
        <f>G63+G64</f>
        <v>9025.5</v>
      </c>
      <c r="H65" s="47">
        <f t="shared" si="16"/>
        <v>0</v>
      </c>
      <c r="I65" s="47">
        <f t="shared" si="17"/>
        <v>0</v>
      </c>
      <c r="J65" s="97">
        <f>J63+J64</f>
        <v>9037.7000000000007</v>
      </c>
      <c r="K65" s="121">
        <f>K63+K64</f>
        <v>9053.6999999999989</v>
      </c>
      <c r="L65" s="47">
        <f t="shared" si="18"/>
        <v>0</v>
      </c>
      <c r="M65" s="47">
        <f t="shared" si="19"/>
        <v>0</v>
      </c>
      <c r="O65" s="92">
        <f>O63+O64</f>
        <v>12.199999999999932</v>
      </c>
      <c r="P65" s="82">
        <f t="shared" si="20"/>
        <v>0</v>
      </c>
      <c r="Q65" s="82">
        <f t="shared" si="21"/>
        <v>0</v>
      </c>
      <c r="R65" s="92">
        <f>R63+R64</f>
        <v>16</v>
      </c>
      <c r="S65" s="82">
        <f t="shared" si="22"/>
        <v>0</v>
      </c>
      <c r="T65" s="82">
        <f t="shared" si="23"/>
        <v>0</v>
      </c>
      <c r="U65" s="92">
        <f>U63+U64</f>
        <v>28.199999999999932</v>
      </c>
      <c r="V65" s="47">
        <f t="shared" si="24"/>
        <v>0</v>
      </c>
      <c r="W65" s="47">
        <f t="shared" si="25"/>
        <v>0</v>
      </c>
    </row>
    <row r="66" spans="1:25" ht="0.75" hidden="1" customHeight="1">
      <c r="B66" s="48"/>
      <c r="C66" s="48"/>
      <c r="D66" s="35"/>
      <c r="E66" s="35"/>
      <c r="F66" s="35"/>
      <c r="G66" s="92"/>
      <c r="H66" s="47">
        <f t="shared" si="16"/>
        <v>0</v>
      </c>
      <c r="I66" s="47">
        <f t="shared" si="17"/>
        <v>0</v>
      </c>
      <c r="J66" s="97"/>
      <c r="K66" s="121"/>
      <c r="L66" s="47">
        <f t="shared" si="18"/>
        <v>0</v>
      </c>
      <c r="M66" s="47">
        <f t="shared" si="19"/>
        <v>0</v>
      </c>
      <c r="O66" s="92"/>
      <c r="P66" s="82">
        <f t="shared" si="20"/>
        <v>0</v>
      </c>
      <c r="Q66" s="82">
        <f t="shared" si="21"/>
        <v>0</v>
      </c>
      <c r="R66" s="92"/>
      <c r="S66" s="82">
        <f t="shared" si="22"/>
        <v>0</v>
      </c>
      <c r="T66" s="82">
        <f t="shared" si="23"/>
        <v>0</v>
      </c>
      <c r="U66" s="92"/>
      <c r="V66" s="47">
        <f t="shared" si="24"/>
        <v>0</v>
      </c>
      <c r="W66" s="47">
        <f t="shared" si="25"/>
        <v>0</v>
      </c>
    </row>
    <row r="67" spans="1:25" hidden="1">
      <c r="B67" s="35" t="s">
        <v>791</v>
      </c>
      <c r="C67" s="35"/>
      <c r="D67" s="35"/>
      <c r="E67" s="35"/>
      <c r="F67" s="35"/>
      <c r="G67" s="101"/>
      <c r="H67" s="102">
        <f t="shared" si="16"/>
        <v>0</v>
      </c>
      <c r="I67" s="102">
        <f t="shared" si="17"/>
        <v>0</v>
      </c>
      <c r="J67" s="122" t="str">
        <f>IF(K65=0,((O65/G65)),"")</f>
        <v/>
      </c>
      <c r="K67" s="104">
        <f>IF(K65=0,"",(((U65)/(G65))))</f>
        <v>3.1244806381917822E-3</v>
      </c>
      <c r="L67" s="102">
        <f t="shared" si="18"/>
        <v>0</v>
      </c>
      <c r="M67" s="102">
        <f t="shared" si="19"/>
        <v>0</v>
      </c>
      <c r="N67" s="102"/>
      <c r="O67" s="123"/>
      <c r="P67" s="102">
        <f t="shared" si="20"/>
        <v>0</v>
      </c>
      <c r="Q67" s="102">
        <f t="shared" si="21"/>
        <v>0</v>
      </c>
      <c r="R67" s="102"/>
      <c r="S67" s="82">
        <f t="shared" si="22"/>
        <v>0</v>
      </c>
      <c r="T67" s="82">
        <f t="shared" si="23"/>
        <v>0</v>
      </c>
      <c r="V67" s="47">
        <f t="shared" si="24"/>
        <v>0</v>
      </c>
      <c r="W67" s="47">
        <f t="shared" si="25"/>
        <v>0</v>
      </c>
    </row>
    <row r="68" spans="1:25" ht="3.75" hidden="1" customHeight="1">
      <c r="B68" s="48"/>
      <c r="C68" s="48"/>
      <c r="D68" s="35"/>
      <c r="E68" s="35"/>
      <c r="F68" s="35"/>
      <c r="G68" s="102"/>
      <c r="H68" s="102">
        <f t="shared" si="16"/>
        <v>0</v>
      </c>
      <c r="I68" s="102">
        <f t="shared" si="17"/>
        <v>0</v>
      </c>
      <c r="J68" s="106"/>
      <c r="K68" s="104"/>
      <c r="L68" s="102">
        <f t="shared" si="18"/>
        <v>0</v>
      </c>
      <c r="M68" s="102">
        <f t="shared" si="19"/>
        <v>0</v>
      </c>
      <c r="N68" s="102"/>
      <c r="O68" s="124"/>
      <c r="P68" s="102">
        <f t="shared" si="20"/>
        <v>0</v>
      </c>
      <c r="Q68" s="102">
        <f t="shared" si="21"/>
        <v>0</v>
      </c>
      <c r="R68" s="124"/>
      <c r="S68" s="82">
        <f t="shared" si="22"/>
        <v>0</v>
      </c>
      <c r="T68" s="82">
        <f t="shared" si="23"/>
        <v>0</v>
      </c>
      <c r="U68" s="92"/>
      <c r="V68" s="47">
        <f t="shared" si="24"/>
        <v>0</v>
      </c>
      <c r="W68" s="47">
        <f t="shared" si="25"/>
        <v>0</v>
      </c>
    </row>
    <row r="69" spans="1:25" s="108" customFormat="1" hidden="1">
      <c r="A69" s="35"/>
      <c r="B69" s="107" t="s">
        <v>792</v>
      </c>
      <c r="C69" s="107"/>
      <c r="D69" s="107"/>
      <c r="E69" s="107"/>
      <c r="F69" s="107"/>
      <c r="G69" s="125">
        <v>1.2999999999999999E-2</v>
      </c>
      <c r="H69" s="109">
        <f t="shared" si="16"/>
        <v>0</v>
      </c>
      <c r="I69" s="109">
        <f t="shared" si="17"/>
        <v>0</v>
      </c>
      <c r="J69" s="126" t="str">
        <f>IF(K65=0,((O65/G65)/A4*12),"")</f>
        <v/>
      </c>
      <c r="K69" s="111">
        <f>IF(K65=0,"",((U65)/12*12/(G65)))</f>
        <v>3.1244806381917822E-3</v>
      </c>
      <c r="L69" s="109">
        <f t="shared" si="18"/>
        <v>0</v>
      </c>
      <c r="M69" s="109">
        <f t="shared" si="19"/>
        <v>0</v>
      </c>
      <c r="N69" s="109"/>
      <c r="O69" s="127"/>
      <c r="P69" s="109">
        <f t="shared" si="20"/>
        <v>0</v>
      </c>
      <c r="Q69" s="109">
        <f t="shared" si="21"/>
        <v>0</v>
      </c>
      <c r="R69" s="109"/>
      <c r="S69" s="113">
        <f t="shared" si="22"/>
        <v>0</v>
      </c>
      <c r="T69" s="113">
        <f t="shared" si="23"/>
        <v>0</v>
      </c>
      <c r="U69" s="113"/>
      <c r="V69" s="108">
        <f t="shared" si="24"/>
        <v>0</v>
      </c>
      <c r="W69" s="108">
        <f t="shared" si="25"/>
        <v>0</v>
      </c>
    </row>
    <row r="70" spans="1:25" s="108" customFormat="1" hidden="1">
      <c r="A70" s="35"/>
      <c r="B70" s="37"/>
      <c r="C70" s="107"/>
      <c r="D70" s="107"/>
      <c r="E70" s="107"/>
      <c r="F70" s="107"/>
      <c r="G70" s="125"/>
      <c r="H70" s="109"/>
      <c r="I70" s="109"/>
      <c r="J70" s="126"/>
      <c r="K70" s="111"/>
      <c r="L70" s="109"/>
      <c r="M70" s="109"/>
      <c r="N70" s="109"/>
      <c r="O70" s="127"/>
      <c r="P70" s="109"/>
      <c r="Q70" s="109"/>
      <c r="R70" s="109"/>
      <c r="S70" s="113"/>
      <c r="T70" s="113"/>
      <c r="U70" s="113"/>
    </row>
    <row r="71" spans="1:25" ht="14.1" hidden="1" customHeight="1">
      <c r="B71" s="37"/>
      <c r="C71" s="35"/>
      <c r="D71" s="35"/>
      <c r="E71" s="35"/>
      <c r="F71" s="35"/>
      <c r="G71" s="102"/>
      <c r="H71" s="102">
        <f t="shared" ref="H71:H76" si="26">IF($E71="",0,$G71)</f>
        <v>0</v>
      </c>
      <c r="I71" s="102">
        <f t="shared" ref="I71:I76" si="27">IF($F71="",0,$G71)</f>
        <v>0</v>
      </c>
      <c r="J71" s="106"/>
      <c r="K71" s="104"/>
      <c r="L71" s="102">
        <f t="shared" ref="L71:L76" si="28">IF($E71="",0,K71)</f>
        <v>0</v>
      </c>
      <c r="M71" s="102">
        <f t="shared" ref="M71:M76" si="29">IF($F71="",0,K71)</f>
        <v>0</v>
      </c>
      <c r="N71" s="102"/>
      <c r="O71" s="123"/>
      <c r="P71" s="102">
        <f t="shared" ref="P71:P76" si="30">IF($E71="",0,O71)</f>
        <v>0</v>
      </c>
      <c r="Q71" s="102">
        <f t="shared" ref="Q71:Q76" si="31">IF($F71="",0,O71)</f>
        <v>0</v>
      </c>
      <c r="R71" s="102"/>
      <c r="S71" s="82">
        <f t="shared" ref="S71:S76" si="32">IF($E71="",0,R71)</f>
        <v>0</v>
      </c>
      <c r="T71" s="82">
        <f t="shared" ref="T71:T76" si="33">IF($F71="",0,R71)</f>
        <v>0</v>
      </c>
      <c r="V71" s="47">
        <f t="shared" ref="V71:V76" si="34">IF($E71="",0,U71)</f>
        <v>0</v>
      </c>
      <c r="W71" s="47">
        <f t="shared" ref="W71:W76" si="35">IF($F71="",0,U71)</f>
        <v>0</v>
      </c>
    </row>
    <row r="72" spans="1:25" hidden="1">
      <c r="B72" s="78" t="s">
        <v>793</v>
      </c>
      <c r="C72" s="48"/>
      <c r="D72" s="114"/>
      <c r="E72" s="35"/>
      <c r="F72" s="35"/>
      <c r="G72" s="115"/>
      <c r="H72" s="102">
        <f t="shared" si="26"/>
        <v>0</v>
      </c>
      <c r="I72" s="102">
        <f t="shared" si="27"/>
        <v>0</v>
      </c>
      <c r="J72" s="116"/>
      <c r="K72" s="117"/>
      <c r="L72" s="102">
        <f t="shared" si="28"/>
        <v>0</v>
      </c>
      <c r="M72" s="102">
        <f t="shared" si="29"/>
        <v>0</v>
      </c>
      <c r="N72" s="102"/>
      <c r="O72" s="115"/>
      <c r="P72" s="102">
        <f t="shared" si="30"/>
        <v>0</v>
      </c>
      <c r="Q72" s="102">
        <f t="shared" si="31"/>
        <v>0</v>
      </c>
      <c r="R72" s="115"/>
      <c r="S72" s="82">
        <f t="shared" si="32"/>
        <v>0</v>
      </c>
      <c r="T72" s="82">
        <f t="shared" si="33"/>
        <v>0</v>
      </c>
      <c r="U72" s="88"/>
      <c r="V72" s="47">
        <f t="shared" si="34"/>
        <v>0</v>
      </c>
      <c r="W72" s="47">
        <f t="shared" si="35"/>
        <v>0</v>
      </c>
    </row>
    <row r="73" spans="1:25" hidden="1">
      <c r="B73" s="35" t="s">
        <v>794</v>
      </c>
      <c r="C73" s="48"/>
      <c r="D73" s="114"/>
      <c r="E73" s="35"/>
      <c r="F73" s="35"/>
      <c r="G73" s="88"/>
      <c r="H73" s="47">
        <f t="shared" si="26"/>
        <v>0</v>
      </c>
      <c r="I73" s="47">
        <f t="shared" si="27"/>
        <v>0</v>
      </c>
      <c r="J73" s="99"/>
      <c r="K73" s="100"/>
      <c r="L73" s="47">
        <f t="shared" si="28"/>
        <v>0</v>
      </c>
      <c r="M73" s="47">
        <f t="shared" si="29"/>
        <v>0</v>
      </c>
      <c r="O73" s="88"/>
      <c r="P73" s="82">
        <f t="shared" si="30"/>
        <v>0</v>
      </c>
      <c r="Q73" s="82">
        <f t="shared" si="31"/>
        <v>0</v>
      </c>
      <c r="R73" s="88"/>
      <c r="S73" s="82">
        <f t="shared" si="32"/>
        <v>0</v>
      </c>
      <c r="T73" s="82">
        <f t="shared" si="33"/>
        <v>0</v>
      </c>
      <c r="U73" s="88"/>
      <c r="V73" s="47">
        <f t="shared" si="34"/>
        <v>0</v>
      </c>
      <c r="W73" s="47">
        <f t="shared" si="35"/>
        <v>0</v>
      </c>
    </row>
    <row r="74" spans="1:25" hidden="1">
      <c r="B74" s="48">
        <v>246</v>
      </c>
      <c r="C74" s="48"/>
      <c r="D74" s="35" t="s">
        <v>795</v>
      </c>
      <c r="E74" s="35" t="s">
        <v>735</v>
      </c>
      <c r="F74" s="35"/>
      <c r="G74" s="118">
        <v>445</v>
      </c>
      <c r="H74" s="47">
        <f t="shared" si="26"/>
        <v>445</v>
      </c>
      <c r="I74" s="47">
        <f t="shared" si="27"/>
        <v>0</v>
      </c>
      <c r="J74" s="118">
        <v>448</v>
      </c>
      <c r="K74" s="100">
        <v>449</v>
      </c>
      <c r="L74" s="47">
        <f t="shared" si="28"/>
        <v>449</v>
      </c>
      <c r="M74" s="47">
        <f t="shared" si="29"/>
        <v>0</v>
      </c>
      <c r="O74" s="119">
        <f>IF(J74&gt;0,J74-G74,0)</f>
        <v>3</v>
      </c>
      <c r="P74" s="82">
        <f t="shared" si="30"/>
        <v>3</v>
      </c>
      <c r="Q74" s="82">
        <f t="shared" si="31"/>
        <v>0</v>
      </c>
      <c r="R74" s="119">
        <f>IF(K74&gt;0,K74-J74,0)</f>
        <v>1</v>
      </c>
      <c r="S74" s="82">
        <f t="shared" si="32"/>
        <v>1</v>
      </c>
      <c r="T74" s="82">
        <f t="shared" si="33"/>
        <v>0</v>
      </c>
      <c r="U74" s="85">
        <f>IF(K74&gt;0,O74+R74,O74)</f>
        <v>4</v>
      </c>
      <c r="V74" s="47">
        <f t="shared" si="34"/>
        <v>4</v>
      </c>
      <c r="W74" s="47">
        <f t="shared" si="35"/>
        <v>0</v>
      </c>
    </row>
    <row r="75" spans="1:25" hidden="1">
      <c r="B75" s="48">
        <v>245</v>
      </c>
      <c r="C75" s="48"/>
      <c r="D75" s="35" t="s">
        <v>796</v>
      </c>
      <c r="E75" s="35"/>
      <c r="F75" s="35"/>
      <c r="G75" s="120">
        <v>691</v>
      </c>
      <c r="H75" s="47">
        <f t="shared" si="26"/>
        <v>0</v>
      </c>
      <c r="I75" s="47">
        <f t="shared" si="27"/>
        <v>0</v>
      </c>
      <c r="J75" s="120">
        <v>690</v>
      </c>
      <c r="K75" s="121">
        <v>683</v>
      </c>
      <c r="L75" s="47">
        <f t="shared" si="28"/>
        <v>0</v>
      </c>
      <c r="M75" s="47">
        <f t="shared" si="29"/>
        <v>0</v>
      </c>
      <c r="O75" s="95">
        <f>IF(J75&gt;0,J75-G75,0)</f>
        <v>-1</v>
      </c>
      <c r="P75" s="82">
        <f t="shared" si="30"/>
        <v>0</v>
      </c>
      <c r="Q75" s="82">
        <f t="shared" si="31"/>
        <v>0</v>
      </c>
      <c r="R75" s="95">
        <f>IF(K75&gt;0,K75-J75,0)</f>
        <v>-7</v>
      </c>
      <c r="S75" s="82">
        <f t="shared" si="32"/>
        <v>0</v>
      </c>
      <c r="T75" s="82">
        <f t="shared" si="33"/>
        <v>0</v>
      </c>
      <c r="U75" s="94">
        <f>IF(K75&gt;0,O75+R75,O75)</f>
        <v>-8</v>
      </c>
      <c r="V75" s="47">
        <f t="shared" si="34"/>
        <v>0</v>
      </c>
      <c r="W75" s="47">
        <f t="shared" si="35"/>
        <v>0</v>
      </c>
    </row>
    <row r="76" spans="1:25" hidden="1">
      <c r="B76" s="48"/>
      <c r="C76" s="48"/>
      <c r="D76" s="78" t="s">
        <v>797</v>
      </c>
      <c r="E76" s="35"/>
      <c r="F76" s="35"/>
      <c r="G76" s="97">
        <f>+G74+G75</f>
        <v>1136</v>
      </c>
      <c r="H76" s="47">
        <f t="shared" si="26"/>
        <v>0</v>
      </c>
      <c r="I76" s="47">
        <f t="shared" si="27"/>
        <v>0</v>
      </c>
      <c r="J76" s="97">
        <f>+J74+J75</f>
        <v>1138</v>
      </c>
      <c r="K76" s="121">
        <f>+K74+K75</f>
        <v>1132</v>
      </c>
      <c r="L76" s="47">
        <f t="shared" si="28"/>
        <v>0</v>
      </c>
      <c r="M76" s="47">
        <f t="shared" si="29"/>
        <v>0</v>
      </c>
      <c r="O76" s="92">
        <f>+O74+O75</f>
        <v>2</v>
      </c>
      <c r="P76" s="82">
        <f t="shared" si="30"/>
        <v>0</v>
      </c>
      <c r="Q76" s="82">
        <f t="shared" si="31"/>
        <v>0</v>
      </c>
      <c r="R76" s="92">
        <f>+R74+R75</f>
        <v>-6</v>
      </c>
      <c r="S76" s="82">
        <f t="shared" si="32"/>
        <v>0</v>
      </c>
      <c r="T76" s="82">
        <f t="shared" si="33"/>
        <v>0</v>
      </c>
      <c r="U76" s="92">
        <f>+U74+U75</f>
        <v>-4</v>
      </c>
      <c r="V76" s="47">
        <f t="shared" si="34"/>
        <v>0</v>
      </c>
      <c r="W76" s="47">
        <f t="shared" si="35"/>
        <v>0</v>
      </c>
    </row>
    <row r="77" spans="1:25" s="108" customFormat="1" ht="2.1" hidden="1" customHeight="1">
      <c r="A77" s="35"/>
      <c r="B77" s="107"/>
      <c r="C77" s="107"/>
      <c r="G77" s="128"/>
      <c r="J77" s="129"/>
      <c r="K77" s="130"/>
      <c r="O77" s="131"/>
      <c r="P77" s="113"/>
      <c r="Q77" s="113"/>
      <c r="R77" s="113"/>
      <c r="S77" s="113"/>
      <c r="T77" s="113"/>
      <c r="U77" s="113"/>
    </row>
    <row r="78" spans="1:25" hidden="1">
      <c r="B78" s="78" t="s">
        <v>798</v>
      </c>
      <c r="C78" s="48"/>
      <c r="D78" s="114"/>
      <c r="E78" s="35"/>
      <c r="F78" s="35"/>
      <c r="G78" s="88"/>
      <c r="H78" s="47">
        <f>IF($E78="",0,$G78)</f>
        <v>0</v>
      </c>
      <c r="I78" s="47">
        <f>IF($F78="",0,$G78)</f>
        <v>0</v>
      </c>
      <c r="J78" s="88"/>
      <c r="K78" s="132"/>
      <c r="L78" s="47">
        <f>IF($E78="",0,K78)</f>
        <v>0</v>
      </c>
      <c r="M78" s="47">
        <f>IF($F78="",0,K78)</f>
        <v>0</v>
      </c>
      <c r="O78" s="88"/>
      <c r="P78" s="82">
        <f>IF($E78="",0,O78)</f>
        <v>0</v>
      </c>
      <c r="Q78" s="82">
        <f>IF($F78="",0,O78)</f>
        <v>0</v>
      </c>
      <c r="R78" s="88"/>
      <c r="S78" s="82">
        <f>IF($E78="",0,R78)</f>
        <v>0</v>
      </c>
      <c r="T78" s="82">
        <f>IF($F78="",0,R78)</f>
        <v>0</v>
      </c>
      <c r="U78" s="88"/>
      <c r="V78" s="47">
        <f>IF($E78="",0,U78)</f>
        <v>0</v>
      </c>
      <c r="W78" s="47">
        <f>IF($F78="",0,U78)</f>
        <v>0</v>
      </c>
    </row>
    <row r="79" spans="1:25" hidden="1">
      <c r="B79" s="35" t="s">
        <v>799</v>
      </c>
      <c r="C79" s="48"/>
      <c r="D79" s="114"/>
      <c r="E79" s="35"/>
      <c r="F79" s="35"/>
      <c r="G79" s="88"/>
      <c r="H79" s="47">
        <f>IF($E79="",0,$G79)</f>
        <v>0</v>
      </c>
      <c r="I79" s="47">
        <f>IF($F79="",0,$G79)</f>
        <v>0</v>
      </c>
      <c r="J79" s="88"/>
      <c r="K79" s="132"/>
      <c r="L79" s="47">
        <f>IF($E79="",0,K79)</f>
        <v>0</v>
      </c>
      <c r="M79" s="47">
        <f>IF($F79="",0,K79)</f>
        <v>0</v>
      </c>
      <c r="O79" s="88"/>
      <c r="P79" s="82">
        <f>IF($E79="",0,O79)</f>
        <v>0</v>
      </c>
      <c r="Q79" s="82">
        <f>IF($F79="",0,O79)</f>
        <v>0</v>
      </c>
      <c r="R79" s="88"/>
      <c r="S79" s="82">
        <f>IF($E79="",0,R79)</f>
        <v>0</v>
      </c>
      <c r="T79" s="82">
        <f>IF($F79="",0,R79)</f>
        <v>0</v>
      </c>
      <c r="U79" s="88"/>
      <c r="V79" s="47">
        <f>IF($E79="",0,U79)</f>
        <v>0</v>
      </c>
      <c r="W79" s="47">
        <f>IF($F79="",0,U79)</f>
        <v>0</v>
      </c>
    </row>
    <row r="80" spans="1:25" hidden="1">
      <c r="B80" s="48">
        <v>162</v>
      </c>
      <c r="C80" s="48"/>
      <c r="D80" s="35" t="s">
        <v>800</v>
      </c>
      <c r="E80" s="35" t="s">
        <v>735</v>
      </c>
      <c r="F80" s="35"/>
      <c r="G80" s="118">
        <v>923.3</v>
      </c>
      <c r="H80" s="47">
        <f>IF($E80="",0,$G80)</f>
        <v>923.3</v>
      </c>
      <c r="I80" s="47">
        <f>IF($F80="",0,$G80)</f>
        <v>0</v>
      </c>
      <c r="J80" s="118">
        <v>923.3</v>
      </c>
      <c r="K80" s="100">
        <v>923.3</v>
      </c>
      <c r="L80" s="47">
        <f>IF($E80="",0,K80)</f>
        <v>923.3</v>
      </c>
      <c r="M80" s="47">
        <f>IF($F80="",0,K80)</f>
        <v>0</v>
      </c>
      <c r="O80" s="119">
        <f>IF(J80&gt;0,J80-G80,0)-0</f>
        <v>0</v>
      </c>
      <c r="P80" s="82">
        <f>IF($E80="",0,O80)</f>
        <v>0</v>
      </c>
      <c r="Q80" s="82">
        <f>IF($F80="",0,O80)</f>
        <v>0</v>
      </c>
      <c r="R80" s="119">
        <f>IF(K80&gt;0,K80-J80,0)-0</f>
        <v>0</v>
      </c>
      <c r="S80" s="82">
        <f>IF($E80="",0,R80)</f>
        <v>0</v>
      </c>
      <c r="T80" s="82">
        <f>IF($F80="",0,R80)</f>
        <v>0</v>
      </c>
      <c r="U80" s="85">
        <f>IF(K80&gt;0,O80+R80,O80)</f>
        <v>0</v>
      </c>
      <c r="V80" s="47">
        <f>IF($E80="",0,U80)</f>
        <v>0</v>
      </c>
      <c r="W80" s="47">
        <f>IF($F80="",0,U80)</f>
        <v>0</v>
      </c>
      <c r="Y80" s="47" t="s">
        <v>801</v>
      </c>
    </row>
    <row r="81" spans="1:25" hidden="1">
      <c r="B81" s="48">
        <v>170</v>
      </c>
      <c r="C81" s="48"/>
      <c r="D81" s="35" t="s">
        <v>802</v>
      </c>
      <c r="E81" s="35" t="s">
        <v>735</v>
      </c>
      <c r="F81" s="35"/>
      <c r="G81" s="120">
        <f>8496.8-G80</f>
        <v>7573.4999999999991</v>
      </c>
      <c r="H81" s="133">
        <f>IF($E81="",0,$G81)</f>
        <v>7573.4999999999991</v>
      </c>
      <c r="I81" s="133">
        <f>IF($F81="",0,$G81)</f>
        <v>0</v>
      </c>
      <c r="J81" s="120">
        <f>8510.8-923.3</f>
        <v>7587.4999999999991</v>
      </c>
      <c r="K81" s="121">
        <f>8546.3-K80</f>
        <v>7622.9999999999991</v>
      </c>
      <c r="L81" s="133">
        <f>IF($E81="",0,K81)</f>
        <v>7622.9999999999991</v>
      </c>
      <c r="M81" s="133">
        <f>IF($F81="",0,K81)</f>
        <v>0</v>
      </c>
      <c r="N81" s="133"/>
      <c r="O81" s="95">
        <f>IF(J81&gt;0,J81-G81,0)-0</f>
        <v>14</v>
      </c>
      <c r="P81" s="134">
        <f>IF($E81="",0,O81)</f>
        <v>14</v>
      </c>
      <c r="Q81" s="134">
        <f>IF($F81="",0,O81)</f>
        <v>0</v>
      </c>
      <c r="R81" s="95">
        <f>IF(K81&gt;0,K81-J81,0)-0</f>
        <v>35.5</v>
      </c>
      <c r="S81" s="134">
        <f>IF($E81="",0,R81)</f>
        <v>35.5</v>
      </c>
      <c r="T81" s="134">
        <f>IF($F81="",0,R81)</f>
        <v>0</v>
      </c>
      <c r="U81" s="94">
        <f>IF(K81&gt;0,O81+R81,O81)</f>
        <v>49.5</v>
      </c>
      <c r="V81" s="47">
        <f>IF($E81="",0,U81)</f>
        <v>49.5</v>
      </c>
      <c r="W81" s="47">
        <f>IF($F81="",0,U81)</f>
        <v>0</v>
      </c>
      <c r="Y81" s="47" t="s">
        <v>801</v>
      </c>
    </row>
    <row r="82" spans="1:25" hidden="1">
      <c r="B82" s="48"/>
      <c r="C82" s="35"/>
      <c r="D82" s="60" t="s">
        <v>803</v>
      </c>
      <c r="E82" s="35"/>
      <c r="F82" s="35"/>
      <c r="G82" s="135">
        <f>G80+G81</f>
        <v>8496.7999999999993</v>
      </c>
      <c r="H82" s="136">
        <f>IF($E82="",0,$G82)</f>
        <v>0</v>
      </c>
      <c r="I82" s="136">
        <f>IF($F82="",0,$G82)</f>
        <v>0</v>
      </c>
      <c r="J82" s="137">
        <f>SUM(J80:J81)</f>
        <v>8510.7999999999993</v>
      </c>
      <c r="K82" s="138">
        <f>K80+K81</f>
        <v>8546.2999999999993</v>
      </c>
      <c r="L82" s="136">
        <f>IF($E82="",0,K82)</f>
        <v>0</v>
      </c>
      <c r="M82" s="136">
        <f>IF($F82="",0,K82)</f>
        <v>0</v>
      </c>
      <c r="N82" s="136"/>
      <c r="O82" s="139">
        <f t="shared" ref="O82:U82" si="36">SUM(O80:O81)</f>
        <v>14</v>
      </c>
      <c r="P82" s="139">
        <f t="shared" si="36"/>
        <v>14</v>
      </c>
      <c r="Q82" s="139">
        <f t="shared" si="36"/>
        <v>0</v>
      </c>
      <c r="R82" s="139">
        <f t="shared" si="36"/>
        <v>35.5</v>
      </c>
      <c r="S82" s="139">
        <f t="shared" si="36"/>
        <v>35.5</v>
      </c>
      <c r="T82" s="139">
        <f t="shared" si="36"/>
        <v>0</v>
      </c>
      <c r="U82" s="139">
        <f t="shared" si="36"/>
        <v>49.5</v>
      </c>
      <c r="V82" s="47">
        <f>IF($E82="",0,U82)</f>
        <v>0</v>
      </c>
      <c r="W82" s="47">
        <f>IF($F82="",0,U82)</f>
        <v>0</v>
      </c>
    </row>
    <row r="83" spans="1:25" s="108" customFormat="1" ht="3.75" hidden="1" customHeight="1">
      <c r="A83" s="35"/>
      <c r="B83" s="107"/>
      <c r="C83" s="107"/>
      <c r="G83" s="128"/>
      <c r="J83" s="129"/>
      <c r="K83" s="130"/>
      <c r="O83" s="131"/>
      <c r="P83" s="113"/>
      <c r="Q83" s="113"/>
      <c r="R83" s="113"/>
      <c r="S83" s="113"/>
      <c r="T83" s="113"/>
      <c r="U83" s="113"/>
    </row>
    <row r="84" spans="1:25">
      <c r="B84" s="78" t="s">
        <v>136</v>
      </c>
      <c r="C84" s="48"/>
      <c r="E84" s="64"/>
      <c r="F84" s="64"/>
      <c r="G84" s="85"/>
      <c r="H84" s="47">
        <f t="shared" ref="H84:H104" si="37">IF($E84="",0,$G84)</f>
        <v>0</v>
      </c>
      <c r="I84" s="47">
        <f t="shared" ref="I84:I104" si="38">IF($F84="",0,$G84)</f>
        <v>0</v>
      </c>
      <c r="J84" s="140"/>
      <c r="K84" s="141"/>
      <c r="L84" s="47">
        <f t="shared" ref="L84:L140" si="39">IF($E84="",0,K84)</f>
        <v>0</v>
      </c>
      <c r="M84" s="47">
        <f t="shared" ref="M84:M140" si="40">IF($F84="",0,K84)</f>
        <v>0</v>
      </c>
      <c r="O84" s="85"/>
      <c r="P84" s="82">
        <f t="shared" ref="P84:P140" si="41">IF($E84="",0,O84)</f>
        <v>0</v>
      </c>
      <c r="Q84" s="82">
        <f t="shared" ref="Q84:Q140" si="42">IF($F84="",0,O84)</f>
        <v>0</v>
      </c>
      <c r="R84" s="85"/>
      <c r="S84" s="82">
        <f t="shared" ref="S84:S140" si="43">IF($E84="",0,R84)</f>
        <v>0</v>
      </c>
      <c r="T84" s="82">
        <f t="shared" ref="T84:T140" si="44">IF($F84="",0,R84)</f>
        <v>0</v>
      </c>
      <c r="U84" s="85"/>
      <c r="V84" s="47">
        <f t="shared" ref="V84:V140" si="45">IF($E84="",0,U84)</f>
        <v>0</v>
      </c>
      <c r="W84" s="47">
        <f t="shared" ref="W84:W140" si="46">IF($F84="",0,U84)</f>
        <v>0</v>
      </c>
    </row>
    <row r="85" spans="1:25">
      <c r="B85" s="35" t="s">
        <v>804</v>
      </c>
      <c r="C85" s="48"/>
      <c r="E85" s="64"/>
      <c r="F85" s="64"/>
      <c r="G85" s="85"/>
      <c r="H85" s="47">
        <f t="shared" si="37"/>
        <v>0</v>
      </c>
      <c r="I85" s="47">
        <f t="shared" si="38"/>
        <v>0</v>
      </c>
      <c r="J85" s="140"/>
      <c r="K85" s="141"/>
      <c r="L85" s="47">
        <f t="shared" si="39"/>
        <v>0</v>
      </c>
      <c r="M85" s="47">
        <f t="shared" si="40"/>
        <v>0</v>
      </c>
      <c r="O85" s="85"/>
      <c r="P85" s="82">
        <f t="shared" si="41"/>
        <v>0</v>
      </c>
      <c r="Q85" s="82">
        <f t="shared" si="42"/>
        <v>0</v>
      </c>
      <c r="R85" s="85"/>
      <c r="S85" s="82">
        <f t="shared" si="43"/>
        <v>0</v>
      </c>
      <c r="T85" s="82">
        <f t="shared" si="44"/>
        <v>0</v>
      </c>
      <c r="U85" s="85"/>
      <c r="V85" s="47">
        <f t="shared" si="45"/>
        <v>0</v>
      </c>
      <c r="W85" s="47">
        <f t="shared" si="46"/>
        <v>0</v>
      </c>
    </row>
    <row r="86" spans="1:25">
      <c r="B86" s="48">
        <v>640</v>
      </c>
      <c r="C86" s="48"/>
      <c r="D86" s="35" t="s">
        <v>805</v>
      </c>
      <c r="E86" s="35" t="s">
        <v>735</v>
      </c>
      <c r="F86" s="35"/>
      <c r="G86" s="85">
        <v>1133.5</v>
      </c>
      <c r="H86" s="47">
        <f t="shared" si="37"/>
        <v>1133.5</v>
      </c>
      <c r="I86" s="47">
        <f t="shared" si="38"/>
        <v>0</v>
      </c>
      <c r="J86" s="85">
        <v>1133.5</v>
      </c>
      <c r="K86" s="142">
        <v>1133.5</v>
      </c>
      <c r="L86" s="47">
        <f t="shared" si="39"/>
        <v>1133.5</v>
      </c>
      <c r="M86" s="47">
        <f t="shared" si="40"/>
        <v>0</v>
      </c>
      <c r="O86" s="85">
        <f>IF(J86&gt;0,J86-G86,0)</f>
        <v>0</v>
      </c>
      <c r="P86" s="82">
        <f t="shared" si="41"/>
        <v>0</v>
      </c>
      <c r="Q86" s="82">
        <f t="shared" si="42"/>
        <v>0</v>
      </c>
      <c r="R86" s="85">
        <f>IF(K86&gt;0,K86-J86,0)</f>
        <v>0</v>
      </c>
      <c r="S86" s="82">
        <f t="shared" si="43"/>
        <v>0</v>
      </c>
      <c r="T86" s="82">
        <f t="shared" si="44"/>
        <v>0</v>
      </c>
      <c r="U86" s="85">
        <f>IF(K86&gt;0,O86+R86,O86)</f>
        <v>0</v>
      </c>
      <c r="V86" s="47">
        <f t="shared" si="45"/>
        <v>0</v>
      </c>
      <c r="W86" s="47">
        <f t="shared" si="46"/>
        <v>0</v>
      </c>
    </row>
    <row r="87" spans="1:25">
      <c r="B87" s="48">
        <v>640</v>
      </c>
      <c r="C87" s="48"/>
      <c r="D87" s="35" t="s">
        <v>806</v>
      </c>
      <c r="E87" s="35"/>
      <c r="F87" s="35" t="s">
        <v>736</v>
      </c>
      <c r="G87" s="85">
        <f>1062-8</f>
        <v>1054</v>
      </c>
      <c r="H87" s="47">
        <f t="shared" si="37"/>
        <v>0</v>
      </c>
      <c r="I87" s="47">
        <f t="shared" si="38"/>
        <v>1054</v>
      </c>
      <c r="J87" s="85">
        <f>1062-J88</f>
        <v>1054</v>
      </c>
      <c r="K87" s="142">
        <f>1062-K88</f>
        <v>1054</v>
      </c>
      <c r="L87" s="47">
        <f t="shared" si="39"/>
        <v>0</v>
      </c>
      <c r="M87" s="47">
        <f t="shared" si="40"/>
        <v>1054</v>
      </c>
      <c r="O87" s="85">
        <f>IF(J87&gt;0,J87-G87,0)</f>
        <v>0</v>
      </c>
      <c r="P87" s="82">
        <f t="shared" si="41"/>
        <v>0</v>
      </c>
      <c r="Q87" s="82">
        <f t="shared" si="42"/>
        <v>0</v>
      </c>
      <c r="R87" s="85">
        <f>IF(K87&gt;0,K87-J87,0)</f>
        <v>0</v>
      </c>
      <c r="S87" s="82">
        <f t="shared" si="43"/>
        <v>0</v>
      </c>
      <c r="T87" s="82">
        <f t="shared" si="44"/>
        <v>0</v>
      </c>
      <c r="U87" s="85">
        <f>IF(K87&gt;0,O87+R87,O87)</f>
        <v>0</v>
      </c>
      <c r="V87" s="47">
        <f t="shared" si="45"/>
        <v>0</v>
      </c>
      <c r="W87" s="47">
        <f t="shared" si="46"/>
        <v>0</v>
      </c>
    </row>
    <row r="88" spans="1:25">
      <c r="B88" s="48">
        <v>640</v>
      </c>
      <c r="C88" s="48"/>
      <c r="D88" s="35" t="s">
        <v>807</v>
      </c>
      <c r="E88" s="35"/>
      <c r="F88" s="35"/>
      <c r="G88" s="85">
        <v>8</v>
      </c>
      <c r="H88" s="47">
        <f t="shared" si="37"/>
        <v>0</v>
      </c>
      <c r="I88" s="47">
        <f t="shared" si="38"/>
        <v>0</v>
      </c>
      <c r="J88" s="85">
        <v>8</v>
      </c>
      <c r="K88" s="142">
        <v>8</v>
      </c>
      <c r="L88" s="47">
        <f t="shared" si="39"/>
        <v>0</v>
      </c>
      <c r="M88" s="47">
        <f t="shared" si="40"/>
        <v>0</v>
      </c>
      <c r="O88" s="85">
        <f>IF(J88&gt;0,J88-G88,0)</f>
        <v>0</v>
      </c>
      <c r="P88" s="82">
        <f t="shared" si="41"/>
        <v>0</v>
      </c>
      <c r="Q88" s="82">
        <f t="shared" si="42"/>
        <v>0</v>
      </c>
      <c r="R88" s="85">
        <f>IF(K88&gt;0,K88-J88,0)</f>
        <v>0</v>
      </c>
      <c r="S88" s="82">
        <f t="shared" si="43"/>
        <v>0</v>
      </c>
      <c r="T88" s="82">
        <f t="shared" si="44"/>
        <v>0</v>
      </c>
      <c r="U88" s="85">
        <f>IF(K88&gt;0,O88+R88,O88)</f>
        <v>0</v>
      </c>
      <c r="V88" s="47">
        <f t="shared" si="45"/>
        <v>0</v>
      </c>
      <c r="W88" s="47">
        <f t="shared" si="46"/>
        <v>0</v>
      </c>
    </row>
    <row r="89" spans="1:25">
      <c r="B89" s="35" t="s">
        <v>808</v>
      </c>
      <c r="C89" s="48"/>
      <c r="D89" s="35"/>
      <c r="E89" s="35"/>
      <c r="F89" s="35"/>
      <c r="G89" s="85"/>
      <c r="H89" s="47">
        <f t="shared" si="37"/>
        <v>0</v>
      </c>
      <c r="I89" s="47">
        <f t="shared" si="38"/>
        <v>0</v>
      </c>
      <c r="J89" s="85"/>
      <c r="K89" s="142"/>
      <c r="L89" s="47">
        <f t="shared" si="39"/>
        <v>0</v>
      </c>
      <c r="M89" s="47">
        <f t="shared" si="40"/>
        <v>0</v>
      </c>
      <c r="O89" s="85"/>
      <c r="P89" s="82">
        <f t="shared" si="41"/>
        <v>0</v>
      </c>
      <c r="Q89" s="82">
        <f t="shared" si="42"/>
        <v>0</v>
      </c>
      <c r="R89" s="85"/>
      <c r="S89" s="82">
        <f t="shared" si="43"/>
        <v>0</v>
      </c>
      <c r="T89" s="82">
        <f t="shared" si="44"/>
        <v>0</v>
      </c>
      <c r="U89" s="85"/>
      <c r="V89" s="47">
        <f t="shared" si="45"/>
        <v>0</v>
      </c>
      <c r="W89" s="47">
        <f t="shared" si="46"/>
        <v>0</v>
      </c>
    </row>
    <row r="90" spans="1:25">
      <c r="B90" s="48">
        <v>646</v>
      </c>
      <c r="C90" s="48"/>
      <c r="D90" s="35" t="s">
        <v>809</v>
      </c>
      <c r="E90" s="35"/>
      <c r="F90" s="35" t="s">
        <v>736</v>
      </c>
      <c r="G90" s="85">
        <f>2412.9-1</f>
        <v>2411.9</v>
      </c>
      <c r="H90" s="47">
        <f t="shared" si="37"/>
        <v>0</v>
      </c>
      <c r="I90" s="47">
        <f t="shared" si="38"/>
        <v>2411.9</v>
      </c>
      <c r="J90" s="85">
        <v>2411.9</v>
      </c>
      <c r="K90" s="142">
        <v>2104.6999999999998</v>
      </c>
      <c r="L90" s="47">
        <f t="shared" si="39"/>
        <v>0</v>
      </c>
      <c r="M90" s="47">
        <f t="shared" si="40"/>
        <v>2104.6999999999998</v>
      </c>
      <c r="O90" s="85">
        <f>IF(J90&gt;0,J90-G90,0)</f>
        <v>0</v>
      </c>
      <c r="P90" s="82">
        <f t="shared" si="41"/>
        <v>0</v>
      </c>
      <c r="Q90" s="82">
        <f t="shared" si="42"/>
        <v>0</v>
      </c>
      <c r="R90" s="85">
        <f>IF(K90&gt;0,K90-J90,0)</f>
        <v>-307.20000000000027</v>
      </c>
      <c r="S90" s="82">
        <f t="shared" si="43"/>
        <v>0</v>
      </c>
      <c r="T90" s="82">
        <f t="shared" si="44"/>
        <v>-307.20000000000027</v>
      </c>
      <c r="U90" s="85">
        <f>IF(K90&gt;0,O90+R90,O90)</f>
        <v>-307.20000000000027</v>
      </c>
      <c r="V90" s="47">
        <f t="shared" si="45"/>
        <v>0</v>
      </c>
      <c r="W90" s="47">
        <f t="shared" si="46"/>
        <v>-307.20000000000027</v>
      </c>
      <c r="Y90" s="47" t="s">
        <v>810</v>
      </c>
    </row>
    <row r="91" spans="1:25">
      <c r="B91" s="35" t="s">
        <v>811</v>
      </c>
      <c r="C91" s="48"/>
      <c r="D91" s="35"/>
      <c r="E91" s="35"/>
      <c r="F91" s="35"/>
      <c r="G91" s="85"/>
      <c r="H91" s="47">
        <f t="shared" si="37"/>
        <v>0</v>
      </c>
      <c r="I91" s="47">
        <f t="shared" si="38"/>
        <v>0</v>
      </c>
      <c r="J91" s="85"/>
      <c r="K91" s="142"/>
      <c r="L91" s="47">
        <f t="shared" si="39"/>
        <v>0</v>
      </c>
      <c r="M91" s="47">
        <f t="shared" si="40"/>
        <v>0</v>
      </c>
      <c r="O91" s="85"/>
      <c r="P91" s="82">
        <f t="shared" si="41"/>
        <v>0</v>
      </c>
      <c r="Q91" s="82">
        <f t="shared" si="42"/>
        <v>0</v>
      </c>
      <c r="R91" s="85"/>
      <c r="S91" s="82">
        <f t="shared" si="43"/>
        <v>0</v>
      </c>
      <c r="T91" s="82">
        <f t="shared" si="44"/>
        <v>0</v>
      </c>
      <c r="U91" s="85"/>
      <c r="V91" s="47">
        <f t="shared" si="45"/>
        <v>0</v>
      </c>
      <c r="W91" s="47">
        <f t="shared" si="46"/>
        <v>0</v>
      </c>
    </row>
    <row r="92" spans="1:25">
      <c r="B92" s="48">
        <v>645</v>
      </c>
      <c r="C92" s="48"/>
      <c r="D92" s="35" t="s">
        <v>812</v>
      </c>
      <c r="E92" s="35"/>
      <c r="F92" s="35" t="s">
        <v>736</v>
      </c>
      <c r="G92" s="143">
        <f>6785.62-6532+6268-3169</f>
        <v>3352.62</v>
      </c>
      <c r="H92" s="144">
        <f t="shared" si="37"/>
        <v>0</v>
      </c>
      <c r="I92" s="144">
        <f t="shared" si="38"/>
        <v>3352.62</v>
      </c>
      <c r="J92" s="143">
        <v>3352.6</v>
      </c>
      <c r="K92" s="145">
        <f>6785.62-6532+6268-3169</f>
        <v>3352.62</v>
      </c>
      <c r="L92" s="47">
        <f t="shared" si="39"/>
        <v>0</v>
      </c>
      <c r="M92" s="47">
        <f t="shared" si="40"/>
        <v>3352.62</v>
      </c>
      <c r="O92" s="85">
        <f>IF(J92&gt;0,J92-G92,0)</f>
        <v>-1.999999999998181E-2</v>
      </c>
      <c r="P92" s="82">
        <f t="shared" si="41"/>
        <v>0</v>
      </c>
      <c r="Q92" s="82">
        <f t="shared" si="42"/>
        <v>-1.999999999998181E-2</v>
      </c>
      <c r="R92" s="85">
        <f>IF(K92&gt;0,K92-J92,0)</f>
        <v>1.999999999998181E-2</v>
      </c>
      <c r="S92" s="82">
        <f t="shared" si="43"/>
        <v>0</v>
      </c>
      <c r="T92" s="82">
        <f t="shared" si="44"/>
        <v>1.999999999998181E-2</v>
      </c>
      <c r="U92" s="85">
        <f>IF(K92&gt;0,O92+R92,O92)</f>
        <v>0</v>
      </c>
      <c r="V92" s="47">
        <f t="shared" si="45"/>
        <v>0</v>
      </c>
      <c r="W92" s="47">
        <f t="shared" si="46"/>
        <v>0</v>
      </c>
      <c r="Y92" s="90" t="s">
        <v>813</v>
      </c>
    </row>
    <row r="93" spans="1:25">
      <c r="B93" s="35" t="s">
        <v>814</v>
      </c>
      <c r="C93" s="48"/>
      <c r="D93" s="35"/>
      <c r="E93" s="35"/>
      <c r="F93" s="35"/>
      <c r="G93" s="85"/>
      <c r="H93" s="47">
        <f t="shared" si="37"/>
        <v>0</v>
      </c>
      <c r="I93" s="47">
        <f t="shared" si="38"/>
        <v>0</v>
      </c>
      <c r="J93" s="85"/>
      <c r="K93" s="142"/>
      <c r="L93" s="47">
        <f t="shared" si="39"/>
        <v>0</v>
      </c>
      <c r="M93" s="47">
        <f t="shared" si="40"/>
        <v>0</v>
      </c>
      <c r="O93" s="85"/>
      <c r="P93" s="82">
        <f t="shared" si="41"/>
        <v>0</v>
      </c>
      <c r="Q93" s="82">
        <f t="shared" si="42"/>
        <v>0</v>
      </c>
      <c r="R93" s="85"/>
      <c r="S93" s="82">
        <f t="shared" si="43"/>
        <v>0</v>
      </c>
      <c r="T93" s="82">
        <f t="shared" si="44"/>
        <v>0</v>
      </c>
      <c r="U93" s="85"/>
      <c r="V93" s="47">
        <f t="shared" si="45"/>
        <v>0</v>
      </c>
      <c r="W93" s="47">
        <f t="shared" si="46"/>
        <v>0</v>
      </c>
    </row>
    <row r="94" spans="1:25">
      <c r="B94" s="48">
        <v>641</v>
      </c>
      <c r="C94" s="48"/>
      <c r="D94" s="35" t="s">
        <v>815</v>
      </c>
      <c r="E94" s="35" t="s">
        <v>735</v>
      </c>
      <c r="F94" s="35"/>
      <c r="G94" s="85">
        <v>160.69999999999999</v>
      </c>
      <c r="H94" s="47">
        <f t="shared" si="37"/>
        <v>160.69999999999999</v>
      </c>
      <c r="I94" s="47">
        <f t="shared" si="38"/>
        <v>0</v>
      </c>
      <c r="J94" s="85">
        <v>161.69999999999999</v>
      </c>
      <c r="K94" s="142">
        <v>169.7</v>
      </c>
      <c r="L94" s="47">
        <f t="shared" si="39"/>
        <v>169.7</v>
      </c>
      <c r="M94" s="47">
        <f t="shared" si="40"/>
        <v>0</v>
      </c>
      <c r="O94" s="85">
        <f>IF(J94&gt;0,J94-G94,0)</f>
        <v>1</v>
      </c>
      <c r="P94" s="82">
        <f t="shared" si="41"/>
        <v>1</v>
      </c>
      <c r="Q94" s="82">
        <f t="shared" si="42"/>
        <v>0</v>
      </c>
      <c r="R94" s="85">
        <f>IF(K94&gt;0,K94-J94,0)</f>
        <v>8</v>
      </c>
      <c r="S94" s="82">
        <f t="shared" si="43"/>
        <v>8</v>
      </c>
      <c r="T94" s="82">
        <f t="shared" si="44"/>
        <v>0</v>
      </c>
      <c r="U94" s="85">
        <f>IF(K94&gt;0,O94+R94,O94)</f>
        <v>9</v>
      </c>
      <c r="V94" s="47">
        <f t="shared" si="45"/>
        <v>9</v>
      </c>
      <c r="W94" s="47">
        <f t="shared" si="46"/>
        <v>0</v>
      </c>
    </row>
    <row r="95" spans="1:25">
      <c r="B95" s="48">
        <v>641</v>
      </c>
      <c r="C95" s="48"/>
      <c r="D95" s="35" t="s">
        <v>816</v>
      </c>
      <c r="E95" s="35"/>
      <c r="F95" s="35" t="s">
        <v>736</v>
      </c>
      <c r="G95" s="85">
        <v>211.5</v>
      </c>
      <c r="H95" s="47">
        <f t="shared" si="37"/>
        <v>0</v>
      </c>
      <c r="I95" s="47">
        <f t="shared" si="38"/>
        <v>211.5</v>
      </c>
      <c r="J95" s="85">
        <v>212.5</v>
      </c>
      <c r="K95" s="142">
        <v>142.69999999999999</v>
      </c>
      <c r="L95" s="47">
        <f t="shared" si="39"/>
        <v>0</v>
      </c>
      <c r="M95" s="47">
        <f t="shared" si="40"/>
        <v>142.69999999999999</v>
      </c>
      <c r="O95" s="85">
        <f>IF(J95&gt;0,J95-G95,0)</f>
        <v>1</v>
      </c>
      <c r="P95" s="82">
        <f t="shared" si="41"/>
        <v>0</v>
      </c>
      <c r="Q95" s="82">
        <f t="shared" si="42"/>
        <v>1</v>
      </c>
      <c r="R95" s="85">
        <f>IF(K95&gt;0,K95-J95,0)</f>
        <v>-69.800000000000011</v>
      </c>
      <c r="S95" s="82">
        <f t="shared" si="43"/>
        <v>0</v>
      </c>
      <c r="T95" s="82">
        <f t="shared" si="44"/>
        <v>-69.800000000000011</v>
      </c>
      <c r="U95" s="85">
        <f>IF(K95&gt;0,O95+R95,O95)</f>
        <v>-68.800000000000011</v>
      </c>
      <c r="V95" s="47">
        <f t="shared" si="45"/>
        <v>0</v>
      </c>
      <c r="W95" s="47">
        <f t="shared" si="46"/>
        <v>-68.800000000000011</v>
      </c>
      <c r="Y95" s="47" t="s">
        <v>810</v>
      </c>
    </row>
    <row r="96" spans="1:25">
      <c r="B96" s="35" t="s">
        <v>817</v>
      </c>
      <c r="C96" s="48"/>
      <c r="D96" s="35"/>
      <c r="E96" s="35"/>
      <c r="F96" s="35"/>
      <c r="G96" s="85"/>
      <c r="H96" s="47">
        <f t="shared" si="37"/>
        <v>0</v>
      </c>
      <c r="I96" s="47">
        <f t="shared" si="38"/>
        <v>0</v>
      </c>
      <c r="J96" s="85"/>
      <c r="K96" s="142"/>
      <c r="L96" s="47">
        <f t="shared" si="39"/>
        <v>0</v>
      </c>
      <c r="M96" s="47">
        <f t="shared" si="40"/>
        <v>0</v>
      </c>
      <c r="O96" s="85"/>
      <c r="P96" s="82">
        <f t="shared" si="41"/>
        <v>0</v>
      </c>
      <c r="Q96" s="82">
        <f t="shared" si="42"/>
        <v>0</v>
      </c>
      <c r="R96" s="85"/>
      <c r="S96" s="82">
        <f t="shared" si="43"/>
        <v>0</v>
      </c>
      <c r="T96" s="82">
        <f t="shared" si="44"/>
        <v>0</v>
      </c>
      <c r="U96" s="85"/>
      <c r="V96" s="47">
        <f t="shared" si="45"/>
        <v>0</v>
      </c>
      <c r="W96" s="47">
        <f t="shared" si="46"/>
        <v>0</v>
      </c>
    </row>
    <row r="97" spans="2:26">
      <c r="B97" s="48" t="s">
        <v>818</v>
      </c>
      <c r="C97" s="48"/>
      <c r="D97" s="37" t="s">
        <v>819</v>
      </c>
      <c r="E97" s="35" t="s">
        <v>735</v>
      </c>
      <c r="F97" s="35"/>
      <c r="G97" s="85">
        <f>508+458.6</f>
        <v>966.6</v>
      </c>
      <c r="H97" s="47">
        <f t="shared" si="37"/>
        <v>966.6</v>
      </c>
      <c r="I97" s="47">
        <f t="shared" si="38"/>
        <v>0</v>
      </c>
      <c r="J97" s="85">
        <f>508+458.6</f>
        <v>966.6</v>
      </c>
      <c r="K97" s="142">
        <f>508+458.6</f>
        <v>966.6</v>
      </c>
      <c r="L97" s="47">
        <f t="shared" si="39"/>
        <v>966.6</v>
      </c>
      <c r="M97" s="47">
        <f t="shared" si="40"/>
        <v>0</v>
      </c>
      <c r="O97" s="85">
        <f>IF(J97&gt;0,J97-G97,0)</f>
        <v>0</v>
      </c>
      <c r="P97" s="82">
        <f t="shared" si="41"/>
        <v>0</v>
      </c>
      <c r="Q97" s="82">
        <f t="shared" si="42"/>
        <v>0</v>
      </c>
      <c r="R97" s="85">
        <f>IF(K97&gt;0,K97-J97,0)</f>
        <v>0</v>
      </c>
      <c r="S97" s="82">
        <f t="shared" si="43"/>
        <v>0</v>
      </c>
      <c r="T97" s="82">
        <f t="shared" si="44"/>
        <v>0</v>
      </c>
      <c r="U97" s="85">
        <f>IF(K97&gt;0,O97+R97,O97)</f>
        <v>0</v>
      </c>
      <c r="V97" s="47">
        <f t="shared" si="45"/>
        <v>0</v>
      </c>
      <c r="W97" s="47">
        <f t="shared" si="46"/>
        <v>0</v>
      </c>
    </row>
    <row r="98" spans="2:26">
      <c r="B98" s="48" t="s">
        <v>818</v>
      </c>
      <c r="C98" s="48"/>
      <c r="D98" s="37" t="s">
        <v>820</v>
      </c>
      <c r="E98" s="35"/>
      <c r="F98" s="35" t="s">
        <v>736</v>
      </c>
      <c r="G98" s="85">
        <f>466.5+448.1</f>
        <v>914.6</v>
      </c>
      <c r="H98" s="47">
        <f t="shared" si="37"/>
        <v>0</v>
      </c>
      <c r="I98" s="47">
        <f t="shared" si="38"/>
        <v>914.6</v>
      </c>
      <c r="J98" s="85">
        <f>466.5+448.1</f>
        <v>914.6</v>
      </c>
      <c r="K98" s="142">
        <f>466.5+448.1</f>
        <v>914.6</v>
      </c>
      <c r="L98" s="47">
        <f t="shared" si="39"/>
        <v>0</v>
      </c>
      <c r="M98" s="47">
        <f t="shared" si="40"/>
        <v>914.6</v>
      </c>
      <c r="O98" s="85">
        <f>IF(J98&gt;0,J98-G98,0)</f>
        <v>0</v>
      </c>
      <c r="P98" s="82">
        <f t="shared" si="41"/>
        <v>0</v>
      </c>
      <c r="Q98" s="82">
        <f t="shared" si="42"/>
        <v>0</v>
      </c>
      <c r="R98" s="85">
        <f>IF(K98&gt;0,K98-J98,0)</f>
        <v>0</v>
      </c>
      <c r="S98" s="82">
        <f t="shared" si="43"/>
        <v>0</v>
      </c>
      <c r="T98" s="82">
        <f t="shared" si="44"/>
        <v>0</v>
      </c>
      <c r="U98" s="85">
        <f>IF(K98&gt;0,O98+R98,O98)</f>
        <v>0</v>
      </c>
      <c r="V98" s="47">
        <f t="shared" si="45"/>
        <v>0</v>
      </c>
      <c r="W98" s="47">
        <f t="shared" si="46"/>
        <v>0</v>
      </c>
    </row>
    <row r="99" spans="2:26">
      <c r="B99" s="35" t="s">
        <v>821</v>
      </c>
      <c r="C99" s="48"/>
      <c r="D99" s="35"/>
      <c r="E99" s="35"/>
      <c r="F99" s="35"/>
      <c r="G99" s="85"/>
      <c r="H99" s="47">
        <f t="shared" si="37"/>
        <v>0</v>
      </c>
      <c r="I99" s="47">
        <f t="shared" si="38"/>
        <v>0</v>
      </c>
      <c r="J99" s="85"/>
      <c r="K99" s="142"/>
      <c r="L99" s="47">
        <f t="shared" si="39"/>
        <v>0</v>
      </c>
      <c r="M99" s="47">
        <f t="shared" si="40"/>
        <v>0</v>
      </c>
      <c r="O99" s="85"/>
      <c r="P99" s="82">
        <f t="shared" si="41"/>
        <v>0</v>
      </c>
      <c r="Q99" s="82">
        <f t="shared" si="42"/>
        <v>0</v>
      </c>
      <c r="R99" s="85"/>
      <c r="S99" s="82">
        <f t="shared" si="43"/>
        <v>0</v>
      </c>
      <c r="T99" s="82">
        <f t="shared" si="44"/>
        <v>0</v>
      </c>
      <c r="U99" s="85"/>
      <c r="V99" s="47">
        <f t="shared" si="45"/>
        <v>0</v>
      </c>
      <c r="W99" s="47">
        <f t="shared" si="46"/>
        <v>0</v>
      </c>
    </row>
    <row r="100" spans="2:26">
      <c r="B100" s="48">
        <v>644</v>
      </c>
      <c r="C100" s="48"/>
      <c r="D100" s="37" t="s">
        <v>822</v>
      </c>
      <c r="E100" s="35" t="s">
        <v>735</v>
      </c>
      <c r="F100" s="35"/>
      <c r="G100" s="85">
        <v>1504.8</v>
      </c>
      <c r="H100" s="47">
        <f t="shared" si="37"/>
        <v>1504.8</v>
      </c>
      <c r="I100" s="47">
        <f t="shared" si="38"/>
        <v>0</v>
      </c>
      <c r="J100" s="85">
        <v>1504.8</v>
      </c>
      <c r="K100" s="142">
        <v>1504.8</v>
      </c>
      <c r="L100" s="47">
        <f t="shared" si="39"/>
        <v>1504.8</v>
      </c>
      <c r="M100" s="47">
        <f t="shared" si="40"/>
        <v>0</v>
      </c>
      <c r="O100" s="85">
        <f>IF(J100&gt;0,J100-G100,0)</f>
        <v>0</v>
      </c>
      <c r="P100" s="82">
        <f t="shared" si="41"/>
        <v>0</v>
      </c>
      <c r="Q100" s="82">
        <f t="shared" si="42"/>
        <v>0</v>
      </c>
      <c r="R100" s="85">
        <f>IF(K100&gt;0,K100-J100,0)</f>
        <v>0</v>
      </c>
      <c r="S100" s="82">
        <f t="shared" si="43"/>
        <v>0</v>
      </c>
      <c r="T100" s="82">
        <f t="shared" si="44"/>
        <v>0</v>
      </c>
      <c r="U100" s="85">
        <f>IF(K100&gt;0,O100+R100,O100)</f>
        <v>0</v>
      </c>
      <c r="V100" s="47">
        <f t="shared" si="45"/>
        <v>0</v>
      </c>
      <c r="W100" s="47">
        <f t="shared" si="46"/>
        <v>0</v>
      </c>
    </row>
    <row r="101" spans="2:26">
      <c r="B101" s="48">
        <v>644</v>
      </c>
      <c r="C101" s="48"/>
      <c r="D101" s="37" t="s">
        <v>823</v>
      </c>
      <c r="E101" s="35"/>
      <c r="F101" s="35" t="s">
        <v>736</v>
      </c>
      <c r="G101" s="85">
        <f>1448.3-36</f>
        <v>1412.3</v>
      </c>
      <c r="H101" s="47">
        <f t="shared" si="37"/>
        <v>0</v>
      </c>
      <c r="I101" s="47">
        <f t="shared" si="38"/>
        <v>1412.3</v>
      </c>
      <c r="J101" s="85">
        <f>1448.3-J102</f>
        <v>1412.3</v>
      </c>
      <c r="K101" s="142">
        <f>1448.3-K102</f>
        <v>1412.3</v>
      </c>
      <c r="L101" s="47">
        <f t="shared" si="39"/>
        <v>0</v>
      </c>
      <c r="M101" s="47">
        <f t="shared" si="40"/>
        <v>1412.3</v>
      </c>
      <c r="O101" s="85">
        <f>IF(J101&gt;0,J101-G101,0)</f>
        <v>0</v>
      </c>
      <c r="P101" s="82">
        <f t="shared" si="41"/>
        <v>0</v>
      </c>
      <c r="Q101" s="82">
        <f t="shared" si="42"/>
        <v>0</v>
      </c>
      <c r="R101" s="85">
        <f>IF(K101&gt;0,K101-J101,0)</f>
        <v>0</v>
      </c>
      <c r="S101" s="82">
        <f t="shared" si="43"/>
        <v>0</v>
      </c>
      <c r="T101" s="82">
        <f t="shared" si="44"/>
        <v>0</v>
      </c>
      <c r="U101" s="85">
        <f>IF(K101&gt;0,O101+R101,O101)</f>
        <v>0</v>
      </c>
      <c r="V101" s="47">
        <f t="shared" si="45"/>
        <v>0</v>
      </c>
      <c r="W101" s="47">
        <f t="shared" si="46"/>
        <v>0</v>
      </c>
    </row>
    <row r="102" spans="2:26">
      <c r="B102" s="48">
        <v>644</v>
      </c>
      <c r="C102" s="48"/>
      <c r="D102" s="37" t="s">
        <v>824</v>
      </c>
      <c r="E102" s="35"/>
      <c r="F102" s="35"/>
      <c r="G102" s="85">
        <v>36</v>
      </c>
      <c r="H102" s="47">
        <f t="shared" si="37"/>
        <v>0</v>
      </c>
      <c r="I102" s="47">
        <f t="shared" si="38"/>
        <v>0</v>
      </c>
      <c r="J102" s="85">
        <v>36</v>
      </c>
      <c r="K102" s="142">
        <v>36</v>
      </c>
      <c r="L102" s="47">
        <f t="shared" si="39"/>
        <v>0</v>
      </c>
      <c r="M102" s="47">
        <f t="shared" si="40"/>
        <v>0</v>
      </c>
      <c r="O102" s="85">
        <f>IF(J102&gt;0,J102-G102,0)</f>
        <v>0</v>
      </c>
      <c r="P102" s="82">
        <f t="shared" si="41"/>
        <v>0</v>
      </c>
      <c r="Q102" s="82">
        <f t="shared" si="42"/>
        <v>0</v>
      </c>
      <c r="R102" s="85">
        <f>IF(K102&gt;0,K102-J102,0)</f>
        <v>0</v>
      </c>
      <c r="S102" s="82">
        <f t="shared" si="43"/>
        <v>0</v>
      </c>
      <c r="T102" s="82">
        <f t="shared" si="44"/>
        <v>0</v>
      </c>
      <c r="U102" s="85">
        <f>IF(K102&gt;0,O102+R102,O102)</f>
        <v>0</v>
      </c>
      <c r="V102" s="47">
        <f t="shared" si="45"/>
        <v>0</v>
      </c>
      <c r="W102" s="47">
        <f t="shared" si="46"/>
        <v>0</v>
      </c>
    </row>
    <row r="103" spans="2:26">
      <c r="B103" s="35" t="s">
        <v>825</v>
      </c>
      <c r="C103" s="48"/>
      <c r="D103" s="37"/>
      <c r="E103" s="35"/>
      <c r="F103" s="35"/>
      <c r="G103" s="85"/>
      <c r="H103" s="47">
        <f t="shared" si="37"/>
        <v>0</v>
      </c>
      <c r="I103" s="47">
        <f t="shared" si="38"/>
        <v>0</v>
      </c>
      <c r="J103" s="85"/>
      <c r="K103" s="142"/>
      <c r="L103" s="47">
        <f t="shared" si="39"/>
        <v>0</v>
      </c>
      <c r="M103" s="47">
        <f t="shared" si="40"/>
        <v>0</v>
      </c>
      <c r="O103" s="85"/>
      <c r="P103" s="82">
        <f t="shared" si="41"/>
        <v>0</v>
      </c>
      <c r="Q103" s="82">
        <f t="shared" si="42"/>
        <v>0</v>
      </c>
      <c r="R103" s="85"/>
      <c r="S103" s="82">
        <f t="shared" si="43"/>
        <v>0</v>
      </c>
      <c r="T103" s="82">
        <f t="shared" si="44"/>
        <v>0</v>
      </c>
      <c r="U103" s="85"/>
      <c r="V103" s="47">
        <f t="shared" si="45"/>
        <v>0</v>
      </c>
      <c r="W103" s="47">
        <f t="shared" si="46"/>
        <v>0</v>
      </c>
    </row>
    <row r="104" spans="2:26">
      <c r="B104" s="48">
        <v>647</v>
      </c>
      <c r="C104" s="48"/>
      <c r="D104" s="35" t="s">
        <v>826</v>
      </c>
      <c r="E104" s="35"/>
      <c r="F104" s="35" t="s">
        <v>736</v>
      </c>
      <c r="G104" s="85">
        <f>7407.1-G105-G106</f>
        <v>5419.3</v>
      </c>
      <c r="H104" s="47">
        <f t="shared" si="37"/>
        <v>0</v>
      </c>
      <c r="I104" s="47">
        <f t="shared" si="38"/>
        <v>5419.3</v>
      </c>
      <c r="J104" s="85">
        <v>5427.3</v>
      </c>
      <c r="K104" s="142">
        <f>7714.8-K105-K106</f>
        <v>5669.8</v>
      </c>
      <c r="L104" s="47">
        <f t="shared" si="39"/>
        <v>0</v>
      </c>
      <c r="M104" s="47">
        <f t="shared" si="40"/>
        <v>5669.8</v>
      </c>
      <c r="O104" s="85">
        <f>IF(J104&gt;0,J104-G104,0)</f>
        <v>8</v>
      </c>
      <c r="P104" s="82">
        <f t="shared" si="41"/>
        <v>0</v>
      </c>
      <c r="Q104" s="82">
        <f t="shared" si="42"/>
        <v>8</v>
      </c>
      <c r="R104" s="85">
        <f>IF(K104&gt;0,K104-J104,0)</f>
        <v>242.5</v>
      </c>
      <c r="S104" s="82">
        <f t="shared" si="43"/>
        <v>0</v>
      </c>
      <c r="T104" s="82">
        <f t="shared" si="44"/>
        <v>242.5</v>
      </c>
      <c r="U104" s="85">
        <f>IF(K104&gt;0,O104+R104,O104)</f>
        <v>250.5</v>
      </c>
      <c r="V104" s="47">
        <f t="shared" si="45"/>
        <v>0</v>
      </c>
      <c r="W104" s="47">
        <f t="shared" si="46"/>
        <v>250.5</v>
      </c>
    </row>
    <row r="105" spans="2:26">
      <c r="B105" s="48">
        <v>647</v>
      </c>
      <c r="C105" s="48"/>
      <c r="D105" s="35" t="s">
        <v>827</v>
      </c>
      <c r="E105" s="35"/>
      <c r="F105" s="35"/>
      <c r="G105" s="85">
        <v>1351</v>
      </c>
      <c r="J105" s="85">
        <v>1418</v>
      </c>
      <c r="K105" s="142">
        <f>1342.5+62.5</f>
        <v>1405</v>
      </c>
      <c r="L105" s="47">
        <f t="shared" si="39"/>
        <v>0</v>
      </c>
      <c r="M105" s="47">
        <f t="shared" si="40"/>
        <v>0</v>
      </c>
      <c r="O105" s="85">
        <f>IF(J105&gt;0,J105-G105,0)</f>
        <v>67</v>
      </c>
      <c r="P105" s="82">
        <f t="shared" si="41"/>
        <v>0</v>
      </c>
      <c r="Q105" s="82">
        <f t="shared" si="42"/>
        <v>0</v>
      </c>
      <c r="R105" s="85">
        <f>IF(K105&gt;0,K105-J105,0)</f>
        <v>-13</v>
      </c>
      <c r="S105" s="82">
        <f t="shared" si="43"/>
        <v>0</v>
      </c>
      <c r="T105" s="82">
        <f t="shared" si="44"/>
        <v>0</v>
      </c>
      <c r="U105" s="85">
        <f>IF(K105&gt;0,O105+R105,O105)</f>
        <v>54</v>
      </c>
      <c r="V105" s="47">
        <f t="shared" si="45"/>
        <v>0</v>
      </c>
      <c r="W105" s="47">
        <f t="shared" si="46"/>
        <v>0</v>
      </c>
      <c r="Y105" s="60" t="s">
        <v>828</v>
      </c>
      <c r="Z105" s="60"/>
    </row>
    <row r="106" spans="2:26">
      <c r="B106" s="48">
        <v>647</v>
      </c>
      <c r="C106" s="48"/>
      <c r="D106" s="35" t="s">
        <v>829</v>
      </c>
      <c r="E106" s="35"/>
      <c r="F106" s="35"/>
      <c r="G106" s="85">
        <v>636.79999999999995</v>
      </c>
      <c r="J106" s="85">
        <v>668</v>
      </c>
      <c r="K106" s="142">
        <v>640</v>
      </c>
      <c r="L106" s="47">
        <f t="shared" si="39"/>
        <v>0</v>
      </c>
      <c r="M106" s="47">
        <f t="shared" si="40"/>
        <v>0</v>
      </c>
      <c r="O106" s="85">
        <f>IF(J106&gt;0,J106-G106,0)</f>
        <v>31.200000000000045</v>
      </c>
      <c r="P106" s="82">
        <f t="shared" si="41"/>
        <v>0</v>
      </c>
      <c r="Q106" s="82">
        <f t="shared" si="42"/>
        <v>0</v>
      </c>
      <c r="R106" s="85">
        <f>IF(K106&gt;0,K106-J106,0)</f>
        <v>-28</v>
      </c>
      <c r="S106" s="82">
        <f t="shared" si="43"/>
        <v>0</v>
      </c>
      <c r="T106" s="82">
        <f t="shared" si="44"/>
        <v>0</v>
      </c>
      <c r="U106" s="85">
        <f>IF(K106&gt;0,O106+R106,O106)</f>
        <v>3.2000000000000455</v>
      </c>
      <c r="V106" s="47">
        <f t="shared" si="45"/>
        <v>0</v>
      </c>
      <c r="W106" s="47">
        <f t="shared" si="46"/>
        <v>0</v>
      </c>
    </row>
    <row r="107" spans="2:26">
      <c r="B107" s="146" t="s">
        <v>830</v>
      </c>
      <c r="C107" s="48"/>
      <c r="D107" s="147"/>
      <c r="E107" s="147"/>
      <c r="F107" s="147"/>
      <c r="G107" s="85"/>
      <c r="H107" s="47">
        <f t="shared" ref="H107:H122" si="47">IF($E107="",0,$G107)</f>
        <v>0</v>
      </c>
      <c r="I107" s="47">
        <f t="shared" ref="I107:I122" si="48">IF($F107="",0,$G107)</f>
        <v>0</v>
      </c>
      <c r="J107" s="85"/>
      <c r="K107" s="142"/>
      <c r="L107" s="47">
        <f t="shared" si="39"/>
        <v>0</v>
      </c>
      <c r="M107" s="47">
        <f t="shared" si="40"/>
        <v>0</v>
      </c>
      <c r="O107" s="85"/>
      <c r="P107" s="82">
        <f t="shared" si="41"/>
        <v>0</v>
      </c>
      <c r="Q107" s="82">
        <f t="shared" si="42"/>
        <v>0</v>
      </c>
      <c r="R107" s="85"/>
      <c r="S107" s="82">
        <f t="shared" si="43"/>
        <v>0</v>
      </c>
      <c r="T107" s="82">
        <f t="shared" si="44"/>
        <v>0</v>
      </c>
      <c r="U107" s="85"/>
      <c r="V107" s="47">
        <f t="shared" si="45"/>
        <v>0</v>
      </c>
      <c r="W107" s="47">
        <f t="shared" si="46"/>
        <v>0</v>
      </c>
    </row>
    <row r="108" spans="2:26">
      <c r="B108" s="148">
        <v>648</v>
      </c>
      <c r="C108" s="48"/>
      <c r="D108" s="147" t="s">
        <v>831</v>
      </c>
      <c r="E108" s="147"/>
      <c r="F108" s="147" t="s">
        <v>736</v>
      </c>
      <c r="G108" s="85">
        <v>1854.5</v>
      </c>
      <c r="H108" s="47">
        <f t="shared" si="47"/>
        <v>0</v>
      </c>
      <c r="I108" s="47">
        <f t="shared" si="48"/>
        <v>1854.5</v>
      </c>
      <c r="J108" s="85">
        <v>1854.5</v>
      </c>
      <c r="K108" s="142">
        <v>1857</v>
      </c>
      <c r="L108" s="47">
        <f t="shared" si="39"/>
        <v>0</v>
      </c>
      <c r="M108" s="47">
        <f t="shared" si="40"/>
        <v>1857</v>
      </c>
      <c r="O108" s="85">
        <f>IF(J108&gt;0,J108-G108,0)</f>
        <v>0</v>
      </c>
      <c r="P108" s="82">
        <f t="shared" si="41"/>
        <v>0</v>
      </c>
      <c r="Q108" s="82">
        <f t="shared" si="42"/>
        <v>0</v>
      </c>
      <c r="R108" s="85">
        <f>IF(K108&gt;0,K108-J108,0)</f>
        <v>2.5</v>
      </c>
      <c r="S108" s="82">
        <f t="shared" si="43"/>
        <v>0</v>
      </c>
      <c r="T108" s="82">
        <f t="shared" si="44"/>
        <v>2.5</v>
      </c>
      <c r="U108" s="85">
        <f>IF(K108&gt;0,O108+R108,O108)</f>
        <v>2.5</v>
      </c>
      <c r="V108" s="47">
        <f t="shared" si="45"/>
        <v>0</v>
      </c>
      <c r="W108" s="47">
        <f t="shared" si="46"/>
        <v>2.5</v>
      </c>
    </row>
    <row r="109" spans="2:26">
      <c r="B109" s="146" t="s">
        <v>832</v>
      </c>
      <c r="C109" s="48"/>
      <c r="D109" s="147"/>
      <c r="E109" s="147"/>
      <c r="F109" s="147"/>
      <c r="G109" s="85"/>
      <c r="H109" s="47">
        <f t="shared" si="47"/>
        <v>0</v>
      </c>
      <c r="I109" s="47">
        <f t="shared" si="48"/>
        <v>0</v>
      </c>
      <c r="J109" s="85"/>
      <c r="K109" s="142"/>
      <c r="L109" s="47">
        <f t="shared" si="39"/>
        <v>0</v>
      </c>
      <c r="M109" s="47">
        <f t="shared" si="40"/>
        <v>0</v>
      </c>
      <c r="O109" s="85"/>
      <c r="P109" s="82">
        <f t="shared" si="41"/>
        <v>0</v>
      </c>
      <c r="Q109" s="82">
        <f t="shared" si="42"/>
        <v>0</v>
      </c>
      <c r="R109" s="85"/>
      <c r="S109" s="82">
        <f t="shared" si="43"/>
        <v>0</v>
      </c>
      <c r="T109" s="82">
        <f t="shared" si="44"/>
        <v>0</v>
      </c>
      <c r="U109" s="85"/>
      <c r="V109" s="47">
        <f t="shared" si="45"/>
        <v>0</v>
      </c>
      <c r="W109" s="47">
        <f t="shared" si="46"/>
        <v>0</v>
      </c>
    </row>
    <row r="110" spans="2:26">
      <c r="B110" s="148">
        <v>649</v>
      </c>
      <c r="C110" s="48"/>
      <c r="D110" s="146" t="s">
        <v>833</v>
      </c>
      <c r="E110" s="147" t="s">
        <v>735</v>
      </c>
      <c r="F110" s="147"/>
      <c r="G110" s="85">
        <v>1626.8</v>
      </c>
      <c r="H110" s="47">
        <f t="shared" si="47"/>
        <v>1626.8</v>
      </c>
      <c r="I110" s="47">
        <f t="shared" si="48"/>
        <v>0</v>
      </c>
      <c r="J110" s="85">
        <v>1631.8</v>
      </c>
      <c r="K110" s="142">
        <v>1637.8</v>
      </c>
      <c r="L110" s="47">
        <f t="shared" si="39"/>
        <v>1637.8</v>
      </c>
      <c r="M110" s="47">
        <f t="shared" si="40"/>
        <v>0</v>
      </c>
      <c r="O110" s="85">
        <f>IF(J110&gt;0,J110-G110,0)</f>
        <v>5</v>
      </c>
      <c r="P110" s="82">
        <f t="shared" si="41"/>
        <v>5</v>
      </c>
      <c r="Q110" s="82">
        <f t="shared" si="42"/>
        <v>0</v>
      </c>
      <c r="R110" s="85">
        <f>IF(K110&gt;0,K110-J110,0)</f>
        <v>6</v>
      </c>
      <c r="S110" s="82">
        <f t="shared" si="43"/>
        <v>6</v>
      </c>
      <c r="T110" s="82">
        <f t="shared" si="44"/>
        <v>0</v>
      </c>
      <c r="U110" s="85">
        <f>IF(K110&gt;0,O110+R110,O110)</f>
        <v>11</v>
      </c>
      <c r="V110" s="47">
        <f t="shared" si="45"/>
        <v>11</v>
      </c>
      <c r="W110" s="47">
        <f t="shared" si="46"/>
        <v>0</v>
      </c>
    </row>
    <row r="111" spans="2:26">
      <c r="B111" s="148">
        <v>649</v>
      </c>
      <c r="C111" s="48"/>
      <c r="D111" s="146" t="s">
        <v>834</v>
      </c>
      <c r="E111" s="147"/>
      <c r="F111" s="147" t="s">
        <v>736</v>
      </c>
      <c r="G111" s="119">
        <v>1574.8</v>
      </c>
      <c r="H111" s="149">
        <f t="shared" si="47"/>
        <v>0</v>
      </c>
      <c r="I111" s="149">
        <f t="shared" si="48"/>
        <v>1574.8</v>
      </c>
      <c r="J111" s="119">
        <v>1578.8</v>
      </c>
      <c r="K111" s="150">
        <v>1581.8</v>
      </c>
      <c r="L111" s="149">
        <f t="shared" si="39"/>
        <v>0</v>
      </c>
      <c r="M111" s="149">
        <f t="shared" si="40"/>
        <v>1581.8</v>
      </c>
      <c r="N111" s="149"/>
      <c r="O111" s="119">
        <f>IF(J111&gt;0,J111-G111,0)</f>
        <v>4</v>
      </c>
      <c r="P111" s="88">
        <f t="shared" si="41"/>
        <v>0</v>
      </c>
      <c r="Q111" s="88">
        <f t="shared" si="42"/>
        <v>4</v>
      </c>
      <c r="R111" s="119">
        <f>IF(K111&gt;0,K111-J111,0)</f>
        <v>3</v>
      </c>
      <c r="S111" s="82">
        <f t="shared" si="43"/>
        <v>0</v>
      </c>
      <c r="T111" s="82">
        <f t="shared" si="44"/>
        <v>3</v>
      </c>
      <c r="U111" s="85">
        <f>IF(K111&gt;0,O111+R111,O111)</f>
        <v>7</v>
      </c>
      <c r="V111" s="47">
        <f t="shared" si="45"/>
        <v>0</v>
      </c>
      <c r="W111" s="47">
        <f t="shared" si="46"/>
        <v>7</v>
      </c>
    </row>
    <row r="112" spans="2:26">
      <c r="B112" s="146" t="s">
        <v>835</v>
      </c>
      <c r="C112" s="48"/>
      <c r="D112" s="147"/>
      <c r="E112" s="147"/>
      <c r="F112" s="147"/>
      <c r="G112" s="85"/>
      <c r="H112" s="47">
        <f t="shared" si="47"/>
        <v>0</v>
      </c>
      <c r="I112" s="47">
        <f t="shared" si="48"/>
        <v>0</v>
      </c>
      <c r="J112" s="85"/>
      <c r="K112" s="142"/>
      <c r="L112" s="47">
        <f t="shared" si="39"/>
        <v>0</v>
      </c>
      <c r="M112" s="47">
        <f t="shared" si="40"/>
        <v>0</v>
      </c>
      <c r="O112" s="85"/>
      <c r="P112" s="82">
        <f t="shared" si="41"/>
        <v>0</v>
      </c>
      <c r="Q112" s="82">
        <f t="shared" si="42"/>
        <v>0</v>
      </c>
      <c r="R112" s="85"/>
      <c r="S112" s="82">
        <f t="shared" si="43"/>
        <v>0</v>
      </c>
      <c r="T112" s="82">
        <f t="shared" si="44"/>
        <v>0</v>
      </c>
      <c r="U112" s="85"/>
      <c r="V112" s="47">
        <f t="shared" si="45"/>
        <v>0</v>
      </c>
      <c r="W112" s="47">
        <f t="shared" si="46"/>
        <v>0</v>
      </c>
    </row>
    <row r="113" spans="2:25">
      <c r="B113" s="148">
        <v>672</v>
      </c>
      <c r="C113" s="48"/>
      <c r="D113" s="146" t="s">
        <v>836</v>
      </c>
      <c r="E113" s="147" t="s">
        <v>735</v>
      </c>
      <c r="F113" s="147"/>
      <c r="G113" s="85">
        <v>1218.5</v>
      </c>
      <c r="H113" s="47">
        <f t="shared" si="47"/>
        <v>1218.5</v>
      </c>
      <c r="I113" s="47">
        <f t="shared" si="48"/>
        <v>0</v>
      </c>
      <c r="J113" s="85">
        <v>1234.7</v>
      </c>
      <c r="K113" s="142">
        <v>1242.5999999999999</v>
      </c>
      <c r="L113" s="47">
        <f t="shared" si="39"/>
        <v>1242.5999999999999</v>
      </c>
      <c r="M113" s="47">
        <f t="shared" si="40"/>
        <v>0</v>
      </c>
      <c r="O113" s="85">
        <f>IF(J113&gt;0,J113-G113,0)</f>
        <v>16.200000000000045</v>
      </c>
      <c r="P113" s="82">
        <f t="shared" si="41"/>
        <v>16.200000000000045</v>
      </c>
      <c r="Q113" s="82">
        <f t="shared" si="42"/>
        <v>0</v>
      </c>
      <c r="R113" s="85">
        <f>IF(K113&gt;0,K113-J113,0)</f>
        <v>7.8999999999998636</v>
      </c>
      <c r="S113" s="82">
        <f t="shared" si="43"/>
        <v>7.8999999999998636</v>
      </c>
      <c r="T113" s="82">
        <f t="shared" si="44"/>
        <v>0</v>
      </c>
      <c r="U113" s="85">
        <f>IF(K113&gt;0,O113+R113,O113)</f>
        <v>24.099999999999909</v>
      </c>
      <c r="V113" s="47">
        <f t="shared" si="45"/>
        <v>24.099999999999909</v>
      </c>
      <c r="W113" s="47">
        <f t="shared" si="46"/>
        <v>0</v>
      </c>
    </row>
    <row r="114" spans="2:25">
      <c r="B114" s="148">
        <v>672</v>
      </c>
      <c r="C114" s="48"/>
      <c r="D114" s="146" t="s">
        <v>836</v>
      </c>
      <c r="E114" s="147"/>
      <c r="F114" s="147" t="s">
        <v>736</v>
      </c>
      <c r="G114" s="85">
        <v>1123.3</v>
      </c>
      <c r="H114" s="47">
        <f t="shared" si="47"/>
        <v>0</v>
      </c>
      <c r="I114" s="47">
        <f t="shared" si="48"/>
        <v>1123.3</v>
      </c>
      <c r="J114" s="85">
        <v>1134.5</v>
      </c>
      <c r="K114" s="142">
        <v>1144.9000000000001</v>
      </c>
      <c r="L114" s="47">
        <f t="shared" si="39"/>
        <v>0</v>
      </c>
      <c r="M114" s="47">
        <f t="shared" si="40"/>
        <v>1144.9000000000001</v>
      </c>
      <c r="O114" s="85">
        <f>IF(J114&gt;0,J114-G114,0)</f>
        <v>11.200000000000045</v>
      </c>
      <c r="P114" s="82">
        <f t="shared" si="41"/>
        <v>0</v>
      </c>
      <c r="Q114" s="82">
        <f t="shared" si="42"/>
        <v>11.200000000000045</v>
      </c>
      <c r="R114" s="85">
        <f>IF(K114&gt;0,K114-J114,0)</f>
        <v>10.400000000000091</v>
      </c>
      <c r="S114" s="82">
        <f t="shared" si="43"/>
        <v>0</v>
      </c>
      <c r="T114" s="82">
        <f t="shared" si="44"/>
        <v>10.400000000000091</v>
      </c>
      <c r="U114" s="85">
        <f>IF(K114&gt;0,O114+R114,O114)</f>
        <v>21.600000000000136</v>
      </c>
      <c r="V114" s="47">
        <f t="shared" si="45"/>
        <v>0</v>
      </c>
      <c r="W114" s="47">
        <f t="shared" si="46"/>
        <v>21.600000000000136</v>
      </c>
    </row>
    <row r="115" spans="2:25">
      <c r="B115" s="35" t="s">
        <v>837</v>
      </c>
      <c r="C115" s="48"/>
      <c r="D115" s="35"/>
      <c r="E115" s="35"/>
      <c r="F115" s="35"/>
      <c r="G115" s="85"/>
      <c r="H115" s="47">
        <f t="shared" si="47"/>
        <v>0</v>
      </c>
      <c r="I115" s="47">
        <f t="shared" si="48"/>
        <v>0</v>
      </c>
      <c r="J115" s="85"/>
      <c r="K115" s="142"/>
      <c r="L115" s="47">
        <f t="shared" si="39"/>
        <v>0</v>
      </c>
      <c r="M115" s="47">
        <f t="shared" si="40"/>
        <v>0</v>
      </c>
      <c r="O115" s="85"/>
      <c r="P115" s="82">
        <f t="shared" si="41"/>
        <v>0</v>
      </c>
      <c r="Q115" s="82">
        <f t="shared" si="42"/>
        <v>0</v>
      </c>
      <c r="R115" s="85"/>
      <c r="S115" s="82">
        <f t="shared" si="43"/>
        <v>0</v>
      </c>
      <c r="T115" s="82">
        <f t="shared" si="44"/>
        <v>0</v>
      </c>
      <c r="U115" s="85"/>
      <c r="V115" s="47">
        <f t="shared" si="45"/>
        <v>0</v>
      </c>
      <c r="W115" s="47">
        <f t="shared" si="46"/>
        <v>0</v>
      </c>
    </row>
    <row r="116" spans="2:25">
      <c r="B116" s="48">
        <v>673</v>
      </c>
      <c r="C116" s="48"/>
      <c r="D116" s="35" t="s">
        <v>838</v>
      </c>
      <c r="E116" s="35"/>
      <c r="F116" s="147" t="s">
        <v>736</v>
      </c>
      <c r="G116" s="85">
        <v>1627.1</v>
      </c>
      <c r="H116" s="47">
        <f t="shared" si="47"/>
        <v>0</v>
      </c>
      <c r="I116" s="47">
        <f t="shared" si="48"/>
        <v>1627.1</v>
      </c>
      <c r="J116" s="85">
        <v>1628.1</v>
      </c>
      <c r="K116" s="142">
        <v>1628.1</v>
      </c>
      <c r="L116" s="47">
        <f t="shared" si="39"/>
        <v>0</v>
      </c>
      <c r="M116" s="47">
        <f t="shared" si="40"/>
        <v>1628.1</v>
      </c>
      <c r="O116" s="85">
        <f>IF(J116&gt;0,J116-G116,0)</f>
        <v>1</v>
      </c>
      <c r="P116" s="82">
        <f t="shared" si="41"/>
        <v>0</v>
      </c>
      <c r="Q116" s="82">
        <f t="shared" si="42"/>
        <v>1</v>
      </c>
      <c r="R116" s="85">
        <f>IF(K116&gt;0,K116-J116,0)</f>
        <v>0</v>
      </c>
      <c r="S116" s="82">
        <f t="shared" si="43"/>
        <v>0</v>
      </c>
      <c r="T116" s="82">
        <f t="shared" si="44"/>
        <v>0</v>
      </c>
      <c r="U116" s="85">
        <f>IF(K116&gt;0,O116+R116,O116)</f>
        <v>1</v>
      </c>
      <c r="V116" s="47">
        <f t="shared" si="45"/>
        <v>0</v>
      </c>
      <c r="W116" s="47">
        <f t="shared" si="46"/>
        <v>1</v>
      </c>
    </row>
    <row r="117" spans="2:25">
      <c r="B117" s="48">
        <v>674</v>
      </c>
      <c r="C117" s="48"/>
      <c r="D117" s="35" t="s">
        <v>839</v>
      </c>
      <c r="E117" s="35"/>
      <c r="F117" s="147" t="s">
        <v>736</v>
      </c>
      <c r="G117" s="85">
        <v>908</v>
      </c>
      <c r="H117" s="47">
        <f t="shared" si="47"/>
        <v>0</v>
      </c>
      <c r="I117" s="47">
        <f t="shared" si="48"/>
        <v>908</v>
      </c>
      <c r="J117" s="85">
        <v>908</v>
      </c>
      <c r="K117" s="142">
        <v>908</v>
      </c>
      <c r="L117" s="47">
        <f t="shared" si="39"/>
        <v>0</v>
      </c>
      <c r="M117" s="47">
        <f t="shared" si="40"/>
        <v>908</v>
      </c>
      <c r="O117" s="85">
        <f>IF(J117&gt;0,J117-G117,0)</f>
        <v>0</v>
      </c>
      <c r="P117" s="82">
        <f t="shared" si="41"/>
        <v>0</v>
      </c>
      <c r="Q117" s="82">
        <f t="shared" si="42"/>
        <v>0</v>
      </c>
      <c r="R117" s="85">
        <f>IF(K117&gt;0,K117-J117,0)-0</f>
        <v>0</v>
      </c>
      <c r="S117" s="82">
        <f t="shared" si="43"/>
        <v>0</v>
      </c>
      <c r="T117" s="82">
        <f t="shared" si="44"/>
        <v>0</v>
      </c>
      <c r="U117" s="85">
        <f>IF(K117&gt;0,O117+R117,O117)</f>
        <v>0</v>
      </c>
      <c r="V117" s="47">
        <f t="shared" si="45"/>
        <v>0</v>
      </c>
      <c r="W117" s="47">
        <f t="shared" si="46"/>
        <v>0</v>
      </c>
    </row>
    <row r="118" spans="2:25">
      <c r="B118" s="146" t="s">
        <v>840</v>
      </c>
      <c r="C118" s="48"/>
      <c r="D118" s="147"/>
      <c r="E118" s="147"/>
      <c r="F118" s="147"/>
      <c r="G118" s="85"/>
      <c r="H118" s="47">
        <f t="shared" si="47"/>
        <v>0</v>
      </c>
      <c r="I118" s="47">
        <f t="shared" si="48"/>
        <v>0</v>
      </c>
      <c r="J118" s="85"/>
      <c r="K118" s="142"/>
      <c r="L118" s="47">
        <f t="shared" si="39"/>
        <v>0</v>
      </c>
      <c r="M118" s="47">
        <f t="shared" si="40"/>
        <v>0</v>
      </c>
      <c r="O118" s="85"/>
      <c r="P118" s="82">
        <f t="shared" si="41"/>
        <v>0</v>
      </c>
      <c r="Q118" s="82">
        <f t="shared" si="42"/>
        <v>0</v>
      </c>
      <c r="R118" s="85"/>
      <c r="S118" s="82">
        <f t="shared" si="43"/>
        <v>0</v>
      </c>
      <c r="T118" s="82">
        <f t="shared" si="44"/>
        <v>0</v>
      </c>
      <c r="U118" s="85"/>
      <c r="V118" s="47">
        <f t="shared" si="45"/>
        <v>0</v>
      </c>
      <c r="W118" s="47">
        <f t="shared" si="46"/>
        <v>0</v>
      </c>
    </row>
    <row r="119" spans="2:25">
      <c r="B119" s="148" t="s">
        <v>841</v>
      </c>
      <c r="C119" s="48"/>
      <c r="D119" s="151" t="s">
        <v>842</v>
      </c>
      <c r="E119" s="147" t="s">
        <v>735</v>
      </c>
      <c r="F119" s="147"/>
      <c r="G119" s="85">
        <v>12079.2</v>
      </c>
      <c r="H119" s="47">
        <f t="shared" si="47"/>
        <v>12079.2</v>
      </c>
      <c r="I119" s="47">
        <f t="shared" si="48"/>
        <v>0</v>
      </c>
      <c r="J119" s="85">
        <f>2393.6+3307+3179.9+3063+140.7</f>
        <v>12084.2</v>
      </c>
      <c r="K119" s="142">
        <v>12100.2</v>
      </c>
      <c r="L119" s="47">
        <f t="shared" si="39"/>
        <v>12100.2</v>
      </c>
      <c r="M119" s="47">
        <f t="shared" si="40"/>
        <v>0</v>
      </c>
      <c r="O119" s="85">
        <f>IF(J119&gt;0,J119-G119,0)-0</f>
        <v>5</v>
      </c>
      <c r="P119" s="82">
        <f t="shared" si="41"/>
        <v>5</v>
      </c>
      <c r="Q119" s="82">
        <f t="shared" si="42"/>
        <v>0</v>
      </c>
      <c r="R119" s="85">
        <f>IF(K119&gt;0,K119-J119,0)-0</f>
        <v>16</v>
      </c>
      <c r="S119" s="82">
        <f t="shared" si="43"/>
        <v>16</v>
      </c>
      <c r="T119" s="82">
        <f t="shared" si="44"/>
        <v>0</v>
      </c>
      <c r="U119" s="85">
        <f>IF(K119&gt;0,O119+R119,O119)</f>
        <v>21</v>
      </c>
      <c r="V119" s="47">
        <f t="shared" si="45"/>
        <v>21</v>
      </c>
      <c r="W119" s="47">
        <f t="shared" si="46"/>
        <v>0</v>
      </c>
      <c r="Y119" s="47" t="s">
        <v>843</v>
      </c>
    </row>
    <row r="120" spans="2:25">
      <c r="B120" s="148" t="s">
        <v>841</v>
      </c>
      <c r="C120" s="48"/>
      <c r="D120" s="151" t="s">
        <v>842</v>
      </c>
      <c r="E120" s="147"/>
      <c r="F120" s="147" t="s">
        <v>736</v>
      </c>
      <c r="G120" s="85">
        <v>9189</v>
      </c>
      <c r="H120" s="47">
        <f t="shared" si="47"/>
        <v>0</v>
      </c>
      <c r="I120" s="47">
        <f t="shared" si="48"/>
        <v>9189</v>
      </c>
      <c r="J120" s="85">
        <f>997.1+3079.5+2316.4+2830</f>
        <v>9223</v>
      </c>
      <c r="K120" s="142">
        <v>9241</v>
      </c>
      <c r="L120" s="47">
        <f t="shared" si="39"/>
        <v>0</v>
      </c>
      <c r="M120" s="47">
        <f t="shared" si="40"/>
        <v>9241</v>
      </c>
      <c r="O120" s="85">
        <f>IF(J120&gt;0,J120-G120,0)-0</f>
        <v>34</v>
      </c>
      <c r="P120" s="82">
        <f t="shared" si="41"/>
        <v>0</v>
      </c>
      <c r="Q120" s="82">
        <f t="shared" si="42"/>
        <v>34</v>
      </c>
      <c r="R120" s="85">
        <f>IF(K120&gt;0,K120-J120,0)</f>
        <v>18</v>
      </c>
      <c r="S120" s="82">
        <f t="shared" si="43"/>
        <v>0</v>
      </c>
      <c r="T120" s="82">
        <f t="shared" si="44"/>
        <v>18</v>
      </c>
      <c r="U120" s="85">
        <f>IF(K120&gt;0,O120+R120,O120)</f>
        <v>52</v>
      </c>
      <c r="V120" s="47">
        <f t="shared" si="45"/>
        <v>0</v>
      </c>
      <c r="W120" s="47">
        <f t="shared" si="46"/>
        <v>52</v>
      </c>
    </row>
    <row r="121" spans="2:25">
      <c r="B121" s="146" t="s">
        <v>844</v>
      </c>
      <c r="C121" s="48"/>
      <c r="D121" s="152"/>
      <c r="E121" s="147"/>
      <c r="F121" s="147"/>
      <c r="G121" s="85"/>
      <c r="H121" s="47">
        <f t="shared" si="47"/>
        <v>0</v>
      </c>
      <c r="I121" s="47">
        <f t="shared" si="48"/>
        <v>0</v>
      </c>
      <c r="J121" s="85"/>
      <c r="K121" s="142"/>
      <c r="L121" s="47">
        <f t="shared" si="39"/>
        <v>0</v>
      </c>
      <c r="M121" s="47">
        <f t="shared" si="40"/>
        <v>0</v>
      </c>
      <c r="O121" s="85"/>
      <c r="P121" s="82">
        <f t="shared" si="41"/>
        <v>0</v>
      </c>
      <c r="Q121" s="82">
        <f t="shared" si="42"/>
        <v>0</v>
      </c>
      <c r="R121" s="85"/>
      <c r="S121" s="82">
        <f t="shared" si="43"/>
        <v>0</v>
      </c>
      <c r="T121" s="82">
        <f t="shared" si="44"/>
        <v>0</v>
      </c>
      <c r="U121" s="85"/>
      <c r="V121" s="47">
        <f t="shared" si="45"/>
        <v>0</v>
      </c>
      <c r="W121" s="47">
        <f t="shared" si="46"/>
        <v>0</v>
      </c>
    </row>
    <row r="122" spans="2:25">
      <c r="B122" s="148">
        <v>690</v>
      </c>
      <c r="C122" s="48"/>
      <c r="D122" s="151" t="s">
        <v>845</v>
      </c>
      <c r="E122" s="147"/>
      <c r="F122" s="147" t="s">
        <v>736</v>
      </c>
      <c r="G122" s="85">
        <f>1081.6-1</f>
        <v>1080.5999999999999</v>
      </c>
      <c r="H122" s="47">
        <f t="shared" si="47"/>
        <v>0</v>
      </c>
      <c r="I122" s="47">
        <f t="shared" si="48"/>
        <v>1080.5999999999999</v>
      </c>
      <c r="J122" s="85">
        <v>1082.5999999999999</v>
      </c>
      <c r="K122" s="142">
        <f>1213.1-K123</f>
        <v>1212.0999999999999</v>
      </c>
      <c r="L122" s="47">
        <f t="shared" si="39"/>
        <v>0</v>
      </c>
      <c r="M122" s="47">
        <f t="shared" si="40"/>
        <v>1212.0999999999999</v>
      </c>
      <c r="O122" s="85">
        <f>IF(J122&gt;0,J122-G122,0)-0</f>
        <v>2</v>
      </c>
      <c r="P122" s="82">
        <f t="shared" si="41"/>
        <v>0</v>
      </c>
      <c r="Q122" s="82">
        <f t="shared" si="42"/>
        <v>2</v>
      </c>
      <c r="R122" s="85">
        <f>IF(K122&gt;0,K122-J122,0)</f>
        <v>129.5</v>
      </c>
      <c r="S122" s="82">
        <f t="shared" si="43"/>
        <v>0</v>
      </c>
      <c r="T122" s="82">
        <f t="shared" si="44"/>
        <v>129.5</v>
      </c>
      <c r="U122" s="85">
        <f>IF(K122&gt;0,O122+R122,O122)</f>
        <v>131.5</v>
      </c>
      <c r="V122" s="47">
        <f t="shared" si="45"/>
        <v>0</v>
      </c>
      <c r="W122" s="47">
        <f t="shared" si="46"/>
        <v>131.5</v>
      </c>
    </row>
    <row r="123" spans="2:25">
      <c r="B123" s="48">
        <v>690</v>
      </c>
      <c r="C123" s="48"/>
      <c r="D123" s="35" t="s">
        <v>846</v>
      </c>
      <c r="E123" s="35"/>
      <c r="F123" s="35"/>
      <c r="G123" s="85">
        <v>1</v>
      </c>
      <c r="J123" s="85">
        <v>1</v>
      </c>
      <c r="K123" s="142">
        <v>1</v>
      </c>
      <c r="L123" s="47">
        <f t="shared" si="39"/>
        <v>0</v>
      </c>
      <c r="M123" s="47">
        <f t="shared" si="40"/>
        <v>0</v>
      </c>
      <c r="O123" s="85">
        <f>IF(J123&gt;0,J123-G123,0)</f>
        <v>0</v>
      </c>
      <c r="P123" s="82">
        <f t="shared" si="41"/>
        <v>0</v>
      </c>
      <c r="Q123" s="82">
        <f t="shared" si="42"/>
        <v>0</v>
      </c>
      <c r="R123" s="85">
        <f>IF(K123&gt;0,K123-J123,0)</f>
        <v>0</v>
      </c>
      <c r="S123" s="82">
        <f t="shared" si="43"/>
        <v>0</v>
      </c>
      <c r="T123" s="82">
        <f t="shared" si="44"/>
        <v>0</v>
      </c>
      <c r="U123" s="85">
        <f>IF(K123&gt;0,O123+R123,O123)</f>
        <v>0</v>
      </c>
      <c r="V123" s="47">
        <f t="shared" si="45"/>
        <v>0</v>
      </c>
      <c r="W123" s="47">
        <f t="shared" si="46"/>
        <v>0</v>
      </c>
    </row>
    <row r="124" spans="2:25">
      <c r="B124" s="146" t="s">
        <v>847</v>
      </c>
      <c r="C124" s="48"/>
      <c r="D124" s="152"/>
      <c r="E124" s="147"/>
      <c r="F124" s="147"/>
      <c r="G124" s="85"/>
      <c r="H124" s="47">
        <f t="shared" ref="H124:H140" si="49">IF($E124="",0,$G124)</f>
        <v>0</v>
      </c>
      <c r="I124" s="47">
        <f t="shared" ref="I124:I140" si="50">IF($F124="",0,$G124)</f>
        <v>0</v>
      </c>
      <c r="J124" s="85"/>
      <c r="K124" s="142"/>
      <c r="L124" s="47">
        <f t="shared" si="39"/>
        <v>0</v>
      </c>
      <c r="M124" s="47">
        <f t="shared" si="40"/>
        <v>0</v>
      </c>
      <c r="O124" s="85"/>
      <c r="P124" s="82">
        <f t="shared" si="41"/>
        <v>0</v>
      </c>
      <c r="Q124" s="82">
        <f t="shared" si="42"/>
        <v>0</v>
      </c>
      <c r="R124" s="85"/>
      <c r="S124" s="82">
        <f t="shared" si="43"/>
        <v>0</v>
      </c>
      <c r="T124" s="82">
        <f t="shared" si="44"/>
        <v>0</v>
      </c>
      <c r="U124" s="85"/>
      <c r="V124" s="47">
        <f t="shared" si="45"/>
        <v>0</v>
      </c>
      <c r="W124" s="47">
        <f t="shared" si="46"/>
        <v>0</v>
      </c>
    </row>
    <row r="125" spans="2:25">
      <c r="B125" s="148">
        <v>694</v>
      </c>
      <c r="C125" s="48"/>
      <c r="D125" s="151" t="s">
        <v>848</v>
      </c>
      <c r="E125" s="147" t="s">
        <v>735</v>
      </c>
      <c r="F125" s="147"/>
      <c r="G125" s="85">
        <v>292.2</v>
      </c>
      <c r="H125" s="47">
        <f t="shared" si="49"/>
        <v>292.2</v>
      </c>
      <c r="I125" s="47">
        <f t="shared" si="50"/>
        <v>0</v>
      </c>
      <c r="J125" s="85">
        <v>292.2</v>
      </c>
      <c r="K125" s="142">
        <v>292.2</v>
      </c>
      <c r="L125" s="47">
        <f t="shared" si="39"/>
        <v>292.2</v>
      </c>
      <c r="M125" s="47">
        <f t="shared" si="40"/>
        <v>0</v>
      </c>
      <c r="O125" s="85">
        <f>IF(J125&gt;0,J125-G125,0)-0</f>
        <v>0</v>
      </c>
      <c r="P125" s="82">
        <f t="shared" si="41"/>
        <v>0</v>
      </c>
      <c r="Q125" s="82">
        <f t="shared" si="42"/>
        <v>0</v>
      </c>
      <c r="R125" s="85">
        <f>IF(K125&gt;0,K125-J125,0)</f>
        <v>0</v>
      </c>
      <c r="S125" s="82">
        <f t="shared" si="43"/>
        <v>0</v>
      </c>
      <c r="T125" s="82">
        <f t="shared" si="44"/>
        <v>0</v>
      </c>
      <c r="U125" s="85">
        <f>IF(K125&gt;0,O125+R125,O125)</f>
        <v>0</v>
      </c>
      <c r="V125" s="47">
        <f t="shared" si="45"/>
        <v>0</v>
      </c>
      <c r="W125" s="47">
        <f t="shared" si="46"/>
        <v>0</v>
      </c>
    </row>
    <row r="126" spans="2:25">
      <c r="B126" s="148">
        <v>694</v>
      </c>
      <c r="C126" s="48"/>
      <c r="D126" s="151" t="s">
        <v>848</v>
      </c>
      <c r="E126" s="147"/>
      <c r="F126" s="147" t="s">
        <v>736</v>
      </c>
      <c r="G126" s="85">
        <v>293</v>
      </c>
      <c r="H126" s="47">
        <f t="shared" si="49"/>
        <v>0</v>
      </c>
      <c r="I126" s="47">
        <f t="shared" si="50"/>
        <v>293</v>
      </c>
      <c r="J126" s="85">
        <v>293</v>
      </c>
      <c r="K126" s="142">
        <v>293</v>
      </c>
      <c r="L126" s="47">
        <f t="shared" si="39"/>
        <v>0</v>
      </c>
      <c r="M126" s="47">
        <f t="shared" si="40"/>
        <v>293</v>
      </c>
      <c r="O126" s="85">
        <f>IF(J126&gt;0,J126-G126,0)-0</f>
        <v>0</v>
      </c>
      <c r="P126" s="82">
        <f t="shared" si="41"/>
        <v>0</v>
      </c>
      <c r="Q126" s="82">
        <f t="shared" si="42"/>
        <v>0</v>
      </c>
      <c r="R126" s="85">
        <f>IF(K126&gt;0,K126-J126,0)</f>
        <v>0</v>
      </c>
      <c r="S126" s="82">
        <f t="shared" si="43"/>
        <v>0</v>
      </c>
      <c r="T126" s="82">
        <f t="shared" si="44"/>
        <v>0</v>
      </c>
      <c r="U126" s="85">
        <f>IF(K126&gt;0,O126+R126,O126)</f>
        <v>0</v>
      </c>
      <c r="V126" s="47">
        <f t="shared" si="45"/>
        <v>0</v>
      </c>
      <c r="W126" s="47">
        <f t="shared" si="46"/>
        <v>0</v>
      </c>
    </row>
    <row r="127" spans="2:25">
      <c r="B127" s="146" t="s">
        <v>849</v>
      </c>
      <c r="C127" s="48"/>
      <c r="D127" s="152"/>
      <c r="E127" s="147"/>
      <c r="F127" s="147"/>
      <c r="G127" s="85"/>
      <c r="H127" s="47">
        <f t="shared" si="49"/>
        <v>0</v>
      </c>
      <c r="I127" s="47">
        <f t="shared" si="50"/>
        <v>0</v>
      </c>
      <c r="J127" s="85"/>
      <c r="K127" s="142"/>
      <c r="L127" s="47">
        <f t="shared" si="39"/>
        <v>0</v>
      </c>
      <c r="M127" s="47">
        <f t="shared" si="40"/>
        <v>0</v>
      </c>
      <c r="O127" s="85"/>
      <c r="P127" s="82">
        <f t="shared" si="41"/>
        <v>0</v>
      </c>
      <c r="Q127" s="82">
        <f t="shared" si="42"/>
        <v>0</v>
      </c>
      <c r="R127" s="85"/>
      <c r="S127" s="82">
        <f t="shared" si="43"/>
        <v>0</v>
      </c>
      <c r="T127" s="82">
        <f t="shared" si="44"/>
        <v>0</v>
      </c>
      <c r="U127" s="85"/>
      <c r="V127" s="47">
        <f t="shared" si="45"/>
        <v>0</v>
      </c>
      <c r="W127" s="47">
        <f t="shared" si="46"/>
        <v>0</v>
      </c>
    </row>
    <row r="128" spans="2:25">
      <c r="B128" s="148" t="s">
        <v>850</v>
      </c>
      <c r="C128" s="48"/>
      <c r="D128" s="151" t="s">
        <v>851</v>
      </c>
      <c r="E128" s="147" t="s">
        <v>735</v>
      </c>
      <c r="F128" s="147"/>
      <c r="G128" s="85">
        <v>5839.6</v>
      </c>
      <c r="H128" s="47">
        <f t="shared" si="49"/>
        <v>5839.6</v>
      </c>
      <c r="I128" s="47">
        <f t="shared" si="50"/>
        <v>0</v>
      </c>
      <c r="J128" s="85">
        <f>1658+2636.6+1529+9</f>
        <v>5832.6</v>
      </c>
      <c r="K128" s="142">
        <v>5839.1</v>
      </c>
      <c r="L128" s="47">
        <f t="shared" si="39"/>
        <v>5839.1</v>
      </c>
      <c r="M128" s="47">
        <f t="shared" si="40"/>
        <v>0</v>
      </c>
      <c r="O128" s="85">
        <f>IF(J128&gt;0,J128-G128,0)-0</f>
        <v>-7</v>
      </c>
      <c r="P128" s="82">
        <f t="shared" si="41"/>
        <v>-7</v>
      </c>
      <c r="Q128" s="82">
        <f t="shared" si="42"/>
        <v>0</v>
      </c>
      <c r="R128" s="85">
        <f>IF(K128&gt;0,K128-J128,0)-0</f>
        <v>6.5</v>
      </c>
      <c r="S128" s="82">
        <f t="shared" si="43"/>
        <v>6.5</v>
      </c>
      <c r="T128" s="82">
        <f t="shared" si="44"/>
        <v>0</v>
      </c>
      <c r="U128" s="85">
        <f>IF(K128&gt;0,O128+R128,O128)</f>
        <v>-0.5</v>
      </c>
      <c r="V128" s="47">
        <f t="shared" si="45"/>
        <v>-0.5</v>
      </c>
      <c r="W128" s="47">
        <f t="shared" si="46"/>
        <v>0</v>
      </c>
    </row>
    <row r="129" spans="2:25">
      <c r="B129" s="146" t="s">
        <v>852</v>
      </c>
      <c r="C129" s="48"/>
      <c r="D129" s="152"/>
      <c r="E129" s="147"/>
      <c r="F129" s="147"/>
      <c r="G129" s="85"/>
      <c r="H129" s="47">
        <f t="shared" si="49"/>
        <v>0</v>
      </c>
      <c r="I129" s="47">
        <f t="shared" si="50"/>
        <v>0</v>
      </c>
      <c r="J129" s="85"/>
      <c r="K129" s="142"/>
      <c r="L129" s="47">
        <f t="shared" si="39"/>
        <v>0</v>
      </c>
      <c r="M129" s="47">
        <f t="shared" si="40"/>
        <v>0</v>
      </c>
      <c r="O129" s="85"/>
      <c r="P129" s="82">
        <f t="shared" si="41"/>
        <v>0</v>
      </c>
      <c r="Q129" s="82">
        <f t="shared" si="42"/>
        <v>0</v>
      </c>
      <c r="R129" s="85"/>
      <c r="S129" s="82">
        <f t="shared" si="43"/>
        <v>0</v>
      </c>
      <c r="T129" s="82">
        <f t="shared" si="44"/>
        <v>0</v>
      </c>
      <c r="U129" s="85"/>
      <c r="V129" s="47">
        <f t="shared" si="45"/>
        <v>0</v>
      </c>
      <c r="W129" s="47">
        <f t="shared" si="46"/>
        <v>0</v>
      </c>
    </row>
    <row r="130" spans="2:25">
      <c r="B130" s="148">
        <v>699</v>
      </c>
      <c r="C130" s="48"/>
      <c r="D130" s="151" t="s">
        <v>853</v>
      </c>
      <c r="E130" s="147" t="s">
        <v>735</v>
      </c>
      <c r="F130" s="147"/>
      <c r="G130" s="85">
        <v>233.8</v>
      </c>
      <c r="H130" s="47">
        <f t="shared" si="49"/>
        <v>233.8</v>
      </c>
      <c r="I130" s="47">
        <f t="shared" si="50"/>
        <v>0</v>
      </c>
      <c r="J130" s="85">
        <v>239.3</v>
      </c>
      <c r="K130" s="142">
        <v>240.3</v>
      </c>
      <c r="L130" s="47">
        <f t="shared" si="39"/>
        <v>240.3</v>
      </c>
      <c r="M130" s="47">
        <f t="shared" si="40"/>
        <v>0</v>
      </c>
      <c r="O130" s="85">
        <f>IF(J130&gt;0,J130-G130,0)-0</f>
        <v>5.5</v>
      </c>
      <c r="P130" s="82">
        <f t="shared" si="41"/>
        <v>5.5</v>
      </c>
      <c r="Q130" s="82">
        <f t="shared" si="42"/>
        <v>0</v>
      </c>
      <c r="R130" s="85">
        <f>IF(K130&gt;0,K130-J130,0)-0</f>
        <v>1</v>
      </c>
      <c r="S130" s="82">
        <f t="shared" si="43"/>
        <v>1</v>
      </c>
      <c r="T130" s="82">
        <f t="shared" si="44"/>
        <v>0</v>
      </c>
      <c r="U130" s="85">
        <f>IF(K130&gt;0,O130+R130,O130)</f>
        <v>6.5</v>
      </c>
      <c r="V130" s="47">
        <f t="shared" si="45"/>
        <v>6.5</v>
      </c>
      <c r="W130" s="47">
        <f t="shared" si="46"/>
        <v>0</v>
      </c>
    </row>
    <row r="131" spans="2:25">
      <c r="B131" s="148">
        <v>699</v>
      </c>
      <c r="C131" s="48"/>
      <c r="D131" s="151" t="s">
        <v>853</v>
      </c>
      <c r="E131" s="147"/>
      <c r="F131" s="147" t="s">
        <v>736</v>
      </c>
      <c r="G131" s="85">
        <v>188</v>
      </c>
      <c r="H131" s="47">
        <f t="shared" si="49"/>
        <v>0</v>
      </c>
      <c r="I131" s="47">
        <f t="shared" si="50"/>
        <v>188</v>
      </c>
      <c r="J131" s="85">
        <v>191</v>
      </c>
      <c r="K131" s="142">
        <v>192</v>
      </c>
      <c r="L131" s="47">
        <f t="shared" si="39"/>
        <v>0</v>
      </c>
      <c r="M131" s="47">
        <f t="shared" si="40"/>
        <v>192</v>
      </c>
      <c r="O131" s="85">
        <f>IF(J131&gt;0,J131-G131,0)-0</f>
        <v>3</v>
      </c>
      <c r="P131" s="82">
        <f t="shared" si="41"/>
        <v>0</v>
      </c>
      <c r="Q131" s="82">
        <f t="shared" si="42"/>
        <v>3</v>
      </c>
      <c r="R131" s="85">
        <f>IF(K131&gt;0,K131-J131,0)-0</f>
        <v>1</v>
      </c>
      <c r="S131" s="82">
        <f t="shared" si="43"/>
        <v>0</v>
      </c>
      <c r="T131" s="82">
        <f t="shared" si="44"/>
        <v>1</v>
      </c>
      <c r="U131" s="85">
        <f>IF(K131&gt;0,O131+R131,O131)</f>
        <v>4</v>
      </c>
      <c r="V131" s="47">
        <f t="shared" si="45"/>
        <v>0</v>
      </c>
      <c r="W131" s="47">
        <f t="shared" si="46"/>
        <v>4</v>
      </c>
    </row>
    <row r="132" spans="2:25">
      <c r="B132" s="146" t="s">
        <v>854</v>
      </c>
      <c r="C132" s="48"/>
      <c r="D132" s="152"/>
      <c r="E132" s="147"/>
      <c r="F132" s="147"/>
      <c r="G132" s="85"/>
      <c r="H132" s="47">
        <f t="shared" si="49"/>
        <v>0</v>
      </c>
      <c r="I132" s="47">
        <f t="shared" si="50"/>
        <v>0</v>
      </c>
      <c r="J132" s="85"/>
      <c r="K132" s="142"/>
      <c r="L132" s="47">
        <f t="shared" si="39"/>
        <v>0</v>
      </c>
      <c r="M132" s="47">
        <f t="shared" si="40"/>
        <v>0</v>
      </c>
      <c r="O132" s="85"/>
      <c r="P132" s="82">
        <f t="shared" si="41"/>
        <v>0</v>
      </c>
      <c r="Q132" s="82">
        <f t="shared" si="42"/>
        <v>0</v>
      </c>
      <c r="R132" s="85"/>
      <c r="S132" s="82">
        <f t="shared" si="43"/>
        <v>0</v>
      </c>
      <c r="T132" s="82">
        <f t="shared" si="44"/>
        <v>0</v>
      </c>
      <c r="U132" s="85"/>
      <c r="V132" s="47">
        <f t="shared" si="45"/>
        <v>0</v>
      </c>
      <c r="W132" s="47">
        <f t="shared" si="46"/>
        <v>0</v>
      </c>
    </row>
    <row r="133" spans="2:25">
      <c r="B133" s="148">
        <v>693</v>
      </c>
      <c r="C133" s="48"/>
      <c r="D133" s="151" t="s">
        <v>855</v>
      </c>
      <c r="E133" s="147" t="s">
        <v>735</v>
      </c>
      <c r="F133" s="147"/>
      <c r="G133" s="85">
        <v>809.1</v>
      </c>
      <c r="H133" s="47">
        <f t="shared" si="49"/>
        <v>809.1</v>
      </c>
      <c r="I133" s="47">
        <f t="shared" si="50"/>
        <v>0</v>
      </c>
      <c r="J133" s="85">
        <v>808.3</v>
      </c>
      <c r="K133" s="142">
        <v>808.3</v>
      </c>
      <c r="L133" s="47">
        <f t="shared" si="39"/>
        <v>808.3</v>
      </c>
      <c r="M133" s="47">
        <f t="shared" si="40"/>
        <v>0</v>
      </c>
      <c r="O133" s="85">
        <f>IF(J133&gt;0,J133-G133,0)</f>
        <v>-0.80000000000006821</v>
      </c>
      <c r="P133" s="82">
        <f t="shared" si="41"/>
        <v>-0.80000000000006821</v>
      </c>
      <c r="Q133" s="82">
        <f t="shared" si="42"/>
        <v>0</v>
      </c>
      <c r="R133" s="85">
        <f>IF(K133&gt;0,K133-J133,0)-0</f>
        <v>0</v>
      </c>
      <c r="S133" s="82">
        <f t="shared" si="43"/>
        <v>0</v>
      </c>
      <c r="T133" s="82">
        <f t="shared" si="44"/>
        <v>0</v>
      </c>
      <c r="U133" s="85">
        <f>IF(K133&gt;0,O133+R133,O133)</f>
        <v>-0.80000000000006821</v>
      </c>
      <c r="V133" s="47">
        <f t="shared" si="45"/>
        <v>-0.80000000000006821</v>
      </c>
      <c r="W133" s="47">
        <f t="shared" si="46"/>
        <v>0</v>
      </c>
    </row>
    <row r="134" spans="2:25">
      <c r="B134" s="148">
        <v>693</v>
      </c>
      <c r="C134" s="48"/>
      <c r="D134" s="151" t="s">
        <v>855</v>
      </c>
      <c r="E134" s="147"/>
      <c r="F134" s="147" t="s">
        <v>736</v>
      </c>
      <c r="G134" s="85">
        <v>784.1</v>
      </c>
      <c r="H134" s="47">
        <f t="shared" si="49"/>
        <v>0</v>
      </c>
      <c r="I134" s="47">
        <f t="shared" si="50"/>
        <v>784.1</v>
      </c>
      <c r="J134" s="85">
        <v>783.3</v>
      </c>
      <c r="K134" s="142">
        <v>783.3</v>
      </c>
      <c r="L134" s="47">
        <f t="shared" si="39"/>
        <v>0</v>
      </c>
      <c r="M134" s="47">
        <f t="shared" si="40"/>
        <v>783.3</v>
      </c>
      <c r="O134" s="85">
        <f>IF(J134&gt;0,J134-G134,0)</f>
        <v>-0.80000000000006821</v>
      </c>
      <c r="P134" s="82">
        <f t="shared" si="41"/>
        <v>0</v>
      </c>
      <c r="Q134" s="82">
        <f t="shared" si="42"/>
        <v>-0.80000000000006821</v>
      </c>
      <c r="R134" s="85">
        <f>IF(K134&gt;0,K134-J134,0)-0</f>
        <v>0</v>
      </c>
      <c r="S134" s="82">
        <f t="shared" si="43"/>
        <v>0</v>
      </c>
      <c r="T134" s="82">
        <f t="shared" si="44"/>
        <v>0</v>
      </c>
      <c r="U134" s="85">
        <f>IF(K134&gt;0,O134+R134,O134)</f>
        <v>-0.80000000000006821</v>
      </c>
      <c r="V134" s="47">
        <f t="shared" si="45"/>
        <v>0</v>
      </c>
      <c r="W134" s="47">
        <f t="shared" si="46"/>
        <v>-0.80000000000006821</v>
      </c>
    </row>
    <row r="135" spans="2:25">
      <c r="B135" s="146" t="s">
        <v>856</v>
      </c>
      <c r="C135" s="48"/>
      <c r="D135" s="152"/>
      <c r="E135" s="147"/>
      <c r="F135" s="147"/>
      <c r="G135" s="85"/>
      <c r="H135" s="47">
        <f t="shared" si="49"/>
        <v>0</v>
      </c>
      <c r="I135" s="47">
        <f t="shared" si="50"/>
        <v>0</v>
      </c>
      <c r="J135" s="85"/>
      <c r="K135" s="142"/>
      <c r="L135" s="47">
        <f t="shared" si="39"/>
        <v>0</v>
      </c>
      <c r="M135" s="47">
        <f t="shared" si="40"/>
        <v>0</v>
      </c>
      <c r="O135" s="85"/>
      <c r="P135" s="82">
        <f t="shared" si="41"/>
        <v>0</v>
      </c>
      <c r="Q135" s="82">
        <f t="shared" si="42"/>
        <v>0</v>
      </c>
      <c r="R135" s="85"/>
      <c r="S135" s="82">
        <f t="shared" si="43"/>
        <v>0</v>
      </c>
      <c r="T135" s="82">
        <f t="shared" si="44"/>
        <v>0</v>
      </c>
      <c r="U135" s="85"/>
      <c r="V135" s="47">
        <f t="shared" si="45"/>
        <v>0</v>
      </c>
      <c r="W135" s="47">
        <f t="shared" si="46"/>
        <v>0</v>
      </c>
    </row>
    <row r="136" spans="2:25">
      <c r="B136" s="148">
        <v>691</v>
      </c>
      <c r="C136" s="48"/>
      <c r="D136" s="151" t="s">
        <v>857</v>
      </c>
      <c r="E136" s="147" t="s">
        <v>735</v>
      </c>
      <c r="F136" s="147"/>
      <c r="G136" s="85">
        <v>1468.5</v>
      </c>
      <c r="H136" s="47">
        <f t="shared" si="49"/>
        <v>1468.5</v>
      </c>
      <c r="I136" s="47">
        <f t="shared" si="50"/>
        <v>0</v>
      </c>
      <c r="J136" s="85">
        <v>1474.5</v>
      </c>
      <c r="K136" s="142">
        <v>1477.5</v>
      </c>
      <c r="L136" s="47">
        <f t="shared" si="39"/>
        <v>1477.5</v>
      </c>
      <c r="M136" s="47">
        <f t="shared" si="40"/>
        <v>0</v>
      </c>
      <c r="O136" s="85">
        <f>IF(J136&gt;0,J136-G136,0)</f>
        <v>6</v>
      </c>
      <c r="P136" s="82">
        <f t="shared" si="41"/>
        <v>6</v>
      </c>
      <c r="Q136" s="82">
        <f t="shared" si="42"/>
        <v>0</v>
      </c>
      <c r="R136" s="85">
        <f>IF(K136&gt;0,K136-J136,0)-0</f>
        <v>3</v>
      </c>
      <c r="S136" s="82">
        <f t="shared" si="43"/>
        <v>3</v>
      </c>
      <c r="T136" s="82">
        <f t="shared" si="44"/>
        <v>0</v>
      </c>
      <c r="U136" s="85">
        <f>IF(K136&gt;0,O136+R136,O136)</f>
        <v>9</v>
      </c>
      <c r="V136" s="47">
        <f t="shared" si="45"/>
        <v>9</v>
      </c>
      <c r="W136" s="47">
        <f t="shared" si="46"/>
        <v>0</v>
      </c>
    </row>
    <row r="137" spans="2:25">
      <c r="B137" s="148">
        <v>691</v>
      </c>
      <c r="C137" s="48"/>
      <c r="D137" s="151" t="s">
        <v>857</v>
      </c>
      <c r="E137" s="147"/>
      <c r="F137" s="147" t="s">
        <v>736</v>
      </c>
      <c r="G137" s="85">
        <v>1250</v>
      </c>
      <c r="H137" s="47">
        <f t="shared" si="49"/>
        <v>0</v>
      </c>
      <c r="I137" s="47">
        <f t="shared" si="50"/>
        <v>1250</v>
      </c>
      <c r="J137" s="85">
        <v>1250</v>
      </c>
      <c r="K137" s="142">
        <v>1250</v>
      </c>
      <c r="L137" s="47">
        <f t="shared" si="39"/>
        <v>0</v>
      </c>
      <c r="M137" s="47">
        <f t="shared" si="40"/>
        <v>1250</v>
      </c>
      <c r="O137" s="85">
        <f>IF(J137&gt;0,J137-G137,0)</f>
        <v>0</v>
      </c>
      <c r="P137" s="82">
        <f t="shared" si="41"/>
        <v>0</v>
      </c>
      <c r="Q137" s="82">
        <f t="shared" si="42"/>
        <v>0</v>
      </c>
      <c r="R137" s="85">
        <f>IF(K137&gt;0,K137-J137,0)-0</f>
        <v>0</v>
      </c>
      <c r="S137" s="82">
        <f t="shared" si="43"/>
        <v>0</v>
      </c>
      <c r="T137" s="82">
        <f t="shared" si="44"/>
        <v>0</v>
      </c>
      <c r="U137" s="85">
        <f>IF(K137&gt;0,O137+R137,O137)</f>
        <v>0</v>
      </c>
      <c r="V137" s="47">
        <f t="shared" si="45"/>
        <v>0</v>
      </c>
      <c r="W137" s="47">
        <f t="shared" si="46"/>
        <v>0</v>
      </c>
    </row>
    <row r="138" spans="2:25">
      <c r="B138" s="146" t="s">
        <v>858</v>
      </c>
      <c r="C138" s="48"/>
      <c r="D138" s="152"/>
      <c r="E138" s="147"/>
      <c r="F138" s="147"/>
      <c r="G138" s="64"/>
      <c r="H138" s="47">
        <f t="shared" si="49"/>
        <v>0</v>
      </c>
      <c r="I138" s="47">
        <f t="shared" si="50"/>
        <v>0</v>
      </c>
      <c r="J138" s="64"/>
      <c r="K138" s="153"/>
      <c r="L138" s="47">
        <f t="shared" si="39"/>
        <v>0</v>
      </c>
      <c r="M138" s="47">
        <f t="shared" si="40"/>
        <v>0</v>
      </c>
      <c r="O138" s="64"/>
      <c r="P138" s="47">
        <f t="shared" si="41"/>
        <v>0</v>
      </c>
      <c r="Q138" s="47">
        <f t="shared" si="42"/>
        <v>0</v>
      </c>
      <c r="R138" s="64"/>
      <c r="S138" s="47">
        <f t="shared" si="43"/>
        <v>0</v>
      </c>
      <c r="T138" s="47">
        <f t="shared" si="44"/>
        <v>0</v>
      </c>
      <c r="U138" s="64"/>
      <c r="V138" s="47">
        <f t="shared" si="45"/>
        <v>0</v>
      </c>
      <c r="W138" s="47">
        <f t="shared" si="46"/>
        <v>0</v>
      </c>
    </row>
    <row r="139" spans="2:25">
      <c r="B139" s="148" t="s">
        <v>859</v>
      </c>
      <c r="C139" s="48"/>
      <c r="D139" s="151" t="s">
        <v>860</v>
      </c>
      <c r="E139" s="147" t="s">
        <v>735</v>
      </c>
      <c r="F139" s="147"/>
      <c r="G139" s="85">
        <f>211.5+160.5</f>
        <v>372</v>
      </c>
      <c r="H139" s="82">
        <f t="shared" si="49"/>
        <v>372</v>
      </c>
      <c r="I139" s="82">
        <f t="shared" si="50"/>
        <v>0</v>
      </c>
      <c r="J139" s="85">
        <f>211.5+160.5</f>
        <v>372</v>
      </c>
      <c r="K139" s="142">
        <f>160.5+211.5</f>
        <v>372</v>
      </c>
      <c r="L139" s="82">
        <f t="shared" si="39"/>
        <v>372</v>
      </c>
      <c r="M139" s="82">
        <f t="shared" si="40"/>
        <v>0</v>
      </c>
      <c r="N139" s="82"/>
      <c r="O139" s="85">
        <f>IF(J139&gt;0,J139-G139,0)</f>
        <v>0</v>
      </c>
      <c r="P139" s="82">
        <f t="shared" si="41"/>
        <v>0</v>
      </c>
      <c r="Q139" s="82">
        <f t="shared" si="42"/>
        <v>0</v>
      </c>
      <c r="R139" s="85">
        <f>IF(K139&gt;0,K139-J139,0)-0</f>
        <v>0</v>
      </c>
      <c r="S139" s="82">
        <f t="shared" si="43"/>
        <v>0</v>
      </c>
      <c r="T139" s="82">
        <f t="shared" si="44"/>
        <v>0</v>
      </c>
      <c r="U139" s="85">
        <f>IF(K139&gt;0,O139+R139,O139)</f>
        <v>0</v>
      </c>
      <c r="V139" s="47">
        <f t="shared" si="45"/>
        <v>0</v>
      </c>
      <c r="W139" s="47">
        <f t="shared" si="46"/>
        <v>0</v>
      </c>
    </row>
    <row r="140" spans="2:25">
      <c r="B140" s="148">
        <v>692</v>
      </c>
      <c r="C140" s="48"/>
      <c r="D140" s="151" t="s">
        <v>861</v>
      </c>
      <c r="E140" s="147"/>
      <c r="F140" s="147" t="s">
        <v>736</v>
      </c>
      <c r="G140" s="85">
        <v>182</v>
      </c>
      <c r="H140" s="82">
        <f t="shared" si="49"/>
        <v>0</v>
      </c>
      <c r="I140" s="82">
        <f t="shared" si="50"/>
        <v>182</v>
      </c>
      <c r="J140" s="85">
        <v>182</v>
      </c>
      <c r="K140" s="142">
        <v>182</v>
      </c>
      <c r="L140" s="82">
        <f t="shared" si="39"/>
        <v>0</v>
      </c>
      <c r="M140" s="82">
        <f t="shared" si="40"/>
        <v>182</v>
      </c>
      <c r="N140" s="82"/>
      <c r="O140" s="85">
        <f>IF(J140&gt;0,J140-G140,0)</f>
        <v>0</v>
      </c>
      <c r="P140" s="82">
        <f t="shared" si="41"/>
        <v>0</v>
      </c>
      <c r="Q140" s="82">
        <f t="shared" si="42"/>
        <v>0</v>
      </c>
      <c r="R140" s="85">
        <f>IF(K140&gt;0,K140-J140,0)-0</f>
        <v>0</v>
      </c>
      <c r="S140" s="82">
        <f t="shared" si="43"/>
        <v>0</v>
      </c>
      <c r="T140" s="82">
        <f t="shared" si="44"/>
        <v>0</v>
      </c>
      <c r="U140" s="85">
        <f>IF(K140&gt;0,O140+R140,O140)</f>
        <v>0</v>
      </c>
      <c r="V140" s="47">
        <f t="shared" si="45"/>
        <v>0</v>
      </c>
      <c r="W140" s="47">
        <f t="shared" si="46"/>
        <v>0</v>
      </c>
    </row>
    <row r="141" spans="2:25">
      <c r="B141" s="154">
        <v>3101</v>
      </c>
      <c r="C141" s="155"/>
      <c r="D141" s="156" t="s">
        <v>862</v>
      </c>
      <c r="E141" s="157" t="s">
        <v>735</v>
      </c>
      <c r="F141" s="157"/>
      <c r="G141" s="158"/>
      <c r="H141" s="159"/>
      <c r="I141" s="159"/>
      <c r="J141" s="160">
        <v>786.3</v>
      </c>
      <c r="K141" s="142">
        <v>787.3</v>
      </c>
      <c r="L141" s="159"/>
      <c r="M141" s="159"/>
      <c r="N141" s="159"/>
      <c r="O141" s="158"/>
      <c r="P141" s="159"/>
      <c r="Q141" s="159"/>
      <c r="R141" s="158"/>
      <c r="S141" s="159"/>
      <c r="T141" s="159"/>
      <c r="U141" s="158"/>
      <c r="Y141" s="47" t="s">
        <v>863</v>
      </c>
    </row>
    <row r="142" spans="2:25">
      <c r="B142" s="35" t="s">
        <v>864</v>
      </c>
      <c r="C142" s="48"/>
      <c r="E142" s="35"/>
      <c r="F142" s="35"/>
      <c r="H142" s="47">
        <f t="shared" ref="H142:H158" si="51">IF($E142="",0,$G142)</f>
        <v>0</v>
      </c>
      <c r="I142" s="47">
        <f t="shared" ref="I142:I158" si="52">IF($F142="",0,$G142)</f>
        <v>0</v>
      </c>
      <c r="J142" s="82"/>
      <c r="K142" s="87"/>
      <c r="L142" s="47">
        <f t="shared" ref="L142:L158" si="53">IF($E142="",0,K142)</f>
        <v>0</v>
      </c>
      <c r="M142" s="47">
        <f t="shared" ref="M142:M158" si="54">IF($F142="",0,K142)</f>
        <v>0</v>
      </c>
      <c r="P142" s="82">
        <f t="shared" ref="P142:P158" si="55">IF($E142="",0,O142)</f>
        <v>0</v>
      </c>
      <c r="Q142" s="82">
        <f t="shared" ref="Q142:Q158" si="56">IF($F142="",0,O142)</f>
        <v>0</v>
      </c>
      <c r="S142" s="82">
        <f t="shared" ref="S142:S158" si="57">IF($E142="",0,R142)</f>
        <v>0</v>
      </c>
      <c r="T142" s="82">
        <f t="shared" ref="T142:T158" si="58">IF($F142="",0,R142)</f>
        <v>0</v>
      </c>
      <c r="V142" s="47">
        <f t="shared" ref="V142:V158" si="59">IF($E142="",0,U142)</f>
        <v>0</v>
      </c>
      <c r="W142" s="47">
        <f t="shared" ref="W142:W158" si="60">IF($F142="",0,U142)</f>
        <v>0</v>
      </c>
    </row>
    <row r="143" spans="2:25">
      <c r="B143" s="48">
        <v>628</v>
      </c>
      <c r="C143" s="48"/>
      <c r="D143" s="35" t="s">
        <v>865</v>
      </c>
      <c r="E143" s="35" t="s">
        <v>735</v>
      </c>
      <c r="F143" s="35"/>
      <c r="G143" s="82">
        <v>211.5</v>
      </c>
      <c r="H143" s="47">
        <f t="shared" si="51"/>
        <v>211.5</v>
      </c>
      <c r="I143" s="47">
        <f t="shared" si="52"/>
        <v>0</v>
      </c>
      <c r="J143" s="82">
        <v>213.5</v>
      </c>
      <c r="K143" s="87">
        <v>214.5</v>
      </c>
      <c r="L143" s="47">
        <f t="shared" si="53"/>
        <v>214.5</v>
      </c>
      <c r="M143" s="47">
        <f t="shared" si="54"/>
        <v>0</v>
      </c>
      <c r="O143" s="85">
        <f t="shared" ref="O143:O158" si="61">IF(J143&gt;0,J143-G143,0)</f>
        <v>2</v>
      </c>
      <c r="P143" s="82">
        <f t="shared" si="55"/>
        <v>2</v>
      </c>
      <c r="Q143" s="82">
        <f t="shared" si="56"/>
        <v>0</v>
      </c>
      <c r="R143" s="85">
        <f t="shared" ref="R143:R158" si="62">IF(K143&gt;0,K143-J143,0)</f>
        <v>1</v>
      </c>
      <c r="S143" s="82">
        <f t="shared" si="57"/>
        <v>1</v>
      </c>
      <c r="T143" s="82">
        <f t="shared" si="58"/>
        <v>0</v>
      </c>
      <c r="U143" s="85">
        <f t="shared" ref="U143:U158" si="63">IF(K143&gt;0,O143+R143,O143)</f>
        <v>3</v>
      </c>
      <c r="V143" s="47">
        <f t="shared" si="59"/>
        <v>3</v>
      </c>
      <c r="W143" s="47">
        <f t="shared" si="60"/>
        <v>0</v>
      </c>
    </row>
    <row r="144" spans="2:25">
      <c r="B144" s="48">
        <v>631</v>
      </c>
      <c r="C144" s="48"/>
      <c r="D144" s="35" t="s">
        <v>866</v>
      </c>
      <c r="E144" s="35" t="s">
        <v>735</v>
      </c>
      <c r="F144" s="35"/>
      <c r="G144" s="82">
        <v>782</v>
      </c>
      <c r="H144" s="47">
        <f t="shared" si="51"/>
        <v>782</v>
      </c>
      <c r="I144" s="47">
        <f t="shared" si="52"/>
        <v>0</v>
      </c>
      <c r="J144" s="82">
        <v>812</v>
      </c>
      <c r="K144" s="87">
        <v>826</v>
      </c>
      <c r="L144" s="47">
        <f t="shared" si="53"/>
        <v>826</v>
      </c>
      <c r="M144" s="47">
        <f t="shared" si="54"/>
        <v>0</v>
      </c>
      <c r="O144" s="85">
        <f t="shared" si="61"/>
        <v>30</v>
      </c>
      <c r="P144" s="82">
        <f t="shared" si="55"/>
        <v>30</v>
      </c>
      <c r="Q144" s="82">
        <f t="shared" si="56"/>
        <v>0</v>
      </c>
      <c r="R144" s="85">
        <f t="shared" si="62"/>
        <v>14</v>
      </c>
      <c r="S144" s="82">
        <f t="shared" si="57"/>
        <v>14</v>
      </c>
      <c r="T144" s="82">
        <f t="shared" si="58"/>
        <v>0</v>
      </c>
      <c r="U144" s="85">
        <f t="shared" si="63"/>
        <v>44</v>
      </c>
      <c r="V144" s="47">
        <f t="shared" si="59"/>
        <v>44</v>
      </c>
      <c r="W144" s="47">
        <f t="shared" si="60"/>
        <v>0</v>
      </c>
    </row>
    <row r="145" spans="1:25">
      <c r="B145" s="48">
        <v>632</v>
      </c>
      <c r="C145" s="48"/>
      <c r="D145" s="35" t="s">
        <v>867</v>
      </c>
      <c r="E145" s="35" t="s">
        <v>735</v>
      </c>
      <c r="F145" s="35"/>
      <c r="G145" s="82">
        <v>49.5</v>
      </c>
      <c r="H145" s="47">
        <f t="shared" si="51"/>
        <v>49.5</v>
      </c>
      <c r="I145" s="47">
        <f t="shared" si="52"/>
        <v>0</v>
      </c>
      <c r="J145" s="82">
        <v>49.5</v>
      </c>
      <c r="K145" s="87">
        <v>49.5</v>
      </c>
      <c r="L145" s="47">
        <f t="shared" si="53"/>
        <v>49.5</v>
      </c>
      <c r="M145" s="47">
        <f t="shared" si="54"/>
        <v>0</v>
      </c>
      <c r="O145" s="85">
        <f t="shared" si="61"/>
        <v>0</v>
      </c>
      <c r="P145" s="82">
        <f t="shared" si="55"/>
        <v>0</v>
      </c>
      <c r="Q145" s="82">
        <f t="shared" si="56"/>
        <v>0</v>
      </c>
      <c r="R145" s="85">
        <f t="shared" si="62"/>
        <v>0</v>
      </c>
      <c r="S145" s="82">
        <f t="shared" si="57"/>
        <v>0</v>
      </c>
      <c r="T145" s="82">
        <f t="shared" si="58"/>
        <v>0</v>
      </c>
      <c r="U145" s="85">
        <f t="shared" si="63"/>
        <v>0</v>
      </c>
      <c r="V145" s="47">
        <f t="shared" si="59"/>
        <v>0</v>
      </c>
      <c r="W145" s="47">
        <f t="shared" si="60"/>
        <v>0</v>
      </c>
    </row>
    <row r="146" spans="1:25">
      <c r="B146" s="48">
        <v>633</v>
      </c>
      <c r="C146" s="48"/>
      <c r="D146" s="35" t="s">
        <v>868</v>
      </c>
      <c r="E146" s="35" t="s">
        <v>735</v>
      </c>
      <c r="F146" s="35"/>
      <c r="G146" s="82">
        <v>101</v>
      </c>
      <c r="H146" s="47">
        <f t="shared" si="51"/>
        <v>101</v>
      </c>
      <c r="I146" s="47">
        <f t="shared" si="52"/>
        <v>0</v>
      </c>
      <c r="J146" s="82">
        <v>109</v>
      </c>
      <c r="K146" s="87">
        <v>109</v>
      </c>
      <c r="L146" s="47">
        <f t="shared" si="53"/>
        <v>109</v>
      </c>
      <c r="M146" s="47">
        <f t="shared" si="54"/>
        <v>0</v>
      </c>
      <c r="O146" s="85">
        <f t="shared" si="61"/>
        <v>8</v>
      </c>
      <c r="P146" s="82">
        <f t="shared" si="55"/>
        <v>8</v>
      </c>
      <c r="Q146" s="82">
        <f t="shared" si="56"/>
        <v>0</v>
      </c>
      <c r="R146" s="85">
        <f t="shared" si="62"/>
        <v>0</v>
      </c>
      <c r="S146" s="82">
        <f t="shared" si="57"/>
        <v>0</v>
      </c>
      <c r="T146" s="82">
        <f t="shared" si="58"/>
        <v>0</v>
      </c>
      <c r="U146" s="85">
        <f t="shared" si="63"/>
        <v>8</v>
      </c>
      <c r="V146" s="47">
        <f t="shared" si="59"/>
        <v>8</v>
      </c>
      <c r="W146" s="47">
        <f t="shared" si="60"/>
        <v>0</v>
      </c>
    </row>
    <row r="147" spans="1:25">
      <c r="B147" s="48">
        <v>634</v>
      </c>
      <c r="C147" s="48"/>
      <c r="D147" s="35" t="s">
        <v>869</v>
      </c>
      <c r="E147" s="35" t="s">
        <v>735</v>
      </c>
      <c r="F147" s="35"/>
      <c r="G147" s="82">
        <v>131</v>
      </c>
      <c r="H147" s="47">
        <f t="shared" si="51"/>
        <v>131</v>
      </c>
      <c r="I147" s="47">
        <f t="shared" si="52"/>
        <v>0</v>
      </c>
      <c r="J147" s="82">
        <v>131</v>
      </c>
      <c r="K147" s="87">
        <v>132</v>
      </c>
      <c r="L147" s="47">
        <f t="shared" si="53"/>
        <v>132</v>
      </c>
      <c r="M147" s="47">
        <f t="shared" si="54"/>
        <v>0</v>
      </c>
      <c r="O147" s="85">
        <f t="shared" si="61"/>
        <v>0</v>
      </c>
      <c r="P147" s="82">
        <f t="shared" si="55"/>
        <v>0</v>
      </c>
      <c r="Q147" s="82">
        <f t="shared" si="56"/>
        <v>0</v>
      </c>
      <c r="R147" s="85">
        <f t="shared" si="62"/>
        <v>1</v>
      </c>
      <c r="S147" s="82">
        <f t="shared" si="57"/>
        <v>1</v>
      </c>
      <c r="T147" s="82">
        <f t="shared" si="58"/>
        <v>0</v>
      </c>
      <c r="U147" s="85">
        <f t="shared" si="63"/>
        <v>1</v>
      </c>
      <c r="V147" s="47">
        <f t="shared" si="59"/>
        <v>1</v>
      </c>
      <c r="W147" s="47">
        <f t="shared" si="60"/>
        <v>0</v>
      </c>
    </row>
    <row r="148" spans="1:25">
      <c r="B148" s="48">
        <v>636</v>
      </c>
      <c r="C148" s="48"/>
      <c r="D148" s="35" t="s">
        <v>870</v>
      </c>
      <c r="E148" s="35" t="s">
        <v>735</v>
      </c>
      <c r="F148" s="35"/>
      <c r="G148" s="82">
        <v>223</v>
      </c>
      <c r="H148" s="47">
        <f t="shared" si="51"/>
        <v>223</v>
      </c>
      <c r="I148" s="47">
        <f t="shared" si="52"/>
        <v>0</v>
      </c>
      <c r="J148" s="82">
        <v>224</v>
      </c>
      <c r="K148" s="87">
        <v>225</v>
      </c>
      <c r="L148" s="47">
        <f t="shared" si="53"/>
        <v>225</v>
      </c>
      <c r="M148" s="47">
        <f t="shared" si="54"/>
        <v>0</v>
      </c>
      <c r="O148" s="85">
        <f t="shared" si="61"/>
        <v>1</v>
      </c>
      <c r="P148" s="82">
        <f t="shared" si="55"/>
        <v>1</v>
      </c>
      <c r="Q148" s="82">
        <f t="shared" si="56"/>
        <v>0</v>
      </c>
      <c r="R148" s="85">
        <f t="shared" si="62"/>
        <v>1</v>
      </c>
      <c r="S148" s="82">
        <f t="shared" si="57"/>
        <v>1</v>
      </c>
      <c r="T148" s="82">
        <f t="shared" si="58"/>
        <v>0</v>
      </c>
      <c r="U148" s="85">
        <f t="shared" si="63"/>
        <v>2</v>
      </c>
      <c r="V148" s="47">
        <f t="shared" si="59"/>
        <v>2</v>
      </c>
      <c r="W148" s="47">
        <f t="shared" si="60"/>
        <v>0</v>
      </c>
    </row>
    <row r="149" spans="1:25">
      <c r="B149" s="48" t="s">
        <v>871</v>
      </c>
      <c r="C149" s="48"/>
      <c r="D149" s="35" t="s">
        <v>872</v>
      </c>
      <c r="E149" s="35" t="s">
        <v>735</v>
      </c>
      <c r="F149" s="35"/>
      <c r="G149" s="82">
        <f>988.8-G148</f>
        <v>765.8</v>
      </c>
      <c r="H149" s="47">
        <f t="shared" si="51"/>
        <v>765.8</v>
      </c>
      <c r="I149" s="47">
        <f t="shared" si="52"/>
        <v>0</v>
      </c>
      <c r="J149" s="82">
        <f>1033.1-J148</f>
        <v>809.09999999999991</v>
      </c>
      <c r="K149" s="87">
        <f>1070.1-K148</f>
        <v>845.09999999999991</v>
      </c>
      <c r="L149" s="47">
        <f t="shared" si="53"/>
        <v>845.09999999999991</v>
      </c>
      <c r="M149" s="47">
        <f t="shared" si="54"/>
        <v>0</v>
      </c>
      <c r="O149" s="85">
        <f t="shared" si="61"/>
        <v>43.299999999999955</v>
      </c>
      <c r="P149" s="82">
        <f t="shared" si="55"/>
        <v>43.299999999999955</v>
      </c>
      <c r="Q149" s="82">
        <f t="shared" si="56"/>
        <v>0</v>
      </c>
      <c r="R149" s="85">
        <f t="shared" si="62"/>
        <v>36</v>
      </c>
      <c r="S149" s="82">
        <f t="shared" si="57"/>
        <v>36</v>
      </c>
      <c r="T149" s="82">
        <f t="shared" si="58"/>
        <v>0</v>
      </c>
      <c r="U149" s="85">
        <f t="shared" si="63"/>
        <v>79.299999999999955</v>
      </c>
      <c r="V149" s="47">
        <f t="shared" si="59"/>
        <v>79.299999999999955</v>
      </c>
      <c r="W149" s="47">
        <f t="shared" si="60"/>
        <v>0</v>
      </c>
    </row>
    <row r="150" spans="1:25">
      <c r="B150" s="48">
        <v>661</v>
      </c>
      <c r="C150" s="48"/>
      <c r="D150" s="35" t="s">
        <v>873</v>
      </c>
      <c r="E150" s="35" t="s">
        <v>735</v>
      </c>
      <c r="F150" s="35"/>
      <c r="G150" s="85">
        <v>93</v>
      </c>
      <c r="H150" s="47">
        <f t="shared" si="51"/>
        <v>93</v>
      </c>
      <c r="I150" s="47">
        <f t="shared" si="52"/>
        <v>0</v>
      </c>
      <c r="J150" s="85">
        <v>93</v>
      </c>
      <c r="K150" s="142">
        <v>94</v>
      </c>
      <c r="L150" s="47">
        <f t="shared" si="53"/>
        <v>94</v>
      </c>
      <c r="M150" s="47">
        <f t="shared" si="54"/>
        <v>0</v>
      </c>
      <c r="O150" s="85">
        <f t="shared" si="61"/>
        <v>0</v>
      </c>
      <c r="P150" s="82">
        <f t="shared" si="55"/>
        <v>0</v>
      </c>
      <c r="Q150" s="82">
        <f t="shared" si="56"/>
        <v>0</v>
      </c>
      <c r="R150" s="85">
        <f t="shared" si="62"/>
        <v>1</v>
      </c>
      <c r="S150" s="82">
        <f t="shared" si="57"/>
        <v>1</v>
      </c>
      <c r="T150" s="82">
        <f t="shared" si="58"/>
        <v>0</v>
      </c>
      <c r="U150" s="85">
        <f t="shared" si="63"/>
        <v>1</v>
      </c>
      <c r="V150" s="47">
        <f t="shared" si="59"/>
        <v>1</v>
      </c>
      <c r="W150" s="47">
        <f t="shared" si="60"/>
        <v>0</v>
      </c>
    </row>
    <row r="151" spans="1:25" s="149" customFormat="1">
      <c r="A151" s="35"/>
      <c r="B151" s="161">
        <v>662</v>
      </c>
      <c r="C151" s="161"/>
      <c r="D151" s="37" t="s">
        <v>874</v>
      </c>
      <c r="E151" s="37" t="s">
        <v>735</v>
      </c>
      <c r="F151" s="37"/>
      <c r="G151" s="88">
        <v>122</v>
      </c>
      <c r="H151" s="47">
        <f t="shared" si="51"/>
        <v>122</v>
      </c>
      <c r="I151" s="47">
        <f t="shared" si="52"/>
        <v>0</v>
      </c>
      <c r="J151" s="88">
        <v>122</v>
      </c>
      <c r="K151" s="89">
        <v>122</v>
      </c>
      <c r="L151" s="47">
        <f t="shared" si="53"/>
        <v>122</v>
      </c>
      <c r="M151" s="47">
        <f t="shared" si="54"/>
        <v>0</v>
      </c>
      <c r="N151" s="47"/>
      <c r="O151" s="119">
        <f t="shared" si="61"/>
        <v>0</v>
      </c>
      <c r="P151" s="82">
        <f t="shared" si="55"/>
        <v>0</v>
      </c>
      <c r="Q151" s="82">
        <f t="shared" si="56"/>
        <v>0</v>
      </c>
      <c r="R151" s="119">
        <f t="shared" si="62"/>
        <v>0</v>
      </c>
      <c r="S151" s="82">
        <f t="shared" si="57"/>
        <v>0</v>
      </c>
      <c r="T151" s="82">
        <f t="shared" si="58"/>
        <v>0</v>
      </c>
      <c r="U151" s="85">
        <f t="shared" si="63"/>
        <v>0</v>
      </c>
      <c r="V151" s="47">
        <f t="shared" si="59"/>
        <v>0</v>
      </c>
      <c r="W151" s="47">
        <f t="shared" si="60"/>
        <v>0</v>
      </c>
      <c r="X151" s="47"/>
    </row>
    <row r="152" spans="1:25">
      <c r="B152" s="48">
        <v>663</v>
      </c>
      <c r="C152" s="48"/>
      <c r="D152" s="35" t="s">
        <v>875</v>
      </c>
      <c r="E152" s="35" t="s">
        <v>735</v>
      </c>
      <c r="F152" s="35"/>
      <c r="G152" s="85">
        <v>65</v>
      </c>
      <c r="H152" s="47">
        <f t="shared" si="51"/>
        <v>65</v>
      </c>
      <c r="I152" s="47">
        <f t="shared" si="52"/>
        <v>0</v>
      </c>
      <c r="J152" s="85">
        <v>65</v>
      </c>
      <c r="K152" s="142">
        <v>66</v>
      </c>
      <c r="L152" s="47">
        <f t="shared" si="53"/>
        <v>66</v>
      </c>
      <c r="M152" s="47">
        <f t="shared" si="54"/>
        <v>0</v>
      </c>
      <c r="O152" s="85">
        <f t="shared" si="61"/>
        <v>0</v>
      </c>
      <c r="P152" s="82">
        <f t="shared" si="55"/>
        <v>0</v>
      </c>
      <c r="Q152" s="82">
        <f t="shared" si="56"/>
        <v>0</v>
      </c>
      <c r="R152" s="85">
        <f t="shared" si="62"/>
        <v>1</v>
      </c>
      <c r="S152" s="82">
        <f t="shared" si="57"/>
        <v>1</v>
      </c>
      <c r="T152" s="82">
        <f t="shared" si="58"/>
        <v>0</v>
      </c>
      <c r="U152" s="85">
        <f t="shared" si="63"/>
        <v>1</v>
      </c>
      <c r="V152" s="47">
        <f t="shared" si="59"/>
        <v>1</v>
      </c>
      <c r="W152" s="47">
        <f t="shared" si="60"/>
        <v>0</v>
      </c>
    </row>
    <row r="153" spans="1:25" s="149" customFormat="1">
      <c r="A153" s="35"/>
      <c r="B153" s="161">
        <v>664</v>
      </c>
      <c r="C153" s="161"/>
      <c r="D153" s="37" t="s">
        <v>876</v>
      </c>
      <c r="E153" s="37" t="s">
        <v>735</v>
      </c>
      <c r="F153" s="37"/>
      <c r="G153" s="88">
        <v>45</v>
      </c>
      <c r="H153" s="47">
        <f t="shared" si="51"/>
        <v>45</v>
      </c>
      <c r="I153" s="47">
        <f t="shared" si="52"/>
        <v>0</v>
      </c>
      <c r="J153" s="88">
        <v>45</v>
      </c>
      <c r="K153" s="89">
        <v>45</v>
      </c>
      <c r="L153" s="47">
        <f t="shared" si="53"/>
        <v>45</v>
      </c>
      <c r="M153" s="47">
        <f t="shared" si="54"/>
        <v>0</v>
      </c>
      <c r="N153" s="47"/>
      <c r="O153" s="119">
        <f t="shared" si="61"/>
        <v>0</v>
      </c>
      <c r="P153" s="82">
        <f t="shared" si="55"/>
        <v>0</v>
      </c>
      <c r="Q153" s="82">
        <f t="shared" si="56"/>
        <v>0</v>
      </c>
      <c r="R153" s="119">
        <f t="shared" si="62"/>
        <v>0</v>
      </c>
      <c r="S153" s="82">
        <f t="shared" si="57"/>
        <v>0</v>
      </c>
      <c r="T153" s="82">
        <f t="shared" si="58"/>
        <v>0</v>
      </c>
      <c r="U153" s="85">
        <f t="shared" si="63"/>
        <v>0</v>
      </c>
      <c r="V153" s="47">
        <f t="shared" si="59"/>
        <v>0</v>
      </c>
      <c r="W153" s="47">
        <f t="shared" si="60"/>
        <v>0</v>
      </c>
      <c r="X153" s="47"/>
    </row>
    <row r="154" spans="1:25" s="149" customFormat="1">
      <c r="A154" s="35"/>
      <c r="B154" s="161">
        <v>665</v>
      </c>
      <c r="C154" s="161"/>
      <c r="D154" s="37" t="s">
        <v>877</v>
      </c>
      <c r="E154" s="37" t="s">
        <v>735</v>
      </c>
      <c r="F154" s="37"/>
      <c r="G154" s="88">
        <v>131</v>
      </c>
      <c r="H154" s="47">
        <f t="shared" si="51"/>
        <v>131</v>
      </c>
      <c r="I154" s="47">
        <f t="shared" si="52"/>
        <v>0</v>
      </c>
      <c r="J154" s="88">
        <v>140</v>
      </c>
      <c r="K154" s="89">
        <v>140</v>
      </c>
      <c r="L154" s="47">
        <f t="shared" si="53"/>
        <v>140</v>
      </c>
      <c r="M154" s="47">
        <f t="shared" si="54"/>
        <v>0</v>
      </c>
      <c r="N154" s="47"/>
      <c r="O154" s="119">
        <f t="shared" si="61"/>
        <v>9</v>
      </c>
      <c r="P154" s="82">
        <f t="shared" si="55"/>
        <v>9</v>
      </c>
      <c r="Q154" s="82">
        <f t="shared" si="56"/>
        <v>0</v>
      </c>
      <c r="R154" s="119">
        <f t="shared" si="62"/>
        <v>0</v>
      </c>
      <c r="S154" s="82">
        <f t="shared" si="57"/>
        <v>0</v>
      </c>
      <c r="T154" s="82">
        <f t="shared" si="58"/>
        <v>0</v>
      </c>
      <c r="U154" s="85">
        <f t="shared" si="63"/>
        <v>9</v>
      </c>
      <c r="V154" s="47">
        <f t="shared" si="59"/>
        <v>9</v>
      </c>
      <c r="W154" s="47">
        <f t="shared" si="60"/>
        <v>0</v>
      </c>
      <c r="X154" s="47"/>
    </row>
    <row r="155" spans="1:25" s="149" customFormat="1">
      <c r="A155" s="35"/>
      <c r="B155" s="161">
        <v>666</v>
      </c>
      <c r="C155" s="161"/>
      <c r="D155" s="37" t="s">
        <v>878</v>
      </c>
      <c r="E155" s="37" t="s">
        <v>735</v>
      </c>
      <c r="F155" s="37"/>
      <c r="G155" s="88">
        <v>105</v>
      </c>
      <c r="H155" s="47">
        <f t="shared" si="51"/>
        <v>105</v>
      </c>
      <c r="I155" s="47">
        <f t="shared" si="52"/>
        <v>0</v>
      </c>
      <c r="J155" s="88">
        <v>106</v>
      </c>
      <c r="K155" s="89">
        <v>106</v>
      </c>
      <c r="L155" s="47">
        <f t="shared" si="53"/>
        <v>106</v>
      </c>
      <c r="M155" s="47">
        <f t="shared" si="54"/>
        <v>0</v>
      </c>
      <c r="N155" s="47"/>
      <c r="O155" s="119">
        <f t="shared" si="61"/>
        <v>1</v>
      </c>
      <c r="P155" s="82">
        <f t="shared" si="55"/>
        <v>1</v>
      </c>
      <c r="Q155" s="82">
        <f t="shared" si="56"/>
        <v>0</v>
      </c>
      <c r="R155" s="119">
        <f t="shared" si="62"/>
        <v>0</v>
      </c>
      <c r="S155" s="82">
        <f t="shared" si="57"/>
        <v>0</v>
      </c>
      <c r="T155" s="82">
        <f t="shared" si="58"/>
        <v>0</v>
      </c>
      <c r="U155" s="85">
        <f t="shared" si="63"/>
        <v>1</v>
      </c>
      <c r="V155" s="47">
        <f t="shared" si="59"/>
        <v>1</v>
      </c>
      <c r="W155" s="47">
        <f t="shared" si="60"/>
        <v>0</v>
      </c>
      <c r="X155" s="47"/>
    </row>
    <row r="156" spans="1:25" s="149" customFormat="1">
      <c r="A156" s="35"/>
      <c r="B156" s="161" t="s">
        <v>879</v>
      </c>
      <c r="C156" s="161"/>
      <c r="D156" s="37" t="s">
        <v>880</v>
      </c>
      <c r="E156" s="37" t="s">
        <v>735</v>
      </c>
      <c r="F156" s="37"/>
      <c r="G156" s="88">
        <f>2226.9+644</f>
        <v>2870.9</v>
      </c>
      <c r="H156" s="47">
        <f t="shared" si="51"/>
        <v>2870.9</v>
      </c>
      <c r="I156" s="47">
        <f t="shared" si="52"/>
        <v>0</v>
      </c>
      <c r="J156" s="88">
        <f>2273.9+655</f>
        <v>2928.9</v>
      </c>
      <c r="K156" s="89">
        <f>2292.9+661</f>
        <v>2953.9</v>
      </c>
      <c r="L156" s="47">
        <f t="shared" si="53"/>
        <v>2953.9</v>
      </c>
      <c r="M156" s="47">
        <f t="shared" si="54"/>
        <v>0</v>
      </c>
      <c r="N156" s="47"/>
      <c r="O156" s="119">
        <f t="shared" si="61"/>
        <v>58</v>
      </c>
      <c r="P156" s="82">
        <f t="shared" si="55"/>
        <v>58</v>
      </c>
      <c r="Q156" s="82">
        <f t="shared" si="56"/>
        <v>0</v>
      </c>
      <c r="R156" s="119">
        <f t="shared" si="62"/>
        <v>25</v>
      </c>
      <c r="S156" s="82">
        <f t="shared" si="57"/>
        <v>25</v>
      </c>
      <c r="T156" s="82">
        <f t="shared" si="58"/>
        <v>0</v>
      </c>
      <c r="U156" s="85">
        <f t="shared" si="63"/>
        <v>83</v>
      </c>
      <c r="V156" s="47">
        <f t="shared" si="59"/>
        <v>83</v>
      </c>
      <c r="W156" s="47">
        <f t="shared" si="60"/>
        <v>0</v>
      </c>
      <c r="X156" s="47"/>
    </row>
    <row r="157" spans="1:25">
      <c r="B157" s="148">
        <v>675</v>
      </c>
      <c r="C157" s="48"/>
      <c r="D157" s="151" t="s">
        <v>881</v>
      </c>
      <c r="E157" s="147" t="s">
        <v>735</v>
      </c>
      <c r="F157" s="147"/>
      <c r="G157" s="85">
        <v>2963.6</v>
      </c>
      <c r="H157" s="47">
        <f t="shared" si="51"/>
        <v>2963.6</v>
      </c>
      <c r="I157" s="47">
        <f t="shared" si="52"/>
        <v>0</v>
      </c>
      <c r="J157" s="85">
        <v>3155.6</v>
      </c>
      <c r="K157" s="142">
        <v>3200.6</v>
      </c>
      <c r="L157" s="47">
        <f t="shared" si="53"/>
        <v>3200.6</v>
      </c>
      <c r="M157" s="47">
        <f t="shared" si="54"/>
        <v>0</v>
      </c>
      <c r="O157" s="85">
        <f t="shared" si="61"/>
        <v>192</v>
      </c>
      <c r="P157" s="82">
        <f t="shared" si="55"/>
        <v>192</v>
      </c>
      <c r="Q157" s="82">
        <f t="shared" si="56"/>
        <v>0</v>
      </c>
      <c r="R157" s="85">
        <f t="shared" si="62"/>
        <v>45</v>
      </c>
      <c r="S157" s="82">
        <f t="shared" si="57"/>
        <v>45</v>
      </c>
      <c r="T157" s="82">
        <f t="shared" si="58"/>
        <v>0</v>
      </c>
      <c r="U157" s="85">
        <f t="shared" si="63"/>
        <v>237</v>
      </c>
      <c r="V157" s="47">
        <f t="shared" si="59"/>
        <v>237</v>
      </c>
      <c r="W157" s="47">
        <f t="shared" si="60"/>
        <v>0</v>
      </c>
    </row>
    <row r="158" spans="1:25">
      <c r="B158" s="148">
        <v>675</v>
      </c>
      <c r="C158" s="48"/>
      <c r="D158" s="151" t="s">
        <v>881</v>
      </c>
      <c r="E158" s="147"/>
      <c r="F158" s="147" t="s">
        <v>736</v>
      </c>
      <c r="G158" s="94">
        <v>2859.6</v>
      </c>
      <c r="H158" s="133">
        <f t="shared" si="51"/>
        <v>0</v>
      </c>
      <c r="I158" s="133">
        <f t="shared" si="52"/>
        <v>2859.6</v>
      </c>
      <c r="J158" s="94">
        <v>2976.1</v>
      </c>
      <c r="K158" s="162">
        <v>3004.1</v>
      </c>
      <c r="L158" s="133">
        <f t="shared" si="53"/>
        <v>0</v>
      </c>
      <c r="M158" s="133">
        <f t="shared" si="54"/>
        <v>3004.1</v>
      </c>
      <c r="N158" s="133"/>
      <c r="O158" s="94">
        <f t="shared" si="61"/>
        <v>116.5</v>
      </c>
      <c r="P158" s="134">
        <f t="shared" si="55"/>
        <v>0</v>
      </c>
      <c r="Q158" s="134">
        <f t="shared" si="56"/>
        <v>116.5</v>
      </c>
      <c r="R158" s="94">
        <f t="shared" si="62"/>
        <v>28</v>
      </c>
      <c r="S158" s="134">
        <f t="shared" si="57"/>
        <v>0</v>
      </c>
      <c r="T158" s="134">
        <f t="shared" si="58"/>
        <v>28</v>
      </c>
      <c r="U158" s="94">
        <f t="shared" si="63"/>
        <v>144.5</v>
      </c>
      <c r="V158" s="47">
        <f t="shared" si="59"/>
        <v>0</v>
      </c>
      <c r="W158" s="47">
        <f t="shared" si="60"/>
        <v>144.5</v>
      </c>
      <c r="Y158" s="82"/>
    </row>
    <row r="159" spans="1:25" s="149" customFormat="1">
      <c r="A159" s="35"/>
      <c r="B159" s="161"/>
      <c r="C159" s="161"/>
      <c r="D159" s="35" t="s">
        <v>882</v>
      </c>
      <c r="E159" s="37"/>
      <c r="F159" s="37"/>
      <c r="G159" s="88">
        <f>SUM(G143:G158)-G158</f>
        <v>8659.3000000000011</v>
      </c>
      <c r="H159" s="47"/>
      <c r="I159" s="47"/>
      <c r="J159" s="88">
        <f>SUM(J143:J158)-J158</f>
        <v>9003.6</v>
      </c>
      <c r="K159" s="89">
        <f>SUM(K143:K158)-K158</f>
        <v>9128.6</v>
      </c>
      <c r="L159" s="47"/>
      <c r="M159" s="47"/>
      <c r="N159" s="82"/>
      <c r="O159" s="88">
        <f>SUM(O143:O158)-O158</f>
        <v>344.29999999999995</v>
      </c>
      <c r="P159" s="82"/>
      <c r="Q159" s="82"/>
      <c r="R159" s="88">
        <f>SUM(R143:R158)-R158</f>
        <v>125</v>
      </c>
      <c r="S159" s="82"/>
      <c r="T159" s="82"/>
      <c r="U159" s="88">
        <f>SUM(U143:U158)-U158</f>
        <v>469.29999999999995</v>
      </c>
      <c r="V159" s="47"/>
      <c r="W159" s="47"/>
      <c r="X159" s="47"/>
      <c r="Y159" s="88"/>
    </row>
    <row r="160" spans="1:25" s="149" customFormat="1">
      <c r="A160" s="35"/>
      <c r="B160" s="161"/>
      <c r="C160" s="161"/>
      <c r="D160" s="35" t="s">
        <v>883</v>
      </c>
      <c r="E160" s="37"/>
      <c r="F160" s="37"/>
      <c r="G160" s="92">
        <f>G158</f>
        <v>2859.6</v>
      </c>
      <c r="H160" s="133"/>
      <c r="I160" s="133"/>
      <c r="J160" s="92">
        <f>J158</f>
        <v>2976.1</v>
      </c>
      <c r="K160" s="93">
        <f>K158</f>
        <v>3004.1</v>
      </c>
      <c r="L160" s="133"/>
      <c r="M160" s="133"/>
      <c r="N160" s="133"/>
      <c r="O160" s="92">
        <f>O158</f>
        <v>116.5</v>
      </c>
      <c r="P160" s="134"/>
      <c r="Q160" s="134"/>
      <c r="R160" s="92">
        <f>R158</f>
        <v>28</v>
      </c>
      <c r="S160" s="134"/>
      <c r="T160" s="134"/>
      <c r="U160" s="92">
        <f>U158</f>
        <v>144.5</v>
      </c>
      <c r="V160" s="47"/>
      <c r="W160" s="47"/>
      <c r="X160" s="47"/>
    </row>
    <row r="161" spans="1:223" s="149" customFormat="1">
      <c r="A161" s="35"/>
      <c r="B161" s="161"/>
      <c r="C161" s="161"/>
      <c r="D161" s="163"/>
      <c r="E161" s="37"/>
      <c r="F161" s="37"/>
      <c r="G161" s="88"/>
      <c r="H161" s="47"/>
      <c r="I161" s="47"/>
      <c r="J161" s="88"/>
      <c r="K161" s="89"/>
      <c r="L161" s="47"/>
      <c r="M161" s="47"/>
      <c r="N161" s="47"/>
      <c r="O161" s="119"/>
      <c r="P161" s="82"/>
      <c r="Q161" s="82"/>
      <c r="R161" s="119"/>
      <c r="S161" s="82"/>
      <c r="T161" s="82"/>
      <c r="U161" s="85"/>
      <c r="V161" s="47"/>
      <c r="W161" s="47"/>
      <c r="X161" s="47"/>
    </row>
    <row r="162" spans="1:223" s="164" customFormat="1">
      <c r="A162" s="35"/>
      <c r="B162" s="35" t="s">
        <v>884</v>
      </c>
      <c r="C162" s="48"/>
      <c r="D162" s="47"/>
      <c r="E162" s="35"/>
      <c r="F162" s="35"/>
      <c r="G162" s="82"/>
      <c r="H162" s="47">
        <f t="shared" ref="H162:H190" si="64">IF($E162="",0,$G162)</f>
        <v>0</v>
      </c>
      <c r="I162" s="47">
        <f t="shared" ref="I162:I190" si="65">IF($F162="",0,$G162)</f>
        <v>0</v>
      </c>
      <c r="J162" s="82"/>
      <c r="K162" s="87"/>
      <c r="L162" s="47">
        <f t="shared" ref="L162:L190" si="66">IF($E162="",0,K162)</f>
        <v>0</v>
      </c>
      <c r="M162" s="47">
        <f t="shared" ref="M162:M190" si="67">IF($F162="",0,K162)</f>
        <v>0</v>
      </c>
      <c r="N162" s="47"/>
      <c r="O162" s="85"/>
      <c r="P162" s="82">
        <f t="shared" ref="P162:P190" si="68">IF($E162="",0,O162)</f>
        <v>0</v>
      </c>
      <c r="Q162" s="82">
        <f t="shared" ref="Q162:Q190" si="69">IF($F162="",0,O162)</f>
        <v>0</v>
      </c>
      <c r="R162" s="85"/>
      <c r="S162" s="82">
        <f t="shared" ref="S162:S190" si="70">IF($E162="",0,R162)</f>
        <v>0</v>
      </c>
      <c r="T162" s="82">
        <f t="shared" ref="T162:T190" si="71">IF($F162="",0,R162)</f>
        <v>0</v>
      </c>
      <c r="U162" s="82"/>
      <c r="V162" s="47">
        <f t="shared" ref="V162:V190" si="72">IF($E162="",0,U162)</f>
        <v>0</v>
      </c>
      <c r="W162" s="47">
        <f t="shared" ref="W162:W190" si="73">IF($F162="",0,U162)</f>
        <v>0</v>
      </c>
      <c r="X162" s="47"/>
      <c r="Y162" s="47"/>
      <c r="Z162" s="47"/>
      <c r="AA162" s="47"/>
      <c r="AB162" s="47"/>
      <c r="AC162" s="47"/>
      <c r="AD162" s="47"/>
      <c r="AE162" s="47"/>
      <c r="AF162" s="47"/>
      <c r="AG162" s="47"/>
      <c r="AH162" s="47"/>
      <c r="AI162" s="47"/>
      <c r="AJ162" s="47"/>
      <c r="AK162" s="47"/>
      <c r="AL162" s="47"/>
      <c r="AM162" s="47"/>
      <c r="AN162" s="47"/>
      <c r="AO162" s="47"/>
      <c r="AP162" s="47"/>
      <c r="AQ162" s="47"/>
      <c r="AR162" s="47"/>
      <c r="AS162" s="47"/>
      <c r="AT162" s="47"/>
      <c r="AU162" s="47"/>
      <c r="AV162" s="47"/>
      <c r="AW162" s="47"/>
      <c r="AX162" s="47"/>
      <c r="AY162" s="47"/>
      <c r="AZ162" s="47"/>
      <c r="BA162" s="47"/>
      <c r="BB162" s="47"/>
      <c r="BC162" s="47"/>
      <c r="BD162" s="47"/>
      <c r="BE162" s="47"/>
      <c r="BF162" s="47"/>
      <c r="BG162" s="47"/>
      <c r="BH162" s="47"/>
      <c r="BI162" s="47"/>
      <c r="BJ162" s="47"/>
      <c r="BK162" s="47"/>
      <c r="BL162" s="47"/>
      <c r="BM162" s="47"/>
      <c r="BN162" s="47"/>
      <c r="BO162" s="47"/>
      <c r="BP162" s="47"/>
      <c r="BQ162" s="47"/>
      <c r="BR162" s="47"/>
      <c r="BS162" s="47"/>
      <c r="BT162" s="47"/>
      <c r="BU162" s="47"/>
      <c r="BV162" s="47"/>
      <c r="BW162" s="47"/>
      <c r="BX162" s="47"/>
      <c r="BY162" s="47"/>
      <c r="BZ162" s="47"/>
      <c r="CA162" s="47"/>
      <c r="CB162" s="47"/>
      <c r="CC162" s="47"/>
      <c r="CD162" s="47"/>
      <c r="CE162" s="47"/>
      <c r="CF162" s="47"/>
      <c r="CG162" s="47"/>
      <c r="CH162" s="47"/>
      <c r="CI162" s="47"/>
      <c r="CJ162" s="47"/>
      <c r="CK162" s="47"/>
      <c r="CL162" s="47"/>
      <c r="CM162" s="47"/>
      <c r="CN162" s="47"/>
      <c r="CO162" s="47"/>
      <c r="CP162" s="47"/>
      <c r="CQ162" s="47"/>
      <c r="CR162" s="47"/>
      <c r="CS162" s="47"/>
      <c r="CT162" s="47"/>
      <c r="CU162" s="47"/>
      <c r="CV162" s="47"/>
      <c r="CW162" s="47"/>
      <c r="CX162" s="47"/>
      <c r="CY162" s="47"/>
      <c r="CZ162" s="47"/>
      <c r="DA162" s="47"/>
      <c r="DB162" s="47"/>
      <c r="DC162" s="47"/>
      <c r="DD162" s="47"/>
      <c r="DE162" s="47"/>
      <c r="DF162" s="47"/>
      <c r="DG162" s="47"/>
      <c r="DH162" s="47"/>
      <c r="DI162" s="47"/>
      <c r="DJ162" s="47"/>
      <c r="DK162" s="47"/>
      <c r="DL162" s="47"/>
      <c r="DM162" s="47"/>
      <c r="DN162" s="47"/>
      <c r="DO162" s="47"/>
      <c r="DP162" s="47"/>
      <c r="DQ162" s="47"/>
      <c r="DR162" s="47"/>
      <c r="DS162" s="47"/>
      <c r="DT162" s="47"/>
      <c r="DU162" s="47"/>
      <c r="DV162" s="47"/>
      <c r="DW162" s="47"/>
      <c r="DX162" s="47"/>
      <c r="DY162" s="47"/>
      <c r="DZ162" s="47"/>
      <c r="EA162" s="47"/>
      <c r="EB162" s="47"/>
      <c r="EC162" s="47"/>
      <c r="ED162" s="47"/>
      <c r="EE162" s="47"/>
      <c r="EF162" s="47"/>
      <c r="EG162" s="47"/>
      <c r="EH162" s="47"/>
      <c r="EI162" s="47"/>
      <c r="EJ162" s="47"/>
      <c r="EK162" s="47"/>
      <c r="EL162" s="47"/>
      <c r="EM162" s="47"/>
      <c r="EN162" s="47"/>
      <c r="EO162" s="47"/>
      <c r="EP162" s="47"/>
      <c r="EQ162" s="47"/>
      <c r="ER162" s="47"/>
      <c r="ES162" s="47"/>
      <c r="ET162" s="47"/>
      <c r="EU162" s="47"/>
      <c r="EV162" s="47"/>
      <c r="EW162" s="47"/>
      <c r="EX162" s="47"/>
      <c r="EY162" s="47"/>
      <c r="EZ162" s="47"/>
      <c r="FA162" s="47"/>
      <c r="FB162" s="47"/>
      <c r="FC162" s="47"/>
      <c r="FD162" s="47"/>
      <c r="FE162" s="47"/>
      <c r="FF162" s="47"/>
      <c r="FG162" s="47"/>
      <c r="FH162" s="47"/>
      <c r="FI162" s="47"/>
      <c r="FJ162" s="47"/>
      <c r="FK162" s="47"/>
      <c r="FL162" s="47"/>
      <c r="FM162" s="47"/>
      <c r="FN162" s="47"/>
      <c r="FO162" s="47"/>
      <c r="FP162" s="47"/>
      <c r="FQ162" s="47"/>
      <c r="FR162" s="47"/>
      <c r="FS162" s="47"/>
      <c r="FT162" s="47"/>
      <c r="FU162" s="47"/>
      <c r="FV162" s="47"/>
      <c r="FW162" s="47"/>
      <c r="FX162" s="47"/>
      <c r="FY162" s="47"/>
      <c r="FZ162" s="47"/>
      <c r="GA162" s="47"/>
      <c r="GB162" s="47"/>
      <c r="GC162" s="47"/>
      <c r="GD162" s="47"/>
      <c r="GE162" s="47"/>
      <c r="GF162" s="47"/>
      <c r="GG162" s="47"/>
      <c r="GH162" s="47"/>
      <c r="GI162" s="47"/>
      <c r="GJ162" s="47"/>
      <c r="GK162" s="47"/>
      <c r="GL162" s="47"/>
      <c r="GM162" s="47"/>
      <c r="GN162" s="47"/>
      <c r="GO162" s="47"/>
      <c r="GP162" s="47"/>
      <c r="GQ162" s="47"/>
      <c r="GR162" s="47"/>
      <c r="GS162" s="47"/>
      <c r="GT162" s="47"/>
      <c r="GU162" s="47"/>
      <c r="GV162" s="47"/>
      <c r="GW162" s="47"/>
      <c r="GX162" s="47"/>
      <c r="GY162" s="47"/>
      <c r="GZ162" s="47"/>
      <c r="HA162" s="47"/>
      <c r="HB162" s="47"/>
      <c r="HC162" s="47"/>
      <c r="HD162" s="47"/>
      <c r="HE162" s="47"/>
      <c r="HF162" s="47"/>
      <c r="HG162" s="47"/>
      <c r="HH162" s="47"/>
      <c r="HI162" s="47"/>
      <c r="HJ162" s="47"/>
      <c r="HK162" s="47"/>
      <c r="HL162" s="47"/>
      <c r="HM162" s="47"/>
      <c r="HN162" s="47"/>
      <c r="HO162" s="47"/>
    </row>
    <row r="163" spans="1:223">
      <c r="B163" s="48">
        <v>602</v>
      </c>
      <c r="C163" s="48"/>
      <c r="D163" s="35" t="s">
        <v>885</v>
      </c>
      <c r="E163" s="35" t="s">
        <v>735</v>
      </c>
      <c r="F163" s="35"/>
      <c r="G163" s="82">
        <v>742.5</v>
      </c>
      <c r="H163" s="47">
        <f t="shared" si="64"/>
        <v>742.5</v>
      </c>
      <c r="I163" s="47">
        <f t="shared" si="65"/>
        <v>0</v>
      </c>
      <c r="J163" s="82">
        <v>739</v>
      </c>
      <c r="K163" s="87">
        <v>738</v>
      </c>
      <c r="L163" s="47">
        <f t="shared" si="66"/>
        <v>738</v>
      </c>
      <c r="M163" s="47">
        <f t="shared" si="67"/>
        <v>0</v>
      </c>
      <c r="O163" s="85">
        <f>IF(J163&gt;0,J163-G163,0)</f>
        <v>-3.5</v>
      </c>
      <c r="P163" s="82">
        <f t="shared" si="68"/>
        <v>-3.5</v>
      </c>
      <c r="Q163" s="82">
        <f t="shared" si="69"/>
        <v>0</v>
      </c>
      <c r="R163" s="85">
        <f t="shared" ref="R163:R169" si="74">IF(K163&gt;0,K163-J163,0)</f>
        <v>-1</v>
      </c>
      <c r="S163" s="82">
        <f t="shared" si="70"/>
        <v>-1</v>
      </c>
      <c r="T163" s="82">
        <f t="shared" si="71"/>
        <v>0</v>
      </c>
      <c r="U163" s="85">
        <f t="shared" ref="U163:U190" si="75">IF(K163&gt;0,O163+R163,O163)</f>
        <v>-4.5</v>
      </c>
      <c r="V163" s="47">
        <f t="shared" si="72"/>
        <v>-4.5</v>
      </c>
      <c r="W163" s="47">
        <f t="shared" si="73"/>
        <v>0</v>
      </c>
    </row>
    <row r="164" spans="1:223">
      <c r="B164" s="48">
        <v>602</v>
      </c>
      <c r="C164" s="48"/>
      <c r="D164" s="35" t="s">
        <v>886</v>
      </c>
      <c r="E164" s="35"/>
      <c r="F164" s="35" t="s">
        <v>736</v>
      </c>
      <c r="G164" s="82">
        <v>723.5</v>
      </c>
      <c r="H164" s="47">
        <f t="shared" si="64"/>
        <v>0</v>
      </c>
      <c r="I164" s="47">
        <f t="shared" si="65"/>
        <v>723.5</v>
      </c>
      <c r="J164" s="82">
        <v>723.5</v>
      </c>
      <c r="K164" s="87">
        <v>722.5</v>
      </c>
      <c r="L164" s="47">
        <f t="shared" si="66"/>
        <v>0</v>
      </c>
      <c r="M164" s="47">
        <f t="shared" si="67"/>
        <v>722.5</v>
      </c>
      <c r="O164" s="85">
        <f>IF(J164&gt;0,J164-G164,0)</f>
        <v>0</v>
      </c>
      <c r="P164" s="82">
        <f t="shared" si="68"/>
        <v>0</v>
      </c>
      <c r="Q164" s="82">
        <f t="shared" si="69"/>
        <v>0</v>
      </c>
      <c r="R164" s="85">
        <f t="shared" si="74"/>
        <v>-1</v>
      </c>
      <c r="S164" s="82">
        <f t="shared" si="70"/>
        <v>0</v>
      </c>
      <c r="T164" s="82">
        <f t="shared" si="71"/>
        <v>-1</v>
      </c>
      <c r="U164" s="85">
        <f t="shared" si="75"/>
        <v>-1</v>
      </c>
      <c r="V164" s="47">
        <f t="shared" si="72"/>
        <v>0</v>
      </c>
      <c r="W164" s="47">
        <f t="shared" si="73"/>
        <v>-1</v>
      </c>
    </row>
    <row r="165" spans="1:223">
      <c r="B165" s="48">
        <v>604</v>
      </c>
      <c r="C165" s="48"/>
      <c r="D165" s="35" t="s">
        <v>887</v>
      </c>
      <c r="E165" s="35" t="s">
        <v>735</v>
      </c>
      <c r="F165" s="35"/>
      <c r="G165" s="82">
        <v>230.5</v>
      </c>
      <c r="H165" s="47">
        <f t="shared" si="64"/>
        <v>230.5</v>
      </c>
      <c r="I165" s="47">
        <f t="shared" si="65"/>
        <v>0</v>
      </c>
      <c r="J165" s="82">
        <v>230.5</v>
      </c>
      <c r="K165" s="87">
        <v>230.5</v>
      </c>
      <c r="L165" s="47">
        <f t="shared" si="66"/>
        <v>230.5</v>
      </c>
      <c r="M165" s="47">
        <f t="shared" si="67"/>
        <v>0</v>
      </c>
      <c r="O165" s="85">
        <f>IF(J165&gt;0,J165-G165,0)+0</f>
        <v>0</v>
      </c>
      <c r="P165" s="82">
        <f t="shared" si="68"/>
        <v>0</v>
      </c>
      <c r="Q165" s="82">
        <f t="shared" si="69"/>
        <v>0</v>
      </c>
      <c r="R165" s="85">
        <f t="shared" si="74"/>
        <v>0</v>
      </c>
      <c r="S165" s="82">
        <f t="shared" si="70"/>
        <v>0</v>
      </c>
      <c r="T165" s="82">
        <f t="shared" si="71"/>
        <v>0</v>
      </c>
      <c r="U165" s="85">
        <f t="shared" si="75"/>
        <v>0</v>
      </c>
      <c r="V165" s="47">
        <f t="shared" si="72"/>
        <v>0</v>
      </c>
      <c r="W165" s="47">
        <f t="shared" si="73"/>
        <v>0</v>
      </c>
    </row>
    <row r="166" spans="1:223">
      <c r="B166" s="48">
        <v>606</v>
      </c>
      <c r="C166" s="48"/>
      <c r="D166" s="35" t="s">
        <v>888</v>
      </c>
      <c r="E166" s="35" t="s">
        <v>735</v>
      </c>
      <c r="F166" s="35"/>
      <c r="G166" s="82">
        <v>61</v>
      </c>
      <c r="H166" s="47">
        <f t="shared" si="64"/>
        <v>61</v>
      </c>
      <c r="I166" s="47">
        <f t="shared" si="65"/>
        <v>0</v>
      </c>
      <c r="J166" s="82">
        <v>61</v>
      </c>
      <c r="K166" s="87">
        <v>61</v>
      </c>
      <c r="L166" s="47">
        <f t="shared" si="66"/>
        <v>61</v>
      </c>
      <c r="M166" s="47">
        <f t="shared" si="67"/>
        <v>0</v>
      </c>
      <c r="O166" s="85">
        <f>IF(J166&gt;0,J166-G166,0)</f>
        <v>0</v>
      </c>
      <c r="P166" s="82">
        <f t="shared" si="68"/>
        <v>0</v>
      </c>
      <c r="Q166" s="82">
        <f t="shared" si="69"/>
        <v>0</v>
      </c>
      <c r="R166" s="85">
        <f t="shared" si="74"/>
        <v>0</v>
      </c>
      <c r="S166" s="82">
        <f t="shared" si="70"/>
        <v>0</v>
      </c>
      <c r="T166" s="82">
        <f t="shared" si="71"/>
        <v>0</v>
      </c>
      <c r="U166" s="85">
        <f t="shared" si="75"/>
        <v>0</v>
      </c>
      <c r="V166" s="47">
        <f t="shared" si="72"/>
        <v>0</v>
      </c>
      <c r="W166" s="47">
        <f t="shared" si="73"/>
        <v>0</v>
      </c>
    </row>
    <row r="167" spans="1:223">
      <c r="B167" s="48">
        <v>608</v>
      </c>
      <c r="C167" s="48"/>
      <c r="D167" s="35" t="s">
        <v>889</v>
      </c>
      <c r="E167" s="35" t="s">
        <v>735</v>
      </c>
      <c r="F167" s="35"/>
      <c r="G167" s="82">
        <v>105</v>
      </c>
      <c r="H167" s="47">
        <f t="shared" si="64"/>
        <v>105</v>
      </c>
      <c r="I167" s="47">
        <f t="shared" si="65"/>
        <v>0</v>
      </c>
      <c r="J167" s="82">
        <v>105</v>
      </c>
      <c r="K167" s="87">
        <v>105</v>
      </c>
      <c r="L167" s="47">
        <f t="shared" si="66"/>
        <v>105</v>
      </c>
      <c r="M167" s="47">
        <f t="shared" si="67"/>
        <v>0</v>
      </c>
      <c r="O167" s="85">
        <f>IF(J167&gt;0,J167-G167,0)</f>
        <v>0</v>
      </c>
      <c r="P167" s="82">
        <f t="shared" si="68"/>
        <v>0</v>
      </c>
      <c r="Q167" s="82">
        <f t="shared" si="69"/>
        <v>0</v>
      </c>
      <c r="R167" s="85">
        <f t="shared" si="74"/>
        <v>0</v>
      </c>
      <c r="S167" s="82">
        <f t="shared" si="70"/>
        <v>0</v>
      </c>
      <c r="T167" s="82">
        <f t="shared" si="71"/>
        <v>0</v>
      </c>
      <c r="U167" s="85">
        <f t="shared" si="75"/>
        <v>0</v>
      </c>
      <c r="V167" s="47">
        <f t="shared" si="72"/>
        <v>0</v>
      </c>
      <c r="W167" s="47">
        <f t="shared" si="73"/>
        <v>0</v>
      </c>
    </row>
    <row r="168" spans="1:223">
      <c r="B168" s="48">
        <v>610</v>
      </c>
      <c r="C168" s="48"/>
      <c r="D168" s="35" t="s">
        <v>890</v>
      </c>
      <c r="E168" s="35" t="s">
        <v>735</v>
      </c>
      <c r="F168" s="35"/>
      <c r="G168" s="82">
        <v>81</v>
      </c>
      <c r="H168" s="47">
        <f t="shared" si="64"/>
        <v>81</v>
      </c>
      <c r="I168" s="47">
        <f t="shared" si="65"/>
        <v>0</v>
      </c>
      <c r="J168" s="82">
        <v>82</v>
      </c>
      <c r="K168" s="87">
        <v>82</v>
      </c>
      <c r="L168" s="47">
        <f t="shared" si="66"/>
        <v>82</v>
      </c>
      <c r="M168" s="47">
        <f t="shared" si="67"/>
        <v>0</v>
      </c>
      <c r="O168" s="85">
        <f>IF(J168&gt;0,J168-G168,0)</f>
        <v>1</v>
      </c>
      <c r="P168" s="82">
        <f t="shared" si="68"/>
        <v>1</v>
      </c>
      <c r="Q168" s="82">
        <f t="shared" si="69"/>
        <v>0</v>
      </c>
      <c r="R168" s="85">
        <f t="shared" si="74"/>
        <v>0</v>
      </c>
      <c r="S168" s="82">
        <f t="shared" si="70"/>
        <v>0</v>
      </c>
      <c r="T168" s="82">
        <f t="shared" si="71"/>
        <v>0</v>
      </c>
      <c r="U168" s="85">
        <f t="shared" si="75"/>
        <v>1</v>
      </c>
      <c r="V168" s="47">
        <f t="shared" si="72"/>
        <v>1</v>
      </c>
      <c r="W168" s="47">
        <f t="shared" si="73"/>
        <v>0</v>
      </c>
    </row>
    <row r="169" spans="1:223">
      <c r="B169" s="48">
        <v>612</v>
      </c>
      <c r="C169" s="48"/>
      <c r="D169" s="35" t="s">
        <v>891</v>
      </c>
      <c r="E169" s="35" t="s">
        <v>735</v>
      </c>
      <c r="F169" s="35"/>
      <c r="G169" s="82">
        <v>176</v>
      </c>
      <c r="H169" s="47">
        <f t="shared" si="64"/>
        <v>176</v>
      </c>
      <c r="I169" s="47">
        <f t="shared" si="65"/>
        <v>0</v>
      </c>
      <c r="J169" s="82">
        <v>177</v>
      </c>
      <c r="K169" s="87">
        <v>178</v>
      </c>
      <c r="L169" s="47">
        <f t="shared" si="66"/>
        <v>178</v>
      </c>
      <c r="M169" s="47">
        <f t="shared" si="67"/>
        <v>0</v>
      </c>
      <c r="O169" s="85">
        <f>IF(J169&gt;0,J169-G169,0)</f>
        <v>1</v>
      </c>
      <c r="P169" s="82">
        <f t="shared" si="68"/>
        <v>1</v>
      </c>
      <c r="Q169" s="82">
        <f t="shared" si="69"/>
        <v>0</v>
      </c>
      <c r="R169" s="85">
        <f t="shared" si="74"/>
        <v>1</v>
      </c>
      <c r="S169" s="82">
        <f t="shared" si="70"/>
        <v>1</v>
      </c>
      <c r="T169" s="82">
        <f t="shared" si="71"/>
        <v>0</v>
      </c>
      <c r="U169" s="85">
        <f t="shared" si="75"/>
        <v>2</v>
      </c>
      <c r="V169" s="47">
        <f t="shared" si="72"/>
        <v>2</v>
      </c>
      <c r="W169" s="47">
        <f t="shared" si="73"/>
        <v>0</v>
      </c>
    </row>
    <row r="170" spans="1:223">
      <c r="B170" s="48">
        <v>613</v>
      </c>
      <c r="C170" s="48"/>
      <c r="D170" s="35" t="s">
        <v>892</v>
      </c>
      <c r="E170" s="35" t="s">
        <v>735</v>
      </c>
      <c r="F170" s="35"/>
      <c r="G170" s="82">
        <v>169.5</v>
      </c>
      <c r="H170" s="47">
        <f t="shared" si="64"/>
        <v>169.5</v>
      </c>
      <c r="I170" s="47">
        <f t="shared" si="65"/>
        <v>0</v>
      </c>
      <c r="J170" s="82">
        <v>169.5</v>
      </c>
      <c r="K170" s="87">
        <v>169.5</v>
      </c>
      <c r="L170" s="47">
        <f t="shared" si="66"/>
        <v>169.5</v>
      </c>
      <c r="M170" s="47">
        <f t="shared" si="67"/>
        <v>0</v>
      </c>
      <c r="O170" s="85">
        <f>IF(J170&gt;0,J170-G170,0)-0</f>
        <v>0</v>
      </c>
      <c r="P170" s="82">
        <f t="shared" si="68"/>
        <v>0</v>
      </c>
      <c r="Q170" s="82">
        <f t="shared" si="69"/>
        <v>0</v>
      </c>
      <c r="R170" s="85">
        <f>IF(K170&gt;0,K170-J170,0)+0</f>
        <v>0</v>
      </c>
      <c r="S170" s="82">
        <f t="shared" si="70"/>
        <v>0</v>
      </c>
      <c r="T170" s="82">
        <f t="shared" si="71"/>
        <v>0</v>
      </c>
      <c r="U170" s="85">
        <f t="shared" si="75"/>
        <v>0</v>
      </c>
      <c r="V170" s="47">
        <f t="shared" si="72"/>
        <v>0</v>
      </c>
      <c r="W170" s="47">
        <f t="shared" si="73"/>
        <v>0</v>
      </c>
      <c r="Y170" s="47" t="s">
        <v>801</v>
      </c>
    </row>
    <row r="171" spans="1:223">
      <c r="B171" s="48">
        <v>613</v>
      </c>
      <c r="C171" s="48"/>
      <c r="D171" s="35" t="s">
        <v>893</v>
      </c>
      <c r="E171" s="35"/>
      <c r="F171" s="35" t="s">
        <v>736</v>
      </c>
      <c r="G171" s="82">
        <v>168</v>
      </c>
      <c r="H171" s="47">
        <f t="shared" si="64"/>
        <v>0</v>
      </c>
      <c r="I171" s="47">
        <f t="shared" si="65"/>
        <v>168</v>
      </c>
      <c r="J171" s="82">
        <v>168</v>
      </c>
      <c r="K171" s="87">
        <v>168</v>
      </c>
      <c r="L171" s="47">
        <f t="shared" si="66"/>
        <v>0</v>
      </c>
      <c r="M171" s="47">
        <f t="shared" si="67"/>
        <v>168</v>
      </c>
      <c r="O171" s="85">
        <f>IF(J171&gt;0,J171-G171,0)</f>
        <v>0</v>
      </c>
      <c r="P171" s="82">
        <f t="shared" si="68"/>
        <v>0</v>
      </c>
      <c r="Q171" s="82">
        <f t="shared" si="69"/>
        <v>0</v>
      </c>
      <c r="R171" s="85">
        <f>IF(K171&gt;0,K171-J171,0)+0</f>
        <v>0</v>
      </c>
      <c r="S171" s="82">
        <f t="shared" si="70"/>
        <v>0</v>
      </c>
      <c r="T171" s="82">
        <f t="shared" si="71"/>
        <v>0</v>
      </c>
      <c r="U171" s="85">
        <f t="shared" si="75"/>
        <v>0</v>
      </c>
      <c r="V171" s="47">
        <f t="shared" si="72"/>
        <v>0</v>
      </c>
      <c r="W171" s="47">
        <f t="shared" si="73"/>
        <v>0</v>
      </c>
      <c r="Y171" s="47" t="s">
        <v>801</v>
      </c>
    </row>
    <row r="172" spans="1:223">
      <c r="B172" s="48">
        <v>614</v>
      </c>
      <c r="C172" s="48"/>
      <c r="D172" s="35" t="s">
        <v>894</v>
      </c>
      <c r="E172" s="35" t="s">
        <v>735</v>
      </c>
      <c r="F172" s="35"/>
      <c r="G172" s="82">
        <v>356.5</v>
      </c>
      <c r="H172" s="47">
        <f t="shared" si="64"/>
        <v>356.5</v>
      </c>
      <c r="I172" s="47">
        <f t="shared" si="65"/>
        <v>0</v>
      </c>
      <c r="J172" s="82">
        <v>356.5</v>
      </c>
      <c r="K172" s="87">
        <v>356.5</v>
      </c>
      <c r="L172" s="47">
        <f t="shared" si="66"/>
        <v>356.5</v>
      </c>
      <c r="M172" s="47">
        <f t="shared" si="67"/>
        <v>0</v>
      </c>
      <c r="O172" s="85">
        <f>IF(J172&gt;0,J172-G172,0)</f>
        <v>0</v>
      </c>
      <c r="P172" s="82">
        <f t="shared" si="68"/>
        <v>0</v>
      </c>
      <c r="Q172" s="82">
        <f t="shared" si="69"/>
        <v>0</v>
      </c>
      <c r="R172" s="85">
        <f>IF(K172&gt;0,K172-J172,0)</f>
        <v>0</v>
      </c>
      <c r="S172" s="82">
        <f t="shared" si="70"/>
        <v>0</v>
      </c>
      <c r="T172" s="82">
        <f t="shared" si="71"/>
        <v>0</v>
      </c>
      <c r="U172" s="85">
        <f t="shared" si="75"/>
        <v>0</v>
      </c>
      <c r="V172" s="47">
        <f t="shared" si="72"/>
        <v>0</v>
      </c>
      <c r="W172" s="47">
        <f t="shared" si="73"/>
        <v>0</v>
      </c>
    </row>
    <row r="173" spans="1:223">
      <c r="B173" s="48">
        <v>614</v>
      </c>
      <c r="C173" s="48"/>
      <c r="D173" s="47" t="s">
        <v>895</v>
      </c>
      <c r="E173" s="79"/>
      <c r="F173" s="79" t="s">
        <v>736</v>
      </c>
      <c r="G173" s="82">
        <v>253.5</v>
      </c>
      <c r="H173" s="47">
        <f t="shared" si="64"/>
        <v>0</v>
      </c>
      <c r="I173" s="47">
        <f t="shared" si="65"/>
        <v>253.5</v>
      </c>
      <c r="J173" s="82">
        <v>253.5</v>
      </c>
      <c r="K173" s="87">
        <v>253.5</v>
      </c>
      <c r="L173" s="47">
        <f t="shared" si="66"/>
        <v>0</v>
      </c>
      <c r="M173" s="47">
        <f t="shared" si="67"/>
        <v>253.5</v>
      </c>
      <c r="O173" s="85">
        <f>IF(J173&gt;0,J173-G173,0)</f>
        <v>0</v>
      </c>
      <c r="P173" s="82">
        <f t="shared" si="68"/>
        <v>0</v>
      </c>
      <c r="Q173" s="82">
        <f t="shared" si="69"/>
        <v>0</v>
      </c>
      <c r="R173" s="85">
        <f>IF(K173&gt;0,K173-J173,0)</f>
        <v>0</v>
      </c>
      <c r="S173" s="82">
        <f t="shared" si="70"/>
        <v>0</v>
      </c>
      <c r="T173" s="82">
        <f t="shared" si="71"/>
        <v>0</v>
      </c>
      <c r="U173" s="85">
        <f t="shared" si="75"/>
        <v>0</v>
      </c>
      <c r="V173" s="47">
        <f t="shared" si="72"/>
        <v>0</v>
      </c>
      <c r="W173" s="47">
        <f t="shared" si="73"/>
        <v>0</v>
      </c>
    </row>
    <row r="174" spans="1:223">
      <c r="B174" s="48">
        <v>615</v>
      </c>
      <c r="C174" s="48"/>
      <c r="D174" s="35" t="s">
        <v>896</v>
      </c>
      <c r="E174" s="35" t="s">
        <v>735</v>
      </c>
      <c r="F174" s="35"/>
      <c r="G174" s="82">
        <v>1133.8</v>
      </c>
      <c r="H174" s="47">
        <f t="shared" si="64"/>
        <v>1133.8</v>
      </c>
      <c r="I174" s="47">
        <f t="shared" si="65"/>
        <v>0</v>
      </c>
      <c r="J174" s="82">
        <v>1133.8</v>
      </c>
      <c r="K174" s="87">
        <v>1133.8</v>
      </c>
      <c r="L174" s="47">
        <f t="shared" si="66"/>
        <v>1133.8</v>
      </c>
      <c r="M174" s="47">
        <f t="shared" si="67"/>
        <v>0</v>
      </c>
      <c r="O174" s="85">
        <f>IF(J174&gt;0,J174-G174,0)-0</f>
        <v>0</v>
      </c>
      <c r="P174" s="82">
        <f t="shared" si="68"/>
        <v>0</v>
      </c>
      <c r="Q174" s="82">
        <f t="shared" si="69"/>
        <v>0</v>
      </c>
      <c r="R174" s="85">
        <f>IF(K174&gt;0,K174-J174,0)+0</f>
        <v>0</v>
      </c>
      <c r="S174" s="82">
        <f t="shared" si="70"/>
        <v>0</v>
      </c>
      <c r="T174" s="82">
        <f t="shared" si="71"/>
        <v>0</v>
      </c>
      <c r="U174" s="85">
        <f t="shared" si="75"/>
        <v>0</v>
      </c>
      <c r="V174" s="47">
        <f t="shared" si="72"/>
        <v>0</v>
      </c>
      <c r="W174" s="47">
        <f t="shared" si="73"/>
        <v>0</v>
      </c>
      <c r="Y174" s="47" t="s">
        <v>801</v>
      </c>
    </row>
    <row r="175" spans="1:223">
      <c r="B175" s="48">
        <v>616</v>
      </c>
      <c r="C175" s="48"/>
      <c r="D175" s="35" t="s">
        <v>897</v>
      </c>
      <c r="E175" s="35" t="s">
        <v>735</v>
      </c>
      <c r="F175" s="35"/>
      <c r="G175" s="82">
        <v>231.5</v>
      </c>
      <c r="H175" s="47">
        <f t="shared" si="64"/>
        <v>231.5</v>
      </c>
      <c r="I175" s="47">
        <f t="shared" si="65"/>
        <v>0</v>
      </c>
      <c r="J175" s="82">
        <v>231.5</v>
      </c>
      <c r="K175" s="87">
        <v>231.5</v>
      </c>
      <c r="L175" s="47">
        <f t="shared" si="66"/>
        <v>231.5</v>
      </c>
      <c r="M175" s="47">
        <f t="shared" si="67"/>
        <v>0</v>
      </c>
      <c r="O175" s="85">
        <f t="shared" ref="O175:O190" si="76">IF(J175&gt;0,J175-G175,0)</f>
        <v>0</v>
      </c>
      <c r="P175" s="82">
        <f t="shared" si="68"/>
        <v>0</v>
      </c>
      <c r="Q175" s="82">
        <f t="shared" si="69"/>
        <v>0</v>
      </c>
      <c r="R175" s="85">
        <f>IF(K175&gt;0,K175-J175,0)</f>
        <v>0</v>
      </c>
      <c r="S175" s="82">
        <f t="shared" si="70"/>
        <v>0</v>
      </c>
      <c r="T175" s="82">
        <f t="shared" si="71"/>
        <v>0</v>
      </c>
      <c r="U175" s="85">
        <f t="shared" si="75"/>
        <v>0</v>
      </c>
      <c r="V175" s="47">
        <f t="shared" si="72"/>
        <v>0</v>
      </c>
      <c r="W175" s="47">
        <f t="shared" si="73"/>
        <v>0</v>
      </c>
    </row>
    <row r="176" spans="1:223">
      <c r="B176" s="48">
        <v>618</v>
      </c>
      <c r="C176" s="48"/>
      <c r="D176" s="35" t="s">
        <v>898</v>
      </c>
      <c r="E176" s="35" t="s">
        <v>735</v>
      </c>
      <c r="F176" s="35"/>
      <c r="G176" s="82">
        <v>256.5</v>
      </c>
      <c r="H176" s="47">
        <f t="shared" si="64"/>
        <v>256.5</v>
      </c>
      <c r="I176" s="47">
        <f t="shared" si="65"/>
        <v>0</v>
      </c>
      <c r="J176" s="82">
        <v>256.5</v>
      </c>
      <c r="K176" s="87">
        <v>256.5</v>
      </c>
      <c r="L176" s="47">
        <f t="shared" si="66"/>
        <v>256.5</v>
      </c>
      <c r="M176" s="47">
        <f t="shared" si="67"/>
        <v>0</v>
      </c>
      <c r="O176" s="85">
        <f t="shared" si="76"/>
        <v>0</v>
      </c>
      <c r="P176" s="82">
        <f t="shared" si="68"/>
        <v>0</v>
      </c>
      <c r="Q176" s="82">
        <f t="shared" si="69"/>
        <v>0</v>
      </c>
      <c r="R176" s="85">
        <f>IF(K176&gt;0,K176-J176,0)</f>
        <v>0</v>
      </c>
      <c r="S176" s="82">
        <f t="shared" si="70"/>
        <v>0</v>
      </c>
      <c r="T176" s="82">
        <f t="shared" si="71"/>
        <v>0</v>
      </c>
      <c r="U176" s="85">
        <f t="shared" si="75"/>
        <v>0</v>
      </c>
      <c r="V176" s="47">
        <f t="shared" si="72"/>
        <v>0</v>
      </c>
      <c r="W176" s="47">
        <f t="shared" si="73"/>
        <v>0</v>
      </c>
    </row>
    <row r="177" spans="2:25">
      <c r="B177" s="48">
        <v>620</v>
      </c>
      <c r="C177" s="48"/>
      <c r="D177" s="35" t="s">
        <v>899</v>
      </c>
      <c r="E177" s="35" t="s">
        <v>735</v>
      </c>
      <c r="F177" s="35"/>
      <c r="G177" s="82">
        <v>285.5</v>
      </c>
      <c r="H177" s="47">
        <f t="shared" si="64"/>
        <v>285.5</v>
      </c>
      <c r="I177" s="47">
        <f t="shared" si="65"/>
        <v>0</v>
      </c>
      <c r="J177" s="82">
        <v>286.5</v>
      </c>
      <c r="K177" s="87">
        <v>286.5</v>
      </c>
      <c r="L177" s="47">
        <f t="shared" si="66"/>
        <v>286.5</v>
      </c>
      <c r="M177" s="47">
        <f t="shared" si="67"/>
        <v>0</v>
      </c>
      <c r="O177" s="85">
        <f t="shared" si="76"/>
        <v>1</v>
      </c>
      <c r="P177" s="82">
        <f t="shared" si="68"/>
        <v>1</v>
      </c>
      <c r="Q177" s="82">
        <f t="shared" si="69"/>
        <v>0</v>
      </c>
      <c r="R177" s="85">
        <f>IF(K177&gt;0,K177-J177,0)</f>
        <v>0</v>
      </c>
      <c r="S177" s="82">
        <f t="shared" si="70"/>
        <v>0</v>
      </c>
      <c r="T177" s="82">
        <f t="shared" si="71"/>
        <v>0</v>
      </c>
      <c r="U177" s="85">
        <f t="shared" si="75"/>
        <v>1</v>
      </c>
      <c r="V177" s="47">
        <f t="shared" si="72"/>
        <v>1</v>
      </c>
      <c r="W177" s="47">
        <f t="shared" si="73"/>
        <v>0</v>
      </c>
    </row>
    <row r="178" spans="2:25">
      <c r="B178" s="48">
        <v>621</v>
      </c>
      <c r="C178" s="48"/>
      <c r="D178" s="35" t="s">
        <v>900</v>
      </c>
      <c r="E178" s="35" t="s">
        <v>735</v>
      </c>
      <c r="F178" s="35"/>
      <c r="G178" s="82">
        <v>44</v>
      </c>
      <c r="H178" s="47">
        <f t="shared" si="64"/>
        <v>44</v>
      </c>
      <c r="I178" s="47">
        <f t="shared" si="65"/>
        <v>0</v>
      </c>
      <c r="J178" s="82">
        <v>44</v>
      </c>
      <c r="K178" s="87">
        <v>44</v>
      </c>
      <c r="L178" s="47">
        <f t="shared" si="66"/>
        <v>44</v>
      </c>
      <c r="M178" s="47">
        <f t="shared" si="67"/>
        <v>0</v>
      </c>
      <c r="O178" s="85">
        <f t="shared" si="76"/>
        <v>0</v>
      </c>
      <c r="P178" s="82">
        <f t="shared" si="68"/>
        <v>0</v>
      </c>
      <c r="Q178" s="82">
        <f t="shared" si="69"/>
        <v>0</v>
      </c>
      <c r="R178" s="85">
        <f>IF(K178&gt;0,K178-J178,0)</f>
        <v>0</v>
      </c>
      <c r="S178" s="82">
        <f t="shared" si="70"/>
        <v>0</v>
      </c>
      <c r="T178" s="82">
        <f t="shared" si="71"/>
        <v>0</v>
      </c>
      <c r="U178" s="85">
        <f t="shared" si="75"/>
        <v>0</v>
      </c>
      <c r="V178" s="47">
        <f t="shared" si="72"/>
        <v>0</v>
      </c>
      <c r="W178" s="47">
        <f t="shared" si="73"/>
        <v>0</v>
      </c>
    </row>
    <row r="179" spans="2:25">
      <c r="B179" s="48">
        <v>622</v>
      </c>
      <c r="C179" s="48"/>
      <c r="D179" s="35" t="s">
        <v>901</v>
      </c>
      <c r="E179" s="35"/>
      <c r="F179" s="35" t="s">
        <v>736</v>
      </c>
      <c r="G179" s="82">
        <v>8</v>
      </c>
      <c r="H179" s="47">
        <f t="shared" si="64"/>
        <v>0</v>
      </c>
      <c r="I179" s="47">
        <f t="shared" si="65"/>
        <v>8</v>
      </c>
      <c r="J179" s="82">
        <v>8</v>
      </c>
      <c r="K179" s="87">
        <v>8</v>
      </c>
      <c r="L179" s="47">
        <f t="shared" si="66"/>
        <v>0</v>
      </c>
      <c r="M179" s="47">
        <f t="shared" si="67"/>
        <v>8</v>
      </c>
      <c r="O179" s="85">
        <f t="shared" si="76"/>
        <v>0</v>
      </c>
      <c r="P179" s="82">
        <f t="shared" si="68"/>
        <v>0</v>
      </c>
      <c r="Q179" s="82">
        <f t="shared" si="69"/>
        <v>0</v>
      </c>
      <c r="R179" s="85">
        <f>IF(K179&gt;0,K179-J179,0)-0</f>
        <v>0</v>
      </c>
      <c r="S179" s="82">
        <f t="shared" si="70"/>
        <v>0</v>
      </c>
      <c r="T179" s="82">
        <f t="shared" si="71"/>
        <v>0</v>
      </c>
      <c r="U179" s="85">
        <f t="shared" si="75"/>
        <v>0</v>
      </c>
      <c r="V179" s="47">
        <f t="shared" si="72"/>
        <v>0</v>
      </c>
      <c r="W179" s="47">
        <f t="shared" si="73"/>
        <v>0</v>
      </c>
    </row>
    <row r="180" spans="2:25">
      <c r="B180" s="48">
        <v>623</v>
      </c>
      <c r="C180" s="48"/>
      <c r="D180" s="35" t="s">
        <v>902</v>
      </c>
      <c r="E180" s="35" t="s">
        <v>735</v>
      </c>
      <c r="F180" s="35"/>
      <c r="G180" s="82">
        <v>304</v>
      </c>
      <c r="H180" s="47">
        <f t="shared" si="64"/>
        <v>304</v>
      </c>
      <c r="I180" s="47">
        <f t="shared" si="65"/>
        <v>0</v>
      </c>
      <c r="J180" s="82">
        <v>305</v>
      </c>
      <c r="K180" s="87">
        <v>305</v>
      </c>
      <c r="L180" s="47">
        <f t="shared" si="66"/>
        <v>305</v>
      </c>
      <c r="M180" s="47">
        <f t="shared" si="67"/>
        <v>0</v>
      </c>
      <c r="O180" s="85">
        <f t="shared" si="76"/>
        <v>1</v>
      </c>
      <c r="P180" s="82">
        <f t="shared" si="68"/>
        <v>1</v>
      </c>
      <c r="Q180" s="82">
        <f t="shared" si="69"/>
        <v>0</v>
      </c>
      <c r="R180" s="85">
        <f t="shared" ref="R180:R190" si="77">IF(K180&gt;0,K180-J180,0)</f>
        <v>0</v>
      </c>
      <c r="S180" s="82">
        <f t="shared" si="70"/>
        <v>0</v>
      </c>
      <c r="T180" s="82">
        <f t="shared" si="71"/>
        <v>0</v>
      </c>
      <c r="U180" s="85">
        <f t="shared" si="75"/>
        <v>1</v>
      </c>
      <c r="V180" s="47">
        <f t="shared" si="72"/>
        <v>1</v>
      </c>
      <c r="W180" s="47">
        <f t="shared" si="73"/>
        <v>0</v>
      </c>
    </row>
    <row r="181" spans="2:25">
      <c r="B181" s="48">
        <v>623</v>
      </c>
      <c r="C181" s="48"/>
      <c r="D181" s="35" t="s">
        <v>903</v>
      </c>
      <c r="E181" s="35"/>
      <c r="F181" s="35" t="s">
        <v>736</v>
      </c>
      <c r="G181" s="82">
        <v>298</v>
      </c>
      <c r="H181" s="47">
        <f t="shared" si="64"/>
        <v>0</v>
      </c>
      <c r="I181" s="47">
        <f t="shared" si="65"/>
        <v>298</v>
      </c>
      <c r="J181" s="82">
        <v>298</v>
      </c>
      <c r="K181" s="87">
        <v>298</v>
      </c>
      <c r="L181" s="47">
        <f t="shared" si="66"/>
        <v>0</v>
      </c>
      <c r="M181" s="47">
        <f t="shared" si="67"/>
        <v>298</v>
      </c>
      <c r="O181" s="85">
        <f t="shared" si="76"/>
        <v>0</v>
      </c>
      <c r="P181" s="82">
        <f t="shared" si="68"/>
        <v>0</v>
      </c>
      <c r="Q181" s="82">
        <f t="shared" si="69"/>
        <v>0</v>
      </c>
      <c r="R181" s="85">
        <f t="shared" si="77"/>
        <v>0</v>
      </c>
      <c r="S181" s="82">
        <f t="shared" si="70"/>
        <v>0</v>
      </c>
      <c r="T181" s="82">
        <f t="shared" si="71"/>
        <v>0</v>
      </c>
      <c r="U181" s="85">
        <f t="shared" si="75"/>
        <v>0</v>
      </c>
      <c r="V181" s="47">
        <f t="shared" si="72"/>
        <v>0</v>
      </c>
      <c r="W181" s="47">
        <f t="shared" si="73"/>
        <v>0</v>
      </c>
    </row>
    <row r="182" spans="2:25">
      <c r="B182" s="48">
        <v>624</v>
      </c>
      <c r="C182" s="48"/>
      <c r="D182" s="35" t="s">
        <v>904</v>
      </c>
      <c r="E182" s="35" t="s">
        <v>735</v>
      </c>
      <c r="F182" s="35"/>
      <c r="G182" s="82">
        <v>186</v>
      </c>
      <c r="H182" s="47">
        <f t="shared" si="64"/>
        <v>186</v>
      </c>
      <c r="I182" s="47">
        <f t="shared" si="65"/>
        <v>0</v>
      </c>
      <c r="J182" s="82">
        <v>186</v>
      </c>
      <c r="K182" s="87">
        <v>186</v>
      </c>
      <c r="L182" s="47">
        <f t="shared" si="66"/>
        <v>186</v>
      </c>
      <c r="M182" s="47">
        <f t="shared" si="67"/>
        <v>0</v>
      </c>
      <c r="O182" s="85">
        <f t="shared" si="76"/>
        <v>0</v>
      </c>
      <c r="P182" s="82">
        <f t="shared" si="68"/>
        <v>0</v>
      </c>
      <c r="Q182" s="82">
        <f t="shared" si="69"/>
        <v>0</v>
      </c>
      <c r="R182" s="85">
        <f t="shared" si="77"/>
        <v>0</v>
      </c>
      <c r="S182" s="82">
        <f t="shared" si="70"/>
        <v>0</v>
      </c>
      <c r="T182" s="82">
        <f t="shared" si="71"/>
        <v>0</v>
      </c>
      <c r="U182" s="85">
        <f t="shared" si="75"/>
        <v>0</v>
      </c>
      <c r="V182" s="47">
        <f t="shared" si="72"/>
        <v>0</v>
      </c>
      <c r="W182" s="47">
        <f t="shared" si="73"/>
        <v>0</v>
      </c>
    </row>
    <row r="183" spans="2:25">
      <c r="B183" s="48">
        <v>624</v>
      </c>
      <c r="C183" s="48"/>
      <c r="D183" s="35" t="s">
        <v>905</v>
      </c>
      <c r="E183" s="35"/>
      <c r="F183" s="35" t="s">
        <v>736</v>
      </c>
      <c r="G183" s="82">
        <v>185</v>
      </c>
      <c r="H183" s="47">
        <f t="shared" si="64"/>
        <v>0</v>
      </c>
      <c r="I183" s="47">
        <f t="shared" si="65"/>
        <v>185</v>
      </c>
      <c r="J183" s="82">
        <v>185</v>
      </c>
      <c r="K183" s="87">
        <v>185</v>
      </c>
      <c r="L183" s="47">
        <f t="shared" si="66"/>
        <v>0</v>
      </c>
      <c r="M183" s="47">
        <f t="shared" si="67"/>
        <v>185</v>
      </c>
      <c r="O183" s="85">
        <f t="shared" si="76"/>
        <v>0</v>
      </c>
      <c r="P183" s="82">
        <f t="shared" si="68"/>
        <v>0</v>
      </c>
      <c r="Q183" s="82">
        <f t="shared" si="69"/>
        <v>0</v>
      </c>
      <c r="R183" s="85">
        <f t="shared" si="77"/>
        <v>0</v>
      </c>
      <c r="S183" s="82">
        <f t="shared" si="70"/>
        <v>0</v>
      </c>
      <c r="T183" s="82">
        <f t="shared" si="71"/>
        <v>0</v>
      </c>
      <c r="U183" s="85">
        <f t="shared" si="75"/>
        <v>0</v>
      </c>
      <c r="V183" s="47">
        <f t="shared" si="72"/>
        <v>0</v>
      </c>
      <c r="W183" s="47">
        <f t="shared" si="73"/>
        <v>0</v>
      </c>
    </row>
    <row r="184" spans="2:25">
      <c r="B184" s="48">
        <v>626</v>
      </c>
      <c r="C184" s="48"/>
      <c r="D184" s="35" t="s">
        <v>906</v>
      </c>
      <c r="E184" s="79"/>
      <c r="F184" s="79" t="s">
        <v>736</v>
      </c>
      <c r="G184" s="82">
        <v>1038.4000000000001</v>
      </c>
      <c r="H184" s="47">
        <f t="shared" si="64"/>
        <v>0</v>
      </c>
      <c r="I184" s="47">
        <f t="shared" si="65"/>
        <v>1038.4000000000001</v>
      </c>
      <c r="J184" s="82">
        <v>1041.4000000000001</v>
      </c>
      <c r="K184" s="87">
        <v>1044.4000000000001</v>
      </c>
      <c r="L184" s="47">
        <f t="shared" si="66"/>
        <v>0</v>
      </c>
      <c r="M184" s="47">
        <f t="shared" si="67"/>
        <v>1044.4000000000001</v>
      </c>
      <c r="O184" s="85">
        <f t="shared" si="76"/>
        <v>3</v>
      </c>
      <c r="P184" s="82">
        <f t="shared" si="68"/>
        <v>0</v>
      </c>
      <c r="Q184" s="82">
        <f t="shared" si="69"/>
        <v>3</v>
      </c>
      <c r="R184" s="85">
        <f t="shared" si="77"/>
        <v>3</v>
      </c>
      <c r="S184" s="82">
        <f t="shared" si="70"/>
        <v>0</v>
      </c>
      <c r="T184" s="82">
        <f t="shared" si="71"/>
        <v>3</v>
      </c>
      <c r="U184" s="85">
        <f t="shared" si="75"/>
        <v>6</v>
      </c>
      <c r="V184" s="47">
        <f t="shared" si="72"/>
        <v>0</v>
      </c>
      <c r="W184" s="47">
        <f t="shared" si="73"/>
        <v>6</v>
      </c>
    </row>
    <row r="185" spans="2:25">
      <c r="B185" s="48">
        <v>626</v>
      </c>
      <c r="C185" s="48"/>
      <c r="D185" s="35" t="s">
        <v>907</v>
      </c>
      <c r="E185" s="35" t="s">
        <v>735</v>
      </c>
      <c r="F185" s="35"/>
      <c r="G185" s="82">
        <v>1211.4000000000001</v>
      </c>
      <c r="H185" s="47">
        <f t="shared" si="64"/>
        <v>1211.4000000000001</v>
      </c>
      <c r="I185" s="47">
        <f t="shared" si="65"/>
        <v>0</v>
      </c>
      <c r="J185" s="82">
        <v>1229.4000000000001</v>
      </c>
      <c r="K185" s="87">
        <v>1232.4000000000001</v>
      </c>
      <c r="L185" s="47">
        <f t="shared" si="66"/>
        <v>1232.4000000000001</v>
      </c>
      <c r="M185" s="47">
        <f t="shared" si="67"/>
        <v>0</v>
      </c>
      <c r="O185" s="85">
        <f t="shared" si="76"/>
        <v>18</v>
      </c>
      <c r="P185" s="82">
        <f t="shared" si="68"/>
        <v>18</v>
      </c>
      <c r="Q185" s="82">
        <f t="shared" si="69"/>
        <v>0</v>
      </c>
      <c r="R185" s="85">
        <f t="shared" si="77"/>
        <v>3</v>
      </c>
      <c r="S185" s="82">
        <f t="shared" si="70"/>
        <v>3</v>
      </c>
      <c r="T185" s="82">
        <f t="shared" si="71"/>
        <v>0</v>
      </c>
      <c r="U185" s="85">
        <f t="shared" si="75"/>
        <v>21</v>
      </c>
      <c r="V185" s="47">
        <f t="shared" si="72"/>
        <v>21</v>
      </c>
      <c r="W185" s="47">
        <f t="shared" si="73"/>
        <v>0</v>
      </c>
    </row>
    <row r="186" spans="2:25">
      <c r="B186" s="48">
        <v>629</v>
      </c>
      <c r="C186" s="48"/>
      <c r="D186" s="35" t="s">
        <v>908</v>
      </c>
      <c r="E186" s="35" t="s">
        <v>735</v>
      </c>
      <c r="F186" s="35"/>
      <c r="G186" s="82">
        <v>595.29999999999995</v>
      </c>
      <c r="H186" s="47">
        <f t="shared" si="64"/>
        <v>595.29999999999995</v>
      </c>
      <c r="I186" s="47">
        <f t="shared" si="65"/>
        <v>0</v>
      </c>
      <c r="J186" s="82">
        <v>595.29999999999995</v>
      </c>
      <c r="K186" s="87">
        <v>595.29999999999995</v>
      </c>
      <c r="L186" s="47">
        <f t="shared" si="66"/>
        <v>595.29999999999995</v>
      </c>
      <c r="M186" s="47">
        <f t="shared" si="67"/>
        <v>0</v>
      </c>
      <c r="O186" s="85">
        <f t="shared" si="76"/>
        <v>0</v>
      </c>
      <c r="P186" s="82">
        <f t="shared" si="68"/>
        <v>0</v>
      </c>
      <c r="Q186" s="82">
        <f t="shared" si="69"/>
        <v>0</v>
      </c>
      <c r="R186" s="85">
        <f t="shared" si="77"/>
        <v>0</v>
      </c>
      <c r="S186" s="82">
        <f t="shared" si="70"/>
        <v>0</v>
      </c>
      <c r="T186" s="82">
        <f t="shared" si="71"/>
        <v>0</v>
      </c>
      <c r="U186" s="85">
        <f t="shared" si="75"/>
        <v>0</v>
      </c>
      <c r="V186" s="47">
        <f t="shared" si="72"/>
        <v>0</v>
      </c>
      <c r="W186" s="47">
        <f t="shared" si="73"/>
        <v>0</v>
      </c>
    </row>
    <row r="187" spans="2:25">
      <c r="B187" s="48">
        <v>630</v>
      </c>
      <c r="C187" s="48"/>
      <c r="D187" s="35" t="s">
        <v>909</v>
      </c>
      <c r="E187" s="35" t="s">
        <v>735</v>
      </c>
      <c r="F187" s="35"/>
      <c r="G187" s="82">
        <v>474.9</v>
      </c>
      <c r="H187" s="47">
        <f t="shared" si="64"/>
        <v>474.9</v>
      </c>
      <c r="I187" s="47">
        <f t="shared" si="65"/>
        <v>0</v>
      </c>
      <c r="J187" s="82">
        <v>474.9</v>
      </c>
      <c r="K187" s="87">
        <v>475.9</v>
      </c>
      <c r="L187" s="47">
        <f t="shared" si="66"/>
        <v>475.9</v>
      </c>
      <c r="M187" s="47">
        <f t="shared" si="67"/>
        <v>0</v>
      </c>
      <c r="O187" s="85">
        <f t="shared" si="76"/>
        <v>0</v>
      </c>
      <c r="P187" s="82">
        <f t="shared" si="68"/>
        <v>0</v>
      </c>
      <c r="Q187" s="82">
        <f t="shared" si="69"/>
        <v>0</v>
      </c>
      <c r="R187" s="85">
        <f t="shared" si="77"/>
        <v>1</v>
      </c>
      <c r="S187" s="82">
        <f t="shared" si="70"/>
        <v>1</v>
      </c>
      <c r="T187" s="82">
        <f t="shared" si="71"/>
        <v>0</v>
      </c>
      <c r="U187" s="85">
        <f t="shared" si="75"/>
        <v>1</v>
      </c>
      <c r="V187" s="47">
        <f t="shared" si="72"/>
        <v>1</v>
      </c>
      <c r="W187" s="47">
        <f t="shared" si="73"/>
        <v>0</v>
      </c>
    </row>
    <row r="188" spans="2:25">
      <c r="B188" s="48">
        <v>635</v>
      </c>
      <c r="C188" s="48"/>
      <c r="D188" s="35" t="s">
        <v>910</v>
      </c>
      <c r="E188" s="35" t="s">
        <v>735</v>
      </c>
      <c r="F188" s="35"/>
      <c r="G188" s="82">
        <v>88.3</v>
      </c>
      <c r="H188" s="47">
        <f t="shared" si="64"/>
        <v>88.3</v>
      </c>
      <c r="I188" s="47">
        <f t="shared" si="65"/>
        <v>0</v>
      </c>
      <c r="J188" s="82">
        <v>96.3</v>
      </c>
      <c r="K188" s="87">
        <v>96.3</v>
      </c>
      <c r="L188" s="47">
        <f t="shared" si="66"/>
        <v>96.3</v>
      </c>
      <c r="M188" s="47">
        <f t="shared" si="67"/>
        <v>0</v>
      </c>
      <c r="O188" s="85">
        <f t="shared" si="76"/>
        <v>8</v>
      </c>
      <c r="P188" s="82">
        <f t="shared" si="68"/>
        <v>8</v>
      </c>
      <c r="Q188" s="82">
        <f t="shared" si="69"/>
        <v>0</v>
      </c>
      <c r="R188" s="85">
        <f t="shared" si="77"/>
        <v>0</v>
      </c>
      <c r="S188" s="82">
        <f t="shared" si="70"/>
        <v>0</v>
      </c>
      <c r="T188" s="82">
        <f t="shared" si="71"/>
        <v>0</v>
      </c>
      <c r="U188" s="85">
        <f t="shared" si="75"/>
        <v>8</v>
      </c>
      <c r="V188" s="47">
        <f t="shared" si="72"/>
        <v>8</v>
      </c>
      <c r="W188" s="47">
        <f t="shared" si="73"/>
        <v>0</v>
      </c>
    </row>
    <row r="189" spans="2:25">
      <c r="B189" s="48">
        <v>635</v>
      </c>
      <c r="C189" s="48"/>
      <c r="D189" s="35" t="s">
        <v>911</v>
      </c>
      <c r="E189" s="35"/>
      <c r="F189" s="35" t="s">
        <v>736</v>
      </c>
      <c r="G189" s="82">
        <v>62.8</v>
      </c>
      <c r="H189" s="47">
        <f t="shared" si="64"/>
        <v>0</v>
      </c>
      <c r="I189" s="47">
        <f t="shared" si="65"/>
        <v>62.8</v>
      </c>
      <c r="J189" s="82">
        <v>70.8</v>
      </c>
      <c r="K189" s="87">
        <v>70.8</v>
      </c>
      <c r="L189" s="47">
        <f t="shared" si="66"/>
        <v>0</v>
      </c>
      <c r="M189" s="47">
        <f t="shared" si="67"/>
        <v>70.8</v>
      </c>
      <c r="O189" s="85">
        <f t="shared" si="76"/>
        <v>8</v>
      </c>
      <c r="P189" s="82">
        <f t="shared" si="68"/>
        <v>0</v>
      </c>
      <c r="Q189" s="82">
        <f t="shared" si="69"/>
        <v>8</v>
      </c>
      <c r="R189" s="85">
        <f t="shared" si="77"/>
        <v>0</v>
      </c>
      <c r="S189" s="82">
        <f t="shared" si="70"/>
        <v>0</v>
      </c>
      <c r="T189" s="82">
        <f t="shared" si="71"/>
        <v>0</v>
      </c>
      <c r="U189" s="85">
        <f t="shared" si="75"/>
        <v>8</v>
      </c>
      <c r="V189" s="47">
        <f t="shared" si="72"/>
        <v>0</v>
      </c>
      <c r="W189" s="47">
        <f t="shared" si="73"/>
        <v>8</v>
      </c>
    </row>
    <row r="190" spans="2:25">
      <c r="B190" s="48">
        <v>637</v>
      </c>
      <c r="C190" s="48"/>
      <c r="D190" s="35" t="s">
        <v>912</v>
      </c>
      <c r="E190" s="35" t="s">
        <v>735</v>
      </c>
      <c r="F190" s="35"/>
      <c r="G190" s="92">
        <v>442.9</v>
      </c>
      <c r="H190" s="47">
        <f t="shared" si="64"/>
        <v>442.9</v>
      </c>
      <c r="I190" s="47">
        <f t="shared" si="65"/>
        <v>0</v>
      </c>
      <c r="J190" s="92">
        <v>442.9</v>
      </c>
      <c r="K190" s="93">
        <v>442.9</v>
      </c>
      <c r="L190" s="47">
        <f t="shared" si="66"/>
        <v>442.9</v>
      </c>
      <c r="M190" s="47">
        <f t="shared" si="67"/>
        <v>0</v>
      </c>
      <c r="O190" s="95">
        <f t="shared" si="76"/>
        <v>0</v>
      </c>
      <c r="P190" s="82">
        <f t="shared" si="68"/>
        <v>0</v>
      </c>
      <c r="Q190" s="82">
        <f t="shared" si="69"/>
        <v>0</v>
      </c>
      <c r="R190" s="95">
        <f t="shared" si="77"/>
        <v>0</v>
      </c>
      <c r="S190" s="82">
        <f t="shared" si="70"/>
        <v>0</v>
      </c>
      <c r="T190" s="82">
        <f t="shared" si="71"/>
        <v>0</v>
      </c>
      <c r="U190" s="94">
        <f t="shared" si="75"/>
        <v>0</v>
      </c>
      <c r="V190" s="47">
        <f t="shared" si="72"/>
        <v>0</v>
      </c>
      <c r="W190" s="47">
        <f t="shared" si="73"/>
        <v>0</v>
      </c>
    </row>
    <row r="191" spans="2:25">
      <c r="B191" s="48"/>
      <c r="C191" s="48"/>
      <c r="D191" s="35" t="s">
        <v>913</v>
      </c>
      <c r="E191" s="35"/>
      <c r="F191" s="35"/>
      <c r="G191" s="88">
        <f>SUM(G163:G190)-G164-G171-G173-G179-G181-G183-G184-G189</f>
        <v>7176.0999999999976</v>
      </c>
      <c r="J191" s="165">
        <f>SUM(J163:J190)-J164-J171-J173-J179-J181-J183-J184-J189</f>
        <v>7202.5999999999976</v>
      </c>
      <c r="K191" s="96">
        <f>SUM(L163:L190)</f>
        <v>7206.6</v>
      </c>
      <c r="N191" s="82"/>
      <c r="O191" s="83">
        <f>SUM(P163:P190)</f>
        <v>26.5</v>
      </c>
      <c r="R191" s="83">
        <f>SUM(S163:S190)</f>
        <v>4</v>
      </c>
      <c r="U191" s="83">
        <f>SUM(V163:V190)</f>
        <v>30.5</v>
      </c>
      <c r="Y191" s="82"/>
    </row>
    <row r="192" spans="2:25">
      <c r="B192" s="85"/>
      <c r="C192" s="48"/>
      <c r="D192" s="35" t="s">
        <v>914</v>
      </c>
      <c r="E192" s="35"/>
      <c r="F192" s="35"/>
      <c r="G192" s="92">
        <f>G189+G184+G183+G181+G179+G173+G171+G164</f>
        <v>2737.2</v>
      </c>
      <c r="H192" s="133"/>
      <c r="I192" s="133"/>
      <c r="J192" s="166">
        <f>J189+J184+J183+J181+J179+J173+J171+J164</f>
        <v>2748.2</v>
      </c>
      <c r="K192" s="167">
        <f>SUM(M164:M191)</f>
        <v>2750.2000000000003</v>
      </c>
      <c r="L192" s="133"/>
      <c r="M192" s="133"/>
      <c r="N192" s="134"/>
      <c r="O192" s="168">
        <f>SUM(Q164:Q191)</f>
        <v>11</v>
      </c>
      <c r="P192" s="134"/>
      <c r="Q192" s="134"/>
      <c r="R192" s="168">
        <f>SUM(T164:T191)</f>
        <v>2</v>
      </c>
      <c r="S192" s="134"/>
      <c r="T192" s="134"/>
      <c r="U192" s="168">
        <f>SUM(W164:W191)</f>
        <v>13</v>
      </c>
      <c r="Y192" s="82"/>
    </row>
    <row r="193" spans="1:23">
      <c r="B193" s="85"/>
      <c r="C193" s="48"/>
      <c r="D193" s="35" t="s">
        <v>915</v>
      </c>
      <c r="E193" s="35"/>
      <c r="F193" s="35"/>
      <c r="G193" s="92">
        <f>G191+G192</f>
        <v>9913.2999999999975</v>
      </c>
      <c r="H193" s="133"/>
      <c r="I193" s="133"/>
      <c r="J193" s="92">
        <f>J191+J192</f>
        <v>9950.7999999999975</v>
      </c>
      <c r="K193" s="93">
        <f>K191+K192</f>
        <v>9956.8000000000011</v>
      </c>
      <c r="L193" s="133"/>
      <c r="M193" s="133"/>
      <c r="N193" s="133"/>
      <c r="O193" s="92">
        <f>O191+O192</f>
        <v>37.5</v>
      </c>
      <c r="P193" s="134"/>
      <c r="Q193" s="134"/>
      <c r="R193" s="92">
        <f>R191+R192</f>
        <v>6</v>
      </c>
      <c r="S193" s="134"/>
      <c r="T193" s="134"/>
      <c r="U193" s="92">
        <f>U191+U192</f>
        <v>43.5</v>
      </c>
    </row>
    <row r="194" spans="1:23">
      <c r="B194" s="48"/>
      <c r="C194" s="48"/>
      <c r="D194" s="57"/>
      <c r="E194" s="35"/>
      <c r="F194" s="35"/>
      <c r="G194" s="92"/>
      <c r="J194" s="92"/>
      <c r="K194" s="93"/>
      <c r="O194" s="95"/>
      <c r="R194" s="95"/>
      <c r="U194" s="94"/>
    </row>
    <row r="195" spans="1:23">
      <c r="B195" s="48"/>
      <c r="C195" s="48"/>
      <c r="D195" s="60" t="s">
        <v>916</v>
      </c>
      <c r="E195" s="79"/>
      <c r="F195" s="79"/>
      <c r="G195" s="83">
        <f>G102+G105+G123+G88</f>
        <v>1396</v>
      </c>
      <c r="H195" s="47">
        <f t="shared" ref="H195:H214" si="78">IF($E195="",0,$G195)</f>
        <v>0</v>
      </c>
      <c r="I195" s="47">
        <f t="shared" ref="I195:I214" si="79">IF($F195="",0,$G195)</f>
        <v>0</v>
      </c>
      <c r="J195" s="83">
        <f>J102+J105+J123+J88</f>
        <v>1463</v>
      </c>
      <c r="K195" s="96">
        <f>K102+K105+K123+K88</f>
        <v>1450</v>
      </c>
      <c r="L195" s="47">
        <f t="shared" ref="L195:L214" si="80">IF($E195="",0,K195)</f>
        <v>0</v>
      </c>
      <c r="M195" s="47">
        <f t="shared" ref="M195:M214" si="81">IF($F195="",0,K195)</f>
        <v>0</v>
      </c>
      <c r="O195" s="83">
        <f>O102+O105+O123+O88</f>
        <v>67</v>
      </c>
      <c r="P195" s="82">
        <f t="shared" ref="P195:P214" si="82">IF($E195="",0,O195)</f>
        <v>0</v>
      </c>
      <c r="Q195" s="82">
        <f t="shared" ref="Q195:Q214" si="83">IF($F195="",0,O195)</f>
        <v>0</v>
      </c>
      <c r="R195" s="83">
        <f>R102+R105+R123+R88</f>
        <v>-13</v>
      </c>
      <c r="S195" s="82">
        <f t="shared" ref="S195:S214" si="84">IF($E195="",0,R195)</f>
        <v>0</v>
      </c>
      <c r="T195" s="82">
        <f t="shared" ref="T195:T214" si="85">IF($F195="",0,R195)</f>
        <v>0</v>
      </c>
      <c r="U195" s="83">
        <f>U102+U105+U123+U88</f>
        <v>54</v>
      </c>
      <c r="V195" s="47">
        <f t="shared" ref="V195:V214" si="86">IF($E195="",0,U195)</f>
        <v>0</v>
      </c>
      <c r="W195" s="47">
        <f t="shared" ref="W195:W214" si="87">IF($F195="",0,U195)</f>
        <v>0</v>
      </c>
    </row>
    <row r="196" spans="1:23">
      <c r="B196" s="48"/>
      <c r="C196" s="48"/>
      <c r="D196" s="60" t="s">
        <v>917</v>
      </c>
      <c r="E196" s="79"/>
      <c r="F196" s="79"/>
      <c r="G196" s="83">
        <f>G103+G106+G124</f>
        <v>636.79999999999995</v>
      </c>
      <c r="H196" s="47">
        <f t="shared" si="78"/>
        <v>0</v>
      </c>
      <c r="I196" s="47">
        <f t="shared" si="79"/>
        <v>0</v>
      </c>
      <c r="J196" s="83">
        <f>J106</f>
        <v>668</v>
      </c>
      <c r="K196" s="96">
        <f>K106</f>
        <v>640</v>
      </c>
      <c r="L196" s="47">
        <f t="shared" si="80"/>
        <v>0</v>
      </c>
      <c r="M196" s="47">
        <f t="shared" si="81"/>
        <v>0</v>
      </c>
      <c r="O196" s="83">
        <f>O103+O106+O124</f>
        <v>31.200000000000045</v>
      </c>
      <c r="P196" s="82">
        <f t="shared" si="82"/>
        <v>0</v>
      </c>
      <c r="Q196" s="82">
        <f t="shared" si="83"/>
        <v>0</v>
      </c>
      <c r="R196" s="83">
        <f>R103+R106+R124</f>
        <v>-28</v>
      </c>
      <c r="S196" s="82">
        <f t="shared" si="84"/>
        <v>0</v>
      </c>
      <c r="T196" s="82">
        <f t="shared" si="85"/>
        <v>0</v>
      </c>
      <c r="U196" s="83">
        <f>U103+U106+U124</f>
        <v>3.2000000000000455</v>
      </c>
      <c r="V196" s="47">
        <f t="shared" si="86"/>
        <v>0</v>
      </c>
      <c r="W196" s="47">
        <f t="shared" si="87"/>
        <v>0</v>
      </c>
    </row>
    <row r="197" spans="1:23">
      <c r="B197" s="48"/>
      <c r="C197" s="48"/>
      <c r="D197" s="60" t="s">
        <v>918</v>
      </c>
      <c r="E197" s="79"/>
      <c r="F197" s="79"/>
      <c r="G197" s="83">
        <f>G86+G94+G97+G100+G110+G113+G119+G125+G128+G130+G133+G136+G143+G144+G145+G146+G147+G148+G149+G150+G151+G152+G153+G154+G155+G156+G157+G191+G139</f>
        <v>43540.7</v>
      </c>
      <c r="H197" s="47">
        <f t="shared" si="78"/>
        <v>0</v>
      </c>
      <c r="I197" s="47">
        <f t="shared" si="79"/>
        <v>0</v>
      </c>
      <c r="J197" s="83">
        <f>J86+J94+J97+J100+J110+J113+J119+J125+J128+J130+J133+J136+J143+J144+J145+J146+J147+J148+J149+J150+J151+J152+J153+J154+J155+J156+J157+J191+J139+J141</f>
        <v>44728.700000000004</v>
      </c>
      <c r="K197" s="96">
        <f>K86+K94+K97+K100+K110+K113+K119+K125+K128+K130+K133+K136+K143+K144+K145+K146+K147+K148+K149+K150+K151+K152+K153+K154+K155+K156+K157+K191+K139+K141</f>
        <v>44907.1</v>
      </c>
      <c r="L197" s="47">
        <f t="shared" si="80"/>
        <v>0</v>
      </c>
      <c r="M197" s="47">
        <f t="shared" si="81"/>
        <v>0</v>
      </c>
      <c r="O197" s="82">
        <f>SUM(P84:P190)</f>
        <v>401.69999999999993</v>
      </c>
      <c r="P197" s="82">
        <f t="shared" si="82"/>
        <v>0</v>
      </c>
      <c r="Q197" s="82">
        <f t="shared" si="83"/>
        <v>0</v>
      </c>
      <c r="R197" s="82">
        <f>SUM(S84:S190)</f>
        <v>177.39999999999986</v>
      </c>
      <c r="S197" s="82">
        <f t="shared" si="84"/>
        <v>0</v>
      </c>
      <c r="T197" s="82">
        <f t="shared" si="85"/>
        <v>0</v>
      </c>
      <c r="U197" s="82">
        <f>SUM(V84:V190)</f>
        <v>579.0999999999998</v>
      </c>
      <c r="V197" s="47">
        <f t="shared" si="86"/>
        <v>0</v>
      </c>
      <c r="W197" s="47">
        <f t="shared" si="87"/>
        <v>0</v>
      </c>
    </row>
    <row r="198" spans="1:23">
      <c r="B198" s="48"/>
      <c r="C198" s="48"/>
      <c r="D198" s="60" t="s">
        <v>919</v>
      </c>
      <c r="E198" s="79"/>
      <c r="F198" s="79"/>
      <c r="G198" s="97">
        <f>G189+G184+G183+G181+G173+G171+G164+G126+G122+G120+G117+G114+G111+G108+G104+G101+G98+G95+G92+G90+G87+G116+G134+G179+G131+G158+G137+G140</f>
        <v>40427.419999999991</v>
      </c>
      <c r="H198" s="47">
        <f t="shared" si="78"/>
        <v>0</v>
      </c>
      <c r="I198" s="47">
        <f t="shared" si="79"/>
        <v>0</v>
      </c>
      <c r="J198" s="97">
        <f>J189+J184+J183+J181+J173+J171+J164+J126+J122+J120+J117+J114+J111+J108+J104+J101+J98+J95+J92+J90+J87+J116+J134+J179+J131+J158+J137+J140</f>
        <v>40618.299999999996</v>
      </c>
      <c r="K198" s="98">
        <f>K189+K184+K183+K181+K173+K171+K164+K126+K122+K120+K117+K114+K111+K108+K104+K101+K98+K95+K92+K90+K87+K116+K134+K179+K131+K158+K137+K140</f>
        <v>40678.22</v>
      </c>
      <c r="L198" s="47">
        <f t="shared" si="80"/>
        <v>0</v>
      </c>
      <c r="M198" s="47">
        <f t="shared" si="81"/>
        <v>0</v>
      </c>
      <c r="O198" s="97">
        <f>O189+O184+O183+O181+O173+O171+O164+O126+O122+O120+O117+O114+O111+O108+O104+O101+O98+O95+O92+O90+O87+O116+O134+O179+O131+O158+O137+O140</f>
        <v>190.88</v>
      </c>
      <c r="P198" s="82">
        <f t="shared" si="82"/>
        <v>0</v>
      </c>
      <c r="Q198" s="82">
        <f t="shared" si="83"/>
        <v>0</v>
      </c>
      <c r="R198" s="97">
        <f>R189+R184+R183+R181+R173+R171+R164+R126+R122+R120+R117+R114+R111+R108+R104+R101+R98+R95+R92+R90+R87+R116+R134+R179+R131+R158+R137+R140</f>
        <v>59.919999999999789</v>
      </c>
      <c r="S198" s="82">
        <f t="shared" si="84"/>
        <v>0</v>
      </c>
      <c r="T198" s="82">
        <f t="shared" si="85"/>
        <v>0</v>
      </c>
      <c r="U198" s="97">
        <f>U189+U184+U183+U181+U173+U171+U164+U126+U122+U120+U117+U114+U111+U108+U104+U101+U98+U95+U92+U90+U87+U116+U134+U179+U131+U158+U137+U140</f>
        <v>250.79999999999978</v>
      </c>
      <c r="V198" s="47">
        <f t="shared" si="86"/>
        <v>0</v>
      </c>
      <c r="W198" s="47">
        <f t="shared" si="87"/>
        <v>0</v>
      </c>
    </row>
    <row r="199" spans="1:23">
      <c r="B199" s="48"/>
      <c r="C199" s="48"/>
      <c r="D199" s="60" t="s">
        <v>96</v>
      </c>
      <c r="E199" s="79"/>
      <c r="F199" s="79"/>
      <c r="G199" s="168">
        <f>G197+G198+G195+G196</f>
        <v>86000.92</v>
      </c>
      <c r="H199" s="47">
        <f t="shared" si="78"/>
        <v>0</v>
      </c>
      <c r="I199" s="47">
        <f t="shared" si="79"/>
        <v>0</v>
      </c>
      <c r="J199" s="168">
        <f>J197+J198+J195+J196</f>
        <v>87478</v>
      </c>
      <c r="K199" s="167">
        <f>K197+K198+K195+K196</f>
        <v>87675.32</v>
      </c>
      <c r="L199" s="47">
        <f t="shared" si="80"/>
        <v>0</v>
      </c>
      <c r="M199" s="47">
        <f t="shared" si="81"/>
        <v>0</v>
      </c>
      <c r="O199" s="134">
        <f>O197+O198+O195+O196</f>
        <v>690.78</v>
      </c>
      <c r="P199" s="82">
        <f t="shared" si="82"/>
        <v>0</v>
      </c>
      <c r="Q199" s="82">
        <f t="shared" si="83"/>
        <v>0</v>
      </c>
      <c r="R199" s="134">
        <f>R197+R198+R195+R196</f>
        <v>196.31999999999965</v>
      </c>
      <c r="S199" s="82">
        <f t="shared" si="84"/>
        <v>0</v>
      </c>
      <c r="T199" s="82">
        <f t="shared" si="85"/>
        <v>0</v>
      </c>
      <c r="U199" s="134">
        <f>U197+U198+U195+U196</f>
        <v>887.09999999999968</v>
      </c>
      <c r="V199" s="47">
        <f t="shared" si="86"/>
        <v>0</v>
      </c>
      <c r="W199" s="47">
        <f t="shared" si="87"/>
        <v>0</v>
      </c>
    </row>
    <row r="200" spans="1:23">
      <c r="B200" s="48"/>
      <c r="C200" s="48"/>
      <c r="E200" s="79"/>
      <c r="F200" s="79"/>
      <c r="G200" s="134"/>
      <c r="H200" s="47">
        <f t="shared" si="78"/>
        <v>0</v>
      </c>
      <c r="I200" s="47">
        <f t="shared" si="79"/>
        <v>0</v>
      </c>
      <c r="J200" s="168"/>
      <c r="K200" s="169"/>
      <c r="L200" s="47">
        <f t="shared" si="80"/>
        <v>0</v>
      </c>
      <c r="M200" s="47">
        <f t="shared" si="81"/>
        <v>0</v>
      </c>
      <c r="O200" s="134"/>
      <c r="P200" s="82">
        <f t="shared" si="82"/>
        <v>0</v>
      </c>
      <c r="Q200" s="82">
        <f t="shared" si="83"/>
        <v>0</v>
      </c>
      <c r="R200" s="134"/>
      <c r="S200" s="82">
        <f t="shared" si="84"/>
        <v>0</v>
      </c>
      <c r="T200" s="82">
        <f t="shared" si="85"/>
        <v>0</v>
      </c>
      <c r="U200" s="134"/>
      <c r="V200" s="47">
        <f t="shared" si="86"/>
        <v>0</v>
      </c>
      <c r="W200" s="47">
        <f t="shared" si="87"/>
        <v>0</v>
      </c>
    </row>
    <row r="201" spans="1:23">
      <c r="B201" s="35" t="s">
        <v>920</v>
      </c>
      <c r="C201" s="35"/>
      <c r="D201" s="35"/>
      <c r="E201" s="35"/>
      <c r="F201" s="35"/>
      <c r="G201" s="102"/>
      <c r="H201" s="102">
        <f t="shared" si="78"/>
        <v>0</v>
      </c>
      <c r="I201" s="102">
        <f t="shared" si="79"/>
        <v>0</v>
      </c>
      <c r="J201" s="170" t="str">
        <f>IF(K199=0,((O199/G199)),"")</f>
        <v/>
      </c>
      <c r="K201" s="104">
        <f>IF(K199=0,"",(((U199)/(G199))))</f>
        <v>1.0315005932494672E-2</v>
      </c>
      <c r="L201" s="102">
        <f t="shared" si="80"/>
        <v>0</v>
      </c>
      <c r="M201" s="102">
        <f t="shared" si="81"/>
        <v>0</v>
      </c>
      <c r="N201" s="171"/>
      <c r="O201" s="123"/>
      <c r="P201" s="82">
        <f t="shared" si="82"/>
        <v>0</v>
      </c>
      <c r="Q201" s="82">
        <f t="shared" si="83"/>
        <v>0</v>
      </c>
      <c r="S201" s="82">
        <f t="shared" si="84"/>
        <v>0</v>
      </c>
      <c r="T201" s="82">
        <f t="shared" si="85"/>
        <v>0</v>
      </c>
      <c r="V201" s="47">
        <f t="shared" si="86"/>
        <v>0</v>
      </c>
      <c r="W201" s="47">
        <f t="shared" si="87"/>
        <v>0</v>
      </c>
    </row>
    <row r="202" spans="1:23">
      <c r="B202" s="48"/>
      <c r="C202" s="48"/>
      <c r="E202" s="79"/>
      <c r="F202" s="79"/>
      <c r="G202" s="172"/>
      <c r="H202" s="102">
        <f t="shared" si="78"/>
        <v>0</v>
      </c>
      <c r="I202" s="102">
        <f t="shared" si="79"/>
        <v>0</v>
      </c>
      <c r="J202" s="173"/>
      <c r="K202" s="174"/>
      <c r="L202" s="102">
        <f t="shared" si="80"/>
        <v>0</v>
      </c>
      <c r="M202" s="102">
        <f t="shared" si="81"/>
        <v>0</v>
      </c>
      <c r="N202" s="171"/>
      <c r="O202" s="172"/>
      <c r="P202" s="82">
        <f t="shared" si="82"/>
        <v>0</v>
      </c>
      <c r="Q202" s="82">
        <f t="shared" si="83"/>
        <v>0</v>
      </c>
      <c r="R202" s="134"/>
      <c r="S202" s="82">
        <f t="shared" si="84"/>
        <v>0</v>
      </c>
      <c r="T202" s="82">
        <f t="shared" si="85"/>
        <v>0</v>
      </c>
      <c r="U202" s="134"/>
      <c r="V202" s="47">
        <f t="shared" si="86"/>
        <v>0</v>
      </c>
      <c r="W202" s="47">
        <f t="shared" si="87"/>
        <v>0</v>
      </c>
    </row>
    <row r="203" spans="1:23" s="108" customFormat="1">
      <c r="A203" s="35"/>
      <c r="B203" s="107" t="s">
        <v>921</v>
      </c>
      <c r="C203" s="107"/>
      <c r="D203" s="107"/>
      <c r="E203" s="107"/>
      <c r="F203" s="107"/>
      <c r="G203" s="109">
        <v>3.9E-2</v>
      </c>
      <c r="H203" s="109">
        <f t="shared" si="78"/>
        <v>0</v>
      </c>
      <c r="I203" s="109">
        <f t="shared" si="79"/>
        <v>0</v>
      </c>
      <c r="J203" s="126" t="str">
        <f>IF(K199=0,((O199/G199)/A4*12),"")</f>
        <v/>
      </c>
      <c r="K203" s="111">
        <f>IF(K199=0,"",((U199)/12*12/(G199)))</f>
        <v>1.0315005932494672E-2</v>
      </c>
      <c r="L203" s="109">
        <f t="shared" si="80"/>
        <v>0</v>
      </c>
      <c r="M203" s="109">
        <f t="shared" si="81"/>
        <v>0</v>
      </c>
      <c r="N203" s="109"/>
      <c r="O203" s="127"/>
      <c r="P203" s="113">
        <f t="shared" si="82"/>
        <v>0</v>
      </c>
      <c r="Q203" s="113">
        <f t="shared" si="83"/>
        <v>0</v>
      </c>
      <c r="R203" s="113"/>
      <c r="S203" s="113">
        <f t="shared" si="84"/>
        <v>0</v>
      </c>
      <c r="T203" s="113">
        <f t="shared" si="85"/>
        <v>0</v>
      </c>
      <c r="U203" s="113"/>
      <c r="V203" s="108">
        <f t="shared" si="86"/>
        <v>0</v>
      </c>
      <c r="W203" s="108">
        <f t="shared" si="87"/>
        <v>0</v>
      </c>
    </row>
    <row r="204" spans="1:23">
      <c r="B204" s="48"/>
      <c r="C204" s="48"/>
      <c r="E204" s="79"/>
      <c r="F204" s="79"/>
      <c r="G204" s="134"/>
      <c r="H204" s="47">
        <f t="shared" si="78"/>
        <v>0</v>
      </c>
      <c r="I204" s="47">
        <f t="shared" si="79"/>
        <v>0</v>
      </c>
      <c r="J204" s="168"/>
      <c r="K204" s="169"/>
      <c r="L204" s="47">
        <f t="shared" si="80"/>
        <v>0</v>
      </c>
      <c r="M204" s="47">
        <f t="shared" si="81"/>
        <v>0</v>
      </c>
      <c r="O204" s="134"/>
      <c r="P204" s="82">
        <f t="shared" si="82"/>
        <v>0</v>
      </c>
      <c r="Q204" s="82">
        <f t="shared" si="83"/>
        <v>0</v>
      </c>
      <c r="R204" s="134"/>
      <c r="S204" s="82">
        <f t="shared" si="84"/>
        <v>0</v>
      </c>
      <c r="T204" s="82">
        <f t="shared" si="85"/>
        <v>0</v>
      </c>
      <c r="U204" s="134"/>
      <c r="V204" s="47">
        <f t="shared" si="86"/>
        <v>0</v>
      </c>
      <c r="W204" s="47">
        <f t="shared" si="87"/>
        <v>0</v>
      </c>
    </row>
    <row r="205" spans="1:23" hidden="1">
      <c r="B205" s="78" t="s">
        <v>922</v>
      </c>
      <c r="C205" s="35"/>
      <c r="D205" s="35"/>
      <c r="E205" s="35"/>
      <c r="F205" s="35"/>
      <c r="G205" s="88"/>
      <c r="H205" s="47">
        <f t="shared" si="78"/>
        <v>0</v>
      </c>
      <c r="I205" s="47">
        <f t="shared" si="79"/>
        <v>0</v>
      </c>
      <c r="J205" s="99"/>
      <c r="K205" s="100"/>
      <c r="L205" s="47">
        <f t="shared" si="80"/>
        <v>0</v>
      </c>
      <c r="M205" s="47">
        <f t="shared" si="81"/>
        <v>0</v>
      </c>
      <c r="O205" s="88"/>
      <c r="P205" s="82">
        <f t="shared" si="82"/>
        <v>0</v>
      </c>
      <c r="Q205" s="82">
        <f t="shared" si="83"/>
        <v>0</v>
      </c>
      <c r="R205" s="88"/>
      <c r="S205" s="82">
        <f t="shared" si="84"/>
        <v>0</v>
      </c>
      <c r="T205" s="82">
        <f t="shared" si="85"/>
        <v>0</v>
      </c>
      <c r="U205" s="88"/>
      <c r="V205" s="47">
        <f t="shared" si="86"/>
        <v>0</v>
      </c>
      <c r="W205" s="47">
        <f t="shared" si="87"/>
        <v>0</v>
      </c>
    </row>
    <row r="206" spans="1:23" hidden="1">
      <c r="B206" s="47" t="s">
        <v>923</v>
      </c>
      <c r="C206" s="48"/>
      <c r="D206" s="114"/>
      <c r="E206" s="79"/>
      <c r="F206" s="79"/>
      <c r="G206" s="88"/>
      <c r="H206" s="47">
        <f t="shared" si="78"/>
        <v>0</v>
      </c>
      <c r="I206" s="47">
        <f t="shared" si="79"/>
        <v>0</v>
      </c>
      <c r="J206" s="175"/>
      <c r="K206" s="100"/>
      <c r="L206" s="47">
        <f t="shared" si="80"/>
        <v>0</v>
      </c>
      <c r="M206" s="47">
        <f t="shared" si="81"/>
        <v>0</v>
      </c>
      <c r="O206" s="85"/>
      <c r="P206" s="82">
        <f t="shared" si="82"/>
        <v>0</v>
      </c>
      <c r="Q206" s="82">
        <f t="shared" si="83"/>
        <v>0</v>
      </c>
      <c r="R206" s="85"/>
      <c r="S206" s="82">
        <f t="shared" si="84"/>
        <v>0</v>
      </c>
      <c r="T206" s="82">
        <f t="shared" si="85"/>
        <v>0</v>
      </c>
      <c r="U206" s="85"/>
      <c r="V206" s="47">
        <f t="shared" si="86"/>
        <v>0</v>
      </c>
      <c r="W206" s="47">
        <f t="shared" si="87"/>
        <v>0</v>
      </c>
    </row>
    <row r="207" spans="1:23" hidden="1">
      <c r="B207" s="48">
        <v>771</v>
      </c>
      <c r="C207" s="48"/>
      <c r="D207" s="47" t="s">
        <v>924</v>
      </c>
      <c r="E207" s="79" t="s">
        <v>735</v>
      </c>
      <c r="F207" s="79"/>
      <c r="G207" s="88">
        <v>1214.3</v>
      </c>
      <c r="H207" s="47">
        <f t="shared" si="78"/>
        <v>1214.3</v>
      </c>
      <c r="I207" s="47">
        <f t="shared" si="79"/>
        <v>0</v>
      </c>
      <c r="J207" s="88">
        <v>1244.8</v>
      </c>
      <c r="K207" s="89">
        <v>1296</v>
      </c>
      <c r="L207" s="47">
        <f t="shared" si="80"/>
        <v>1296</v>
      </c>
      <c r="M207" s="47">
        <f t="shared" si="81"/>
        <v>0</v>
      </c>
      <c r="O207" s="85">
        <f t="shared" ref="O207:O214" si="88">IF(J207&gt;0,J207-G207,0)</f>
        <v>30.5</v>
      </c>
      <c r="P207" s="82">
        <f t="shared" si="82"/>
        <v>30.5</v>
      </c>
      <c r="Q207" s="82">
        <f t="shared" si="83"/>
        <v>0</v>
      </c>
      <c r="R207" s="85">
        <f t="shared" ref="R207:R214" si="89">IF(K207&gt;0,K207-J207,0)</f>
        <v>51.200000000000045</v>
      </c>
      <c r="S207" s="82">
        <f t="shared" si="84"/>
        <v>51.200000000000045</v>
      </c>
      <c r="T207" s="82">
        <f t="shared" si="85"/>
        <v>0</v>
      </c>
      <c r="U207" s="85">
        <f t="shared" ref="U207:U214" si="90">IF(K207&gt;0,O207+R207,O207)</f>
        <v>81.700000000000045</v>
      </c>
      <c r="V207" s="47">
        <f t="shared" si="86"/>
        <v>81.700000000000045</v>
      </c>
      <c r="W207" s="47">
        <f t="shared" si="87"/>
        <v>0</v>
      </c>
    </row>
    <row r="208" spans="1:23" hidden="1">
      <c r="B208" s="48">
        <v>771</v>
      </c>
      <c r="C208" s="48"/>
      <c r="D208" s="47" t="s">
        <v>925</v>
      </c>
      <c r="E208" s="79"/>
      <c r="F208" s="79" t="s">
        <v>736</v>
      </c>
      <c r="G208" s="88">
        <v>1132.3</v>
      </c>
      <c r="H208" s="47">
        <f t="shared" si="78"/>
        <v>0</v>
      </c>
      <c r="I208" s="47">
        <f t="shared" si="79"/>
        <v>1132.3</v>
      </c>
      <c r="J208" s="88">
        <v>1154.8</v>
      </c>
      <c r="K208" s="89">
        <v>1193</v>
      </c>
      <c r="L208" s="47">
        <f t="shared" si="80"/>
        <v>0</v>
      </c>
      <c r="M208" s="47">
        <f t="shared" si="81"/>
        <v>1193</v>
      </c>
      <c r="O208" s="85">
        <f t="shared" si="88"/>
        <v>22.5</v>
      </c>
      <c r="P208" s="82">
        <f t="shared" si="82"/>
        <v>0</v>
      </c>
      <c r="Q208" s="82">
        <f t="shared" si="83"/>
        <v>22.5</v>
      </c>
      <c r="R208" s="85">
        <f t="shared" si="89"/>
        <v>38.200000000000045</v>
      </c>
      <c r="S208" s="82">
        <f t="shared" si="84"/>
        <v>0</v>
      </c>
      <c r="T208" s="82">
        <f t="shared" si="85"/>
        <v>38.200000000000045</v>
      </c>
      <c r="U208" s="85">
        <f t="shared" si="90"/>
        <v>60.700000000000045</v>
      </c>
      <c r="V208" s="47">
        <f t="shared" si="86"/>
        <v>0</v>
      </c>
      <c r="W208" s="47">
        <f t="shared" si="87"/>
        <v>60.700000000000045</v>
      </c>
    </row>
    <row r="209" spans="2:25" hidden="1">
      <c r="B209" s="161" t="s">
        <v>926</v>
      </c>
      <c r="C209" s="48"/>
      <c r="D209" s="47" t="s">
        <v>927</v>
      </c>
      <c r="E209" s="79" t="s">
        <v>735</v>
      </c>
      <c r="F209" s="79"/>
      <c r="G209" s="88">
        <f>2637+291</f>
        <v>2928</v>
      </c>
      <c r="H209" s="47">
        <f t="shared" si="78"/>
        <v>2928</v>
      </c>
      <c r="I209" s="47">
        <f t="shared" si="79"/>
        <v>0</v>
      </c>
      <c r="J209" s="88">
        <v>2992</v>
      </c>
      <c r="K209" s="89">
        <f>2722.5+338</f>
        <v>3060.5</v>
      </c>
      <c r="L209" s="47">
        <f t="shared" si="80"/>
        <v>3060.5</v>
      </c>
      <c r="M209" s="47">
        <f t="shared" si="81"/>
        <v>0</v>
      </c>
      <c r="O209" s="85">
        <f t="shared" si="88"/>
        <v>64</v>
      </c>
      <c r="P209" s="82">
        <f t="shared" si="82"/>
        <v>64</v>
      </c>
      <c r="Q209" s="82">
        <f t="shared" si="83"/>
        <v>0</v>
      </c>
      <c r="R209" s="85">
        <f t="shared" si="89"/>
        <v>68.5</v>
      </c>
      <c r="S209" s="82">
        <f t="shared" si="84"/>
        <v>68.5</v>
      </c>
      <c r="T209" s="82">
        <f t="shared" si="85"/>
        <v>0</v>
      </c>
      <c r="U209" s="85">
        <f t="shared" si="90"/>
        <v>132.5</v>
      </c>
      <c r="V209" s="47">
        <f t="shared" si="86"/>
        <v>132.5</v>
      </c>
      <c r="W209" s="47">
        <f t="shared" si="87"/>
        <v>0</v>
      </c>
    </row>
    <row r="210" spans="2:25" hidden="1">
      <c r="B210" s="161" t="s">
        <v>926</v>
      </c>
      <c r="C210" s="48"/>
      <c r="D210" s="47" t="s">
        <v>928</v>
      </c>
      <c r="E210" s="79"/>
      <c r="F210" s="79" t="s">
        <v>736</v>
      </c>
      <c r="G210" s="88">
        <f>2289.5+285</f>
        <v>2574.5</v>
      </c>
      <c r="H210" s="47">
        <f t="shared" si="78"/>
        <v>0</v>
      </c>
      <c r="I210" s="47">
        <f t="shared" si="79"/>
        <v>2574.5</v>
      </c>
      <c r="J210" s="88">
        <v>2624</v>
      </c>
      <c r="K210" s="89">
        <f>2352.5+332</f>
        <v>2684.5</v>
      </c>
      <c r="L210" s="47">
        <f t="shared" si="80"/>
        <v>0</v>
      </c>
      <c r="M210" s="47">
        <f t="shared" si="81"/>
        <v>2684.5</v>
      </c>
      <c r="O210" s="85">
        <f t="shared" si="88"/>
        <v>49.5</v>
      </c>
      <c r="P210" s="82">
        <f t="shared" si="82"/>
        <v>0</v>
      </c>
      <c r="Q210" s="82">
        <f t="shared" si="83"/>
        <v>49.5</v>
      </c>
      <c r="R210" s="85">
        <f t="shared" si="89"/>
        <v>60.5</v>
      </c>
      <c r="S210" s="82">
        <f t="shared" si="84"/>
        <v>0</v>
      </c>
      <c r="T210" s="82">
        <f t="shared" si="85"/>
        <v>60.5</v>
      </c>
      <c r="U210" s="85">
        <f t="shared" si="90"/>
        <v>110</v>
      </c>
      <c r="V210" s="47">
        <f t="shared" si="86"/>
        <v>0</v>
      </c>
      <c r="W210" s="47">
        <f t="shared" si="87"/>
        <v>110</v>
      </c>
    </row>
    <row r="211" spans="2:25" hidden="1">
      <c r="B211" s="161">
        <v>774</v>
      </c>
      <c r="C211" s="48"/>
      <c r="D211" s="47" t="s">
        <v>929</v>
      </c>
      <c r="E211" s="79" t="s">
        <v>735</v>
      </c>
      <c r="F211" s="79"/>
      <c r="G211" s="88">
        <v>853.3</v>
      </c>
      <c r="H211" s="47">
        <f t="shared" si="78"/>
        <v>853.3</v>
      </c>
      <c r="I211" s="47">
        <f t="shared" si="79"/>
        <v>0</v>
      </c>
      <c r="J211" s="88">
        <v>882.8</v>
      </c>
      <c r="K211" s="89">
        <v>944.3</v>
      </c>
      <c r="L211" s="47">
        <f t="shared" si="80"/>
        <v>944.3</v>
      </c>
      <c r="M211" s="47">
        <f t="shared" si="81"/>
        <v>0</v>
      </c>
      <c r="O211" s="85">
        <f t="shared" si="88"/>
        <v>29.5</v>
      </c>
      <c r="P211" s="82">
        <f t="shared" si="82"/>
        <v>29.5</v>
      </c>
      <c r="Q211" s="82">
        <f t="shared" si="83"/>
        <v>0</v>
      </c>
      <c r="R211" s="85">
        <f t="shared" si="89"/>
        <v>61.5</v>
      </c>
      <c r="S211" s="82">
        <f t="shared" si="84"/>
        <v>61.5</v>
      </c>
      <c r="T211" s="82">
        <f t="shared" si="85"/>
        <v>0</v>
      </c>
      <c r="U211" s="85">
        <f t="shared" si="90"/>
        <v>91</v>
      </c>
      <c r="V211" s="47">
        <f t="shared" si="86"/>
        <v>91</v>
      </c>
      <c r="W211" s="47">
        <f t="shared" si="87"/>
        <v>0</v>
      </c>
    </row>
    <row r="212" spans="2:25" hidden="1">
      <c r="B212" s="161">
        <v>774</v>
      </c>
      <c r="C212" s="48"/>
      <c r="D212" s="47" t="s">
        <v>930</v>
      </c>
      <c r="E212" s="79"/>
      <c r="F212" s="79" t="s">
        <v>736</v>
      </c>
      <c r="G212" s="88">
        <v>729.3</v>
      </c>
      <c r="H212" s="47">
        <f t="shared" si="78"/>
        <v>0</v>
      </c>
      <c r="I212" s="47">
        <f t="shared" si="79"/>
        <v>729.3</v>
      </c>
      <c r="J212" s="88">
        <v>756.3</v>
      </c>
      <c r="K212" s="89">
        <v>786.3</v>
      </c>
      <c r="L212" s="47">
        <f t="shared" si="80"/>
        <v>0</v>
      </c>
      <c r="M212" s="47">
        <f t="shared" si="81"/>
        <v>786.3</v>
      </c>
      <c r="O212" s="85">
        <f t="shared" si="88"/>
        <v>27</v>
      </c>
      <c r="P212" s="82">
        <f t="shared" si="82"/>
        <v>0</v>
      </c>
      <c r="Q212" s="82">
        <f t="shared" si="83"/>
        <v>27</v>
      </c>
      <c r="R212" s="85">
        <f t="shared" si="89"/>
        <v>30</v>
      </c>
      <c r="S212" s="82">
        <f t="shared" si="84"/>
        <v>0</v>
      </c>
      <c r="T212" s="82">
        <f t="shared" si="85"/>
        <v>30</v>
      </c>
      <c r="U212" s="85">
        <f t="shared" si="90"/>
        <v>57</v>
      </c>
      <c r="V212" s="47">
        <f t="shared" si="86"/>
        <v>0</v>
      </c>
      <c r="W212" s="47">
        <f t="shared" si="87"/>
        <v>57</v>
      </c>
    </row>
    <row r="213" spans="2:25" hidden="1">
      <c r="B213" s="161">
        <v>775</v>
      </c>
      <c r="C213" s="48"/>
      <c r="D213" s="47" t="s">
        <v>931</v>
      </c>
      <c r="E213" s="79" t="s">
        <v>735</v>
      </c>
      <c r="F213" s="79"/>
      <c r="G213" s="88">
        <v>258</v>
      </c>
      <c r="H213" s="47">
        <f t="shared" si="78"/>
        <v>258</v>
      </c>
      <c r="I213" s="47">
        <f t="shared" si="79"/>
        <v>0</v>
      </c>
      <c r="J213" s="88">
        <v>264</v>
      </c>
      <c r="K213" s="89">
        <v>264</v>
      </c>
      <c r="L213" s="47">
        <f t="shared" si="80"/>
        <v>264</v>
      </c>
      <c r="M213" s="47">
        <f t="shared" si="81"/>
        <v>0</v>
      </c>
      <c r="O213" s="85">
        <f t="shared" si="88"/>
        <v>6</v>
      </c>
      <c r="P213" s="82">
        <f t="shared" si="82"/>
        <v>6</v>
      </c>
      <c r="Q213" s="82">
        <f t="shared" si="83"/>
        <v>0</v>
      </c>
      <c r="R213" s="85">
        <f t="shared" si="89"/>
        <v>0</v>
      </c>
      <c r="S213" s="82">
        <f t="shared" si="84"/>
        <v>0</v>
      </c>
      <c r="T213" s="82">
        <f t="shared" si="85"/>
        <v>0</v>
      </c>
      <c r="U213" s="85">
        <f t="shared" si="90"/>
        <v>6</v>
      </c>
      <c r="V213" s="47">
        <f t="shared" si="86"/>
        <v>6</v>
      </c>
      <c r="W213" s="47">
        <f t="shared" si="87"/>
        <v>0</v>
      </c>
    </row>
    <row r="214" spans="2:25" hidden="1">
      <c r="B214" s="161">
        <v>775</v>
      </c>
      <c r="C214" s="48"/>
      <c r="D214" s="47" t="s">
        <v>932</v>
      </c>
      <c r="E214" s="79"/>
      <c r="F214" s="79" t="s">
        <v>736</v>
      </c>
      <c r="G214" s="92">
        <v>257</v>
      </c>
      <c r="H214" s="133">
        <f t="shared" si="78"/>
        <v>0</v>
      </c>
      <c r="I214" s="133">
        <f t="shared" si="79"/>
        <v>257</v>
      </c>
      <c r="J214" s="92">
        <v>263</v>
      </c>
      <c r="K214" s="93">
        <v>263</v>
      </c>
      <c r="L214" s="133">
        <f t="shared" si="80"/>
        <v>0</v>
      </c>
      <c r="M214" s="133">
        <f t="shared" si="81"/>
        <v>263</v>
      </c>
      <c r="N214" s="133"/>
      <c r="O214" s="94">
        <f t="shared" si="88"/>
        <v>6</v>
      </c>
      <c r="P214" s="134">
        <f t="shared" si="82"/>
        <v>0</v>
      </c>
      <c r="Q214" s="134">
        <f t="shared" si="83"/>
        <v>6</v>
      </c>
      <c r="R214" s="94">
        <f t="shared" si="89"/>
        <v>0</v>
      </c>
      <c r="S214" s="134">
        <f t="shared" si="84"/>
        <v>0</v>
      </c>
      <c r="T214" s="134">
        <f t="shared" si="85"/>
        <v>0</v>
      </c>
      <c r="U214" s="94">
        <f t="shared" si="90"/>
        <v>6</v>
      </c>
      <c r="V214" s="47">
        <f t="shared" si="86"/>
        <v>0</v>
      </c>
      <c r="W214" s="47">
        <f t="shared" si="87"/>
        <v>6</v>
      </c>
    </row>
    <row r="215" spans="2:25" hidden="1">
      <c r="B215" s="119"/>
      <c r="C215" s="48"/>
      <c r="D215" s="35" t="s">
        <v>933</v>
      </c>
      <c r="E215" s="79"/>
      <c r="F215" s="79"/>
      <c r="G215" s="88">
        <f>G207+G209+G211+G213</f>
        <v>5253.6</v>
      </c>
      <c r="J215" s="88">
        <f>J207+J209+J211+J213</f>
        <v>5383.6</v>
      </c>
      <c r="K215" s="89">
        <f>K207+K209+K211+K213</f>
        <v>5564.8</v>
      </c>
      <c r="N215" s="82"/>
      <c r="O215" s="88">
        <f>O207+O209+O211+O213</f>
        <v>130</v>
      </c>
      <c r="R215" s="88">
        <f>R207+R209+R211+R213</f>
        <v>181.20000000000005</v>
      </c>
      <c r="U215" s="88">
        <f>U207+U209+U211+U213</f>
        <v>311.20000000000005</v>
      </c>
      <c r="Y215" s="82"/>
    </row>
    <row r="216" spans="2:25" hidden="1">
      <c r="B216" s="119"/>
      <c r="C216" s="48"/>
      <c r="D216" s="35" t="s">
        <v>934</v>
      </c>
      <c r="E216" s="79"/>
      <c r="F216" s="79"/>
      <c r="G216" s="92">
        <f>G208+G210+G212+G214</f>
        <v>4693.1000000000004</v>
      </c>
      <c r="H216" s="133"/>
      <c r="I216" s="133"/>
      <c r="J216" s="92">
        <f>J208+J210+J212+J214</f>
        <v>4798.1000000000004</v>
      </c>
      <c r="K216" s="93">
        <f>K208+K210+K212+K214</f>
        <v>4926.8</v>
      </c>
      <c r="L216" s="133"/>
      <c r="M216" s="133"/>
      <c r="N216" s="134"/>
      <c r="O216" s="92">
        <f>O208+O210+O212+O214</f>
        <v>105</v>
      </c>
      <c r="P216" s="134"/>
      <c r="Q216" s="134"/>
      <c r="R216" s="92">
        <f>R208+R210+R212+R214</f>
        <v>128.70000000000005</v>
      </c>
      <c r="S216" s="134"/>
      <c r="T216" s="134"/>
      <c r="U216" s="92">
        <f>U208+U210+U212+U214</f>
        <v>233.70000000000005</v>
      </c>
      <c r="Y216" s="82"/>
    </row>
    <row r="217" spans="2:25" hidden="1">
      <c r="B217" s="161"/>
      <c r="C217" s="48"/>
      <c r="D217" s="35" t="s">
        <v>935</v>
      </c>
      <c r="E217" s="79"/>
      <c r="F217" s="79"/>
      <c r="G217" s="92">
        <f>G215+G216</f>
        <v>9946.7000000000007</v>
      </c>
      <c r="H217" s="133"/>
      <c r="I217" s="133"/>
      <c r="J217" s="92">
        <f>J215+J216</f>
        <v>10181.700000000001</v>
      </c>
      <c r="K217" s="93">
        <f>K215+K216</f>
        <v>10491.6</v>
      </c>
      <c r="L217" s="133"/>
      <c r="M217" s="133"/>
      <c r="N217" s="133"/>
      <c r="O217" s="92">
        <f>O215+O216</f>
        <v>235</v>
      </c>
      <c r="P217" s="134"/>
      <c r="Q217" s="134"/>
      <c r="R217" s="92">
        <f>R215+R216</f>
        <v>309.90000000000009</v>
      </c>
      <c r="S217" s="134"/>
      <c r="T217" s="134"/>
      <c r="U217" s="92">
        <f>U215+U216</f>
        <v>544.90000000000009</v>
      </c>
    </row>
    <row r="218" spans="2:25" hidden="1">
      <c r="B218" s="161"/>
      <c r="C218" s="48"/>
      <c r="E218" s="79"/>
      <c r="F218" s="79"/>
      <c r="G218" s="88"/>
      <c r="J218" s="88"/>
      <c r="K218" s="89"/>
      <c r="O218" s="85"/>
      <c r="R218" s="85"/>
      <c r="U218" s="85"/>
    </row>
    <row r="219" spans="2:25" hidden="1">
      <c r="B219" s="35" t="s">
        <v>936</v>
      </c>
      <c r="C219" s="48"/>
      <c r="D219" s="114"/>
      <c r="E219" s="35"/>
      <c r="F219" s="35"/>
      <c r="H219" s="47">
        <f t="shared" ref="H219:H237" si="91">IF($E219="",0,$G219)</f>
        <v>0</v>
      </c>
      <c r="I219" s="47">
        <f t="shared" ref="I219:I237" si="92">IF($F219="",0,$G219)</f>
        <v>0</v>
      </c>
      <c r="J219" s="82"/>
      <c r="K219" s="87"/>
      <c r="L219" s="47">
        <f t="shared" ref="L219:L237" si="93">IF($E219="",0,K219)</f>
        <v>0</v>
      </c>
      <c r="M219" s="47">
        <f t="shared" ref="M219:M237" si="94">IF($F219="",0,K219)</f>
        <v>0</v>
      </c>
      <c r="O219" s="85"/>
      <c r="P219" s="82">
        <f t="shared" ref="P219:P237" si="95">IF($E219="",0,O219)</f>
        <v>0</v>
      </c>
      <c r="Q219" s="82">
        <f t="shared" ref="Q219:Q237" si="96">IF($F219="",0,O219)</f>
        <v>0</v>
      </c>
      <c r="R219" s="85"/>
      <c r="S219" s="82">
        <f t="shared" ref="S219:S237" si="97">IF($E219="",0,R219)</f>
        <v>0</v>
      </c>
      <c r="T219" s="82">
        <f t="shared" ref="T219:T237" si="98">IF($F219="",0,R219)</f>
        <v>0</v>
      </c>
      <c r="U219" s="85"/>
      <c r="V219" s="47">
        <f t="shared" ref="V219:V237" si="99">IF($E219="",0,U219)</f>
        <v>0</v>
      </c>
      <c r="W219" s="47">
        <f t="shared" ref="W219:W237" si="100">IF($F219="",0,U219)</f>
        <v>0</v>
      </c>
    </row>
    <row r="220" spans="2:25" hidden="1">
      <c r="B220" s="48">
        <v>751</v>
      </c>
      <c r="C220" s="48"/>
      <c r="D220" s="35" t="s">
        <v>937</v>
      </c>
      <c r="E220" s="35" t="s">
        <v>735</v>
      </c>
      <c r="F220" s="35"/>
      <c r="G220" s="82">
        <v>550.5</v>
      </c>
      <c r="H220" s="47">
        <f t="shared" si="91"/>
        <v>550.5</v>
      </c>
      <c r="I220" s="47">
        <f t="shared" si="92"/>
        <v>0</v>
      </c>
      <c r="J220" s="82">
        <v>550.5</v>
      </c>
      <c r="K220" s="87">
        <v>550.5</v>
      </c>
      <c r="L220" s="47">
        <f t="shared" si="93"/>
        <v>550.5</v>
      </c>
      <c r="M220" s="47">
        <f t="shared" si="94"/>
        <v>0</v>
      </c>
      <c r="O220" s="85">
        <f t="shared" ref="O220:O237" si="101">IF(J220&gt;0,J220-G220,0)</f>
        <v>0</v>
      </c>
      <c r="P220" s="82">
        <f t="shared" si="95"/>
        <v>0</v>
      </c>
      <c r="Q220" s="82">
        <f t="shared" si="96"/>
        <v>0</v>
      </c>
      <c r="R220" s="85">
        <f t="shared" ref="R220:R236" si="102">IF(K220&gt;0,K220-J220,0)</f>
        <v>0</v>
      </c>
      <c r="S220" s="82">
        <f t="shared" si="97"/>
        <v>0</v>
      </c>
      <c r="T220" s="82">
        <f t="shared" si="98"/>
        <v>0</v>
      </c>
      <c r="U220" s="85">
        <f t="shared" ref="U220:U237" si="103">IF(K220&gt;0,O220+R220,O220)</f>
        <v>0</v>
      </c>
      <c r="V220" s="47">
        <f t="shared" si="99"/>
        <v>0</v>
      </c>
      <c r="W220" s="47">
        <f t="shared" si="100"/>
        <v>0</v>
      </c>
    </row>
    <row r="221" spans="2:25" hidden="1">
      <c r="B221" s="48">
        <v>751</v>
      </c>
      <c r="C221" s="48"/>
      <c r="D221" s="35" t="s">
        <v>937</v>
      </c>
      <c r="E221" s="35"/>
      <c r="F221" s="35" t="s">
        <v>736</v>
      </c>
      <c r="G221" s="82">
        <v>533.5</v>
      </c>
      <c r="H221" s="47">
        <f t="shared" si="91"/>
        <v>0</v>
      </c>
      <c r="I221" s="47">
        <f t="shared" si="92"/>
        <v>533.5</v>
      </c>
      <c r="J221" s="82">
        <v>533.5</v>
      </c>
      <c r="K221" s="87">
        <v>533.5</v>
      </c>
      <c r="L221" s="47">
        <f t="shared" si="93"/>
        <v>0</v>
      </c>
      <c r="M221" s="47">
        <f t="shared" si="94"/>
        <v>533.5</v>
      </c>
      <c r="O221" s="85">
        <f t="shared" si="101"/>
        <v>0</v>
      </c>
      <c r="P221" s="82">
        <f t="shared" si="95"/>
        <v>0</v>
      </c>
      <c r="Q221" s="82">
        <f t="shared" si="96"/>
        <v>0</v>
      </c>
      <c r="R221" s="85">
        <f t="shared" si="102"/>
        <v>0</v>
      </c>
      <c r="S221" s="82">
        <f t="shared" si="97"/>
        <v>0</v>
      </c>
      <c r="T221" s="82">
        <f t="shared" si="98"/>
        <v>0</v>
      </c>
      <c r="U221" s="85">
        <f t="shared" si="103"/>
        <v>0</v>
      </c>
      <c r="V221" s="47">
        <f t="shared" si="99"/>
        <v>0</v>
      </c>
      <c r="W221" s="47">
        <f t="shared" si="100"/>
        <v>0</v>
      </c>
    </row>
    <row r="222" spans="2:25" hidden="1">
      <c r="B222" s="48">
        <v>752</v>
      </c>
      <c r="C222" s="48"/>
      <c r="D222" s="35" t="s">
        <v>938</v>
      </c>
      <c r="E222" s="35" t="s">
        <v>735</v>
      </c>
      <c r="F222" s="35"/>
      <c r="G222" s="82">
        <v>2170.9</v>
      </c>
      <c r="H222" s="47">
        <f t="shared" si="91"/>
        <v>2170.9</v>
      </c>
      <c r="I222" s="47">
        <f t="shared" si="92"/>
        <v>0</v>
      </c>
      <c r="J222" s="82">
        <v>2171.9</v>
      </c>
      <c r="K222" s="87">
        <v>2175.9</v>
      </c>
      <c r="L222" s="47">
        <f t="shared" si="93"/>
        <v>2175.9</v>
      </c>
      <c r="M222" s="47">
        <f t="shared" si="94"/>
        <v>0</v>
      </c>
      <c r="O222" s="85">
        <f t="shared" si="101"/>
        <v>1</v>
      </c>
      <c r="P222" s="82">
        <f t="shared" si="95"/>
        <v>1</v>
      </c>
      <c r="Q222" s="82">
        <f t="shared" si="96"/>
        <v>0</v>
      </c>
      <c r="R222" s="85">
        <f t="shared" si="102"/>
        <v>4</v>
      </c>
      <c r="S222" s="82">
        <f t="shared" si="97"/>
        <v>4</v>
      </c>
      <c r="T222" s="82">
        <f t="shared" si="98"/>
        <v>0</v>
      </c>
      <c r="U222" s="85">
        <f t="shared" si="103"/>
        <v>5</v>
      </c>
      <c r="V222" s="47">
        <f t="shared" si="99"/>
        <v>5</v>
      </c>
      <c r="W222" s="47">
        <f t="shared" si="100"/>
        <v>0</v>
      </c>
    </row>
    <row r="223" spans="2:25" hidden="1">
      <c r="B223" s="48">
        <v>752</v>
      </c>
      <c r="C223" s="48"/>
      <c r="D223" s="35" t="s">
        <v>938</v>
      </c>
      <c r="E223" s="35"/>
      <c r="F223" s="35" t="s">
        <v>736</v>
      </c>
      <c r="G223" s="82">
        <v>2126.4</v>
      </c>
      <c r="H223" s="47">
        <f t="shared" si="91"/>
        <v>0</v>
      </c>
      <c r="I223" s="47">
        <f t="shared" si="92"/>
        <v>2126.4</v>
      </c>
      <c r="J223" s="82">
        <v>2127.4</v>
      </c>
      <c r="K223" s="87">
        <v>2131.4</v>
      </c>
      <c r="L223" s="47">
        <f t="shared" si="93"/>
        <v>0</v>
      </c>
      <c r="M223" s="47">
        <f t="shared" si="94"/>
        <v>2131.4</v>
      </c>
      <c r="O223" s="85">
        <f t="shared" si="101"/>
        <v>1</v>
      </c>
      <c r="P223" s="82">
        <f t="shared" si="95"/>
        <v>0</v>
      </c>
      <c r="Q223" s="82">
        <f t="shared" si="96"/>
        <v>1</v>
      </c>
      <c r="R223" s="85">
        <f t="shared" si="102"/>
        <v>4</v>
      </c>
      <c r="S223" s="82">
        <f t="shared" si="97"/>
        <v>0</v>
      </c>
      <c r="T223" s="82">
        <f t="shared" si="98"/>
        <v>4</v>
      </c>
      <c r="U223" s="85">
        <f t="shared" si="103"/>
        <v>5</v>
      </c>
      <c r="V223" s="47">
        <f t="shared" si="99"/>
        <v>0</v>
      </c>
      <c r="W223" s="47">
        <f t="shared" si="100"/>
        <v>5</v>
      </c>
    </row>
    <row r="224" spans="2:25" hidden="1">
      <c r="B224" s="48">
        <v>753</v>
      </c>
      <c r="C224" s="48"/>
      <c r="D224" s="35" t="s">
        <v>939</v>
      </c>
      <c r="E224" s="35" t="s">
        <v>735</v>
      </c>
      <c r="F224" s="35"/>
      <c r="G224" s="82">
        <v>680.3</v>
      </c>
      <c r="H224" s="47">
        <f t="shared" si="91"/>
        <v>680.3</v>
      </c>
      <c r="I224" s="47">
        <f t="shared" si="92"/>
        <v>0</v>
      </c>
      <c r="J224" s="82">
        <v>680.3</v>
      </c>
      <c r="K224" s="87">
        <v>680.3</v>
      </c>
      <c r="L224" s="47">
        <f t="shared" si="93"/>
        <v>680.3</v>
      </c>
      <c r="M224" s="47">
        <f t="shared" si="94"/>
        <v>0</v>
      </c>
      <c r="O224" s="85">
        <f t="shared" si="101"/>
        <v>0</v>
      </c>
      <c r="P224" s="82">
        <f t="shared" si="95"/>
        <v>0</v>
      </c>
      <c r="Q224" s="82">
        <f t="shared" si="96"/>
        <v>0</v>
      </c>
      <c r="R224" s="85">
        <f t="shared" si="102"/>
        <v>0</v>
      </c>
      <c r="S224" s="82">
        <f t="shared" si="97"/>
        <v>0</v>
      </c>
      <c r="T224" s="82">
        <f t="shared" si="98"/>
        <v>0</v>
      </c>
      <c r="U224" s="85">
        <f t="shared" si="103"/>
        <v>0</v>
      </c>
      <c r="V224" s="47">
        <f t="shared" si="99"/>
        <v>0</v>
      </c>
      <c r="W224" s="47">
        <f t="shared" si="100"/>
        <v>0</v>
      </c>
    </row>
    <row r="225" spans="1:25" hidden="1">
      <c r="B225" s="48">
        <v>753</v>
      </c>
      <c r="C225" s="48"/>
      <c r="D225" s="35" t="s">
        <v>939</v>
      </c>
      <c r="E225" s="35"/>
      <c r="F225" s="35" t="s">
        <v>736</v>
      </c>
      <c r="G225" s="82">
        <v>672.8</v>
      </c>
      <c r="H225" s="47">
        <f t="shared" si="91"/>
        <v>0</v>
      </c>
      <c r="I225" s="47">
        <f t="shared" si="92"/>
        <v>672.8</v>
      </c>
      <c r="J225" s="82">
        <v>672.8</v>
      </c>
      <c r="K225" s="87">
        <v>672.8</v>
      </c>
      <c r="L225" s="47">
        <f t="shared" si="93"/>
        <v>0</v>
      </c>
      <c r="M225" s="47">
        <f t="shared" si="94"/>
        <v>672.8</v>
      </c>
      <c r="O225" s="85">
        <f t="shared" si="101"/>
        <v>0</v>
      </c>
      <c r="P225" s="82">
        <f t="shared" si="95"/>
        <v>0</v>
      </c>
      <c r="Q225" s="82">
        <f t="shared" si="96"/>
        <v>0</v>
      </c>
      <c r="R225" s="85">
        <f t="shared" si="102"/>
        <v>0</v>
      </c>
      <c r="S225" s="82">
        <f t="shared" si="97"/>
        <v>0</v>
      </c>
      <c r="T225" s="82">
        <f t="shared" si="98"/>
        <v>0</v>
      </c>
      <c r="U225" s="85">
        <f t="shared" si="103"/>
        <v>0</v>
      </c>
      <c r="V225" s="47">
        <f t="shared" si="99"/>
        <v>0</v>
      </c>
      <c r="W225" s="47">
        <f t="shared" si="100"/>
        <v>0</v>
      </c>
    </row>
    <row r="226" spans="1:25" hidden="1">
      <c r="B226" s="48">
        <v>754</v>
      </c>
      <c r="C226" s="48"/>
      <c r="D226" s="35" t="s">
        <v>940</v>
      </c>
      <c r="E226" s="35" t="s">
        <v>735</v>
      </c>
      <c r="F226" s="35"/>
      <c r="G226" s="82">
        <v>692.5</v>
      </c>
      <c r="H226" s="47">
        <f t="shared" si="91"/>
        <v>692.5</v>
      </c>
      <c r="I226" s="47">
        <f t="shared" si="92"/>
        <v>0</v>
      </c>
      <c r="J226" s="82">
        <v>692.5</v>
      </c>
      <c r="K226" s="87">
        <v>692.5</v>
      </c>
      <c r="L226" s="47">
        <f t="shared" si="93"/>
        <v>692.5</v>
      </c>
      <c r="M226" s="47">
        <f t="shared" si="94"/>
        <v>0</v>
      </c>
      <c r="O226" s="85">
        <f t="shared" si="101"/>
        <v>0</v>
      </c>
      <c r="P226" s="82">
        <f t="shared" si="95"/>
        <v>0</v>
      </c>
      <c r="Q226" s="82">
        <f t="shared" si="96"/>
        <v>0</v>
      </c>
      <c r="R226" s="85">
        <f t="shared" si="102"/>
        <v>0</v>
      </c>
      <c r="S226" s="82">
        <f t="shared" si="97"/>
        <v>0</v>
      </c>
      <c r="T226" s="82">
        <f t="shared" si="98"/>
        <v>0</v>
      </c>
      <c r="U226" s="85">
        <f t="shared" si="103"/>
        <v>0</v>
      </c>
      <c r="V226" s="47">
        <f t="shared" si="99"/>
        <v>0</v>
      </c>
      <c r="W226" s="47">
        <f t="shared" si="100"/>
        <v>0</v>
      </c>
    </row>
    <row r="227" spans="1:25" hidden="1">
      <c r="B227" s="48">
        <v>754</v>
      </c>
      <c r="C227" s="48"/>
      <c r="D227" s="35" t="s">
        <v>940</v>
      </c>
      <c r="E227" s="35"/>
      <c r="F227" s="35" t="s">
        <v>736</v>
      </c>
      <c r="G227" s="82">
        <v>692.5</v>
      </c>
      <c r="H227" s="47">
        <f t="shared" si="91"/>
        <v>0</v>
      </c>
      <c r="I227" s="47">
        <f t="shared" si="92"/>
        <v>692.5</v>
      </c>
      <c r="J227" s="82">
        <v>692.5</v>
      </c>
      <c r="K227" s="87">
        <v>692.5</v>
      </c>
      <c r="L227" s="47">
        <f t="shared" si="93"/>
        <v>0</v>
      </c>
      <c r="M227" s="47">
        <f t="shared" si="94"/>
        <v>692.5</v>
      </c>
      <c r="O227" s="85">
        <f t="shared" si="101"/>
        <v>0</v>
      </c>
      <c r="P227" s="82">
        <f t="shared" si="95"/>
        <v>0</v>
      </c>
      <c r="Q227" s="82">
        <f t="shared" si="96"/>
        <v>0</v>
      </c>
      <c r="R227" s="85">
        <f t="shared" si="102"/>
        <v>0</v>
      </c>
      <c r="S227" s="82">
        <f t="shared" si="97"/>
        <v>0</v>
      </c>
      <c r="T227" s="82">
        <f t="shared" si="98"/>
        <v>0</v>
      </c>
      <c r="U227" s="85">
        <f t="shared" si="103"/>
        <v>0</v>
      </c>
      <c r="V227" s="47">
        <f t="shared" si="99"/>
        <v>0</v>
      </c>
      <c r="W227" s="47">
        <f t="shared" si="100"/>
        <v>0</v>
      </c>
    </row>
    <row r="228" spans="1:25" hidden="1">
      <c r="B228" s="48">
        <v>755</v>
      </c>
      <c r="C228" s="48"/>
      <c r="D228" s="35" t="s">
        <v>941</v>
      </c>
      <c r="E228" s="35" t="s">
        <v>735</v>
      </c>
      <c r="F228" s="35"/>
      <c r="G228" s="82">
        <v>387</v>
      </c>
      <c r="H228" s="47">
        <f t="shared" si="91"/>
        <v>387</v>
      </c>
      <c r="I228" s="47">
        <f t="shared" si="92"/>
        <v>0</v>
      </c>
      <c r="J228" s="82">
        <v>391.5</v>
      </c>
      <c r="K228" s="87">
        <v>391.5</v>
      </c>
      <c r="L228" s="47">
        <f t="shared" si="93"/>
        <v>391.5</v>
      </c>
      <c r="M228" s="47">
        <f t="shared" si="94"/>
        <v>0</v>
      </c>
      <c r="O228" s="85">
        <f t="shared" si="101"/>
        <v>4.5</v>
      </c>
      <c r="P228" s="82">
        <f t="shared" si="95"/>
        <v>4.5</v>
      </c>
      <c r="Q228" s="82">
        <f t="shared" si="96"/>
        <v>0</v>
      </c>
      <c r="R228" s="85">
        <f t="shared" si="102"/>
        <v>0</v>
      </c>
      <c r="S228" s="82">
        <f t="shared" si="97"/>
        <v>0</v>
      </c>
      <c r="T228" s="82">
        <f t="shared" si="98"/>
        <v>0</v>
      </c>
      <c r="U228" s="85">
        <f t="shared" si="103"/>
        <v>4.5</v>
      </c>
      <c r="V228" s="47">
        <f t="shared" si="99"/>
        <v>4.5</v>
      </c>
      <c r="W228" s="47">
        <f t="shared" si="100"/>
        <v>0</v>
      </c>
    </row>
    <row r="229" spans="1:25" hidden="1">
      <c r="B229" s="48">
        <v>755</v>
      </c>
      <c r="C229" s="48"/>
      <c r="D229" s="35" t="s">
        <v>941</v>
      </c>
      <c r="E229" s="35"/>
      <c r="F229" s="35" t="s">
        <v>736</v>
      </c>
      <c r="G229" s="82">
        <v>361</v>
      </c>
      <c r="H229" s="47">
        <f t="shared" si="91"/>
        <v>0</v>
      </c>
      <c r="I229" s="47">
        <f t="shared" si="92"/>
        <v>361</v>
      </c>
      <c r="J229" s="82">
        <v>364</v>
      </c>
      <c r="K229" s="87">
        <v>364</v>
      </c>
      <c r="L229" s="47">
        <f t="shared" si="93"/>
        <v>0</v>
      </c>
      <c r="M229" s="47">
        <f t="shared" si="94"/>
        <v>364</v>
      </c>
      <c r="O229" s="85">
        <f t="shared" si="101"/>
        <v>3</v>
      </c>
      <c r="P229" s="82">
        <f t="shared" si="95"/>
        <v>0</v>
      </c>
      <c r="Q229" s="82">
        <f t="shared" si="96"/>
        <v>3</v>
      </c>
      <c r="R229" s="85">
        <f t="shared" si="102"/>
        <v>0</v>
      </c>
      <c r="S229" s="82">
        <f t="shared" si="97"/>
        <v>0</v>
      </c>
      <c r="T229" s="82">
        <f t="shared" si="98"/>
        <v>0</v>
      </c>
      <c r="U229" s="85">
        <f t="shared" si="103"/>
        <v>3</v>
      </c>
      <c r="V229" s="47">
        <f t="shared" si="99"/>
        <v>0</v>
      </c>
      <c r="W229" s="47">
        <f t="shared" si="100"/>
        <v>3</v>
      </c>
    </row>
    <row r="230" spans="1:25" hidden="1">
      <c r="B230" s="48">
        <v>756</v>
      </c>
      <c r="C230" s="48"/>
      <c r="D230" s="35" t="s">
        <v>942</v>
      </c>
      <c r="E230" s="35" t="s">
        <v>735</v>
      </c>
      <c r="F230" s="35"/>
      <c r="G230" s="82">
        <v>554.70000000000005</v>
      </c>
      <c r="H230" s="47">
        <f t="shared" si="91"/>
        <v>554.70000000000005</v>
      </c>
      <c r="I230" s="47">
        <f t="shared" si="92"/>
        <v>0</v>
      </c>
      <c r="J230" s="82">
        <v>559.20000000000005</v>
      </c>
      <c r="K230" s="87">
        <v>561.20000000000005</v>
      </c>
      <c r="L230" s="47">
        <f t="shared" si="93"/>
        <v>561.20000000000005</v>
      </c>
      <c r="M230" s="47">
        <f t="shared" si="94"/>
        <v>0</v>
      </c>
      <c r="O230" s="85">
        <f t="shared" si="101"/>
        <v>4.5</v>
      </c>
      <c r="P230" s="82">
        <f t="shared" si="95"/>
        <v>4.5</v>
      </c>
      <c r="Q230" s="82">
        <f t="shared" si="96"/>
        <v>0</v>
      </c>
      <c r="R230" s="85">
        <f t="shared" si="102"/>
        <v>2</v>
      </c>
      <c r="S230" s="82">
        <f t="shared" si="97"/>
        <v>2</v>
      </c>
      <c r="T230" s="82">
        <f t="shared" si="98"/>
        <v>0</v>
      </c>
      <c r="U230" s="85">
        <f t="shared" si="103"/>
        <v>6.5</v>
      </c>
      <c r="V230" s="47">
        <f t="shared" si="99"/>
        <v>6.5</v>
      </c>
      <c r="W230" s="47">
        <f t="shared" si="100"/>
        <v>0</v>
      </c>
    </row>
    <row r="231" spans="1:25" hidden="1">
      <c r="B231" s="48">
        <v>756</v>
      </c>
      <c r="C231" s="48"/>
      <c r="D231" s="35" t="s">
        <v>942</v>
      </c>
      <c r="E231" s="35"/>
      <c r="F231" s="35" t="s">
        <v>736</v>
      </c>
      <c r="G231" s="82">
        <v>532.6</v>
      </c>
      <c r="H231" s="47">
        <f t="shared" si="91"/>
        <v>0</v>
      </c>
      <c r="I231" s="47">
        <f t="shared" si="92"/>
        <v>532.6</v>
      </c>
      <c r="J231" s="82">
        <v>533.6</v>
      </c>
      <c r="K231" s="87">
        <v>534.6</v>
      </c>
      <c r="L231" s="47">
        <f t="shared" si="93"/>
        <v>0</v>
      </c>
      <c r="M231" s="47">
        <f t="shared" si="94"/>
        <v>534.6</v>
      </c>
      <c r="O231" s="85">
        <f t="shared" si="101"/>
        <v>1</v>
      </c>
      <c r="P231" s="82">
        <f t="shared" si="95"/>
        <v>0</v>
      </c>
      <c r="Q231" s="82">
        <f t="shared" si="96"/>
        <v>1</v>
      </c>
      <c r="R231" s="85">
        <f t="shared" si="102"/>
        <v>1</v>
      </c>
      <c r="S231" s="82">
        <f t="shared" si="97"/>
        <v>0</v>
      </c>
      <c r="T231" s="82">
        <f t="shared" si="98"/>
        <v>1</v>
      </c>
      <c r="U231" s="85">
        <f t="shared" si="103"/>
        <v>2</v>
      </c>
      <c r="V231" s="47">
        <f t="shared" si="99"/>
        <v>0</v>
      </c>
      <c r="W231" s="47">
        <f t="shared" si="100"/>
        <v>2</v>
      </c>
    </row>
    <row r="232" spans="1:25" hidden="1">
      <c r="B232" s="48">
        <v>757</v>
      </c>
      <c r="C232" s="48"/>
      <c r="D232" s="35" t="s">
        <v>943</v>
      </c>
      <c r="E232" s="35" t="s">
        <v>735</v>
      </c>
      <c r="F232" s="35"/>
      <c r="G232" s="82">
        <v>55.5</v>
      </c>
      <c r="H232" s="47">
        <f t="shared" si="91"/>
        <v>55.5</v>
      </c>
      <c r="I232" s="47">
        <f t="shared" si="92"/>
        <v>0</v>
      </c>
      <c r="J232" s="82">
        <v>55.5</v>
      </c>
      <c r="K232" s="87">
        <v>55.5</v>
      </c>
      <c r="L232" s="47">
        <f t="shared" si="93"/>
        <v>55.5</v>
      </c>
      <c r="M232" s="47">
        <f t="shared" si="94"/>
        <v>0</v>
      </c>
      <c r="O232" s="85">
        <f t="shared" si="101"/>
        <v>0</v>
      </c>
      <c r="P232" s="82">
        <f t="shared" si="95"/>
        <v>0</v>
      </c>
      <c r="Q232" s="82">
        <f t="shared" si="96"/>
        <v>0</v>
      </c>
      <c r="R232" s="85">
        <f t="shared" si="102"/>
        <v>0</v>
      </c>
      <c r="S232" s="82">
        <f t="shared" si="97"/>
        <v>0</v>
      </c>
      <c r="T232" s="82">
        <f t="shared" si="98"/>
        <v>0</v>
      </c>
      <c r="U232" s="85">
        <f t="shared" si="103"/>
        <v>0</v>
      </c>
      <c r="V232" s="47">
        <f t="shared" si="99"/>
        <v>0</v>
      </c>
      <c r="W232" s="47">
        <f t="shared" si="100"/>
        <v>0</v>
      </c>
    </row>
    <row r="233" spans="1:25" hidden="1">
      <c r="B233" s="48">
        <v>758</v>
      </c>
      <c r="C233" s="48"/>
      <c r="D233" s="35" t="s">
        <v>944</v>
      </c>
      <c r="E233" s="35" t="s">
        <v>735</v>
      </c>
      <c r="F233" s="35"/>
      <c r="G233" s="82">
        <v>51</v>
      </c>
      <c r="H233" s="47">
        <f t="shared" si="91"/>
        <v>51</v>
      </c>
      <c r="I233" s="47">
        <f t="shared" si="92"/>
        <v>0</v>
      </c>
      <c r="J233" s="82">
        <v>51</v>
      </c>
      <c r="K233" s="87">
        <v>51</v>
      </c>
      <c r="L233" s="47">
        <f t="shared" si="93"/>
        <v>51</v>
      </c>
      <c r="M233" s="47">
        <f t="shared" si="94"/>
        <v>0</v>
      </c>
      <c r="O233" s="85">
        <f t="shared" si="101"/>
        <v>0</v>
      </c>
      <c r="P233" s="82">
        <f t="shared" si="95"/>
        <v>0</v>
      </c>
      <c r="Q233" s="82">
        <f t="shared" si="96"/>
        <v>0</v>
      </c>
      <c r="R233" s="85">
        <f t="shared" si="102"/>
        <v>0</v>
      </c>
      <c r="S233" s="82">
        <f t="shared" si="97"/>
        <v>0</v>
      </c>
      <c r="T233" s="82">
        <f t="shared" si="98"/>
        <v>0</v>
      </c>
      <c r="U233" s="85">
        <f t="shared" si="103"/>
        <v>0</v>
      </c>
      <c r="V233" s="47">
        <f t="shared" si="99"/>
        <v>0</v>
      </c>
      <c r="W233" s="47">
        <f t="shared" si="100"/>
        <v>0</v>
      </c>
    </row>
    <row r="234" spans="1:25" hidden="1">
      <c r="B234" s="48">
        <v>758</v>
      </c>
      <c r="C234" s="48"/>
      <c r="D234" s="35" t="s">
        <v>944</v>
      </c>
      <c r="E234" s="35"/>
      <c r="F234" s="35" t="s">
        <v>736</v>
      </c>
      <c r="G234" s="82">
        <v>45</v>
      </c>
      <c r="H234" s="47">
        <f t="shared" si="91"/>
        <v>0</v>
      </c>
      <c r="I234" s="47">
        <f t="shared" si="92"/>
        <v>45</v>
      </c>
      <c r="J234" s="82">
        <v>45</v>
      </c>
      <c r="K234" s="87">
        <v>45</v>
      </c>
      <c r="L234" s="47">
        <f t="shared" si="93"/>
        <v>0</v>
      </c>
      <c r="M234" s="47">
        <f t="shared" si="94"/>
        <v>45</v>
      </c>
      <c r="O234" s="85">
        <f t="shared" si="101"/>
        <v>0</v>
      </c>
      <c r="P234" s="82">
        <f t="shared" si="95"/>
        <v>0</v>
      </c>
      <c r="Q234" s="82">
        <f t="shared" si="96"/>
        <v>0</v>
      </c>
      <c r="R234" s="85">
        <f t="shared" si="102"/>
        <v>0</v>
      </c>
      <c r="S234" s="82">
        <f t="shared" si="97"/>
        <v>0</v>
      </c>
      <c r="T234" s="82">
        <f t="shared" si="98"/>
        <v>0</v>
      </c>
      <c r="U234" s="85">
        <f t="shared" si="103"/>
        <v>0</v>
      </c>
      <c r="V234" s="47">
        <f t="shared" si="99"/>
        <v>0</v>
      </c>
      <c r="W234" s="47">
        <f t="shared" si="100"/>
        <v>0</v>
      </c>
    </row>
    <row r="235" spans="1:25" hidden="1">
      <c r="B235" s="48">
        <v>759</v>
      </c>
      <c r="C235" s="48"/>
      <c r="D235" s="35" t="s">
        <v>945</v>
      </c>
      <c r="E235" s="35" t="s">
        <v>735</v>
      </c>
      <c r="F235" s="35"/>
      <c r="G235" s="88">
        <v>175</v>
      </c>
      <c r="H235" s="47">
        <f t="shared" si="91"/>
        <v>175</v>
      </c>
      <c r="I235" s="47">
        <f t="shared" si="92"/>
        <v>0</v>
      </c>
      <c r="J235" s="88">
        <v>175</v>
      </c>
      <c r="K235" s="89">
        <v>175</v>
      </c>
      <c r="L235" s="47">
        <f t="shared" si="93"/>
        <v>175</v>
      </c>
      <c r="M235" s="47">
        <f t="shared" si="94"/>
        <v>0</v>
      </c>
      <c r="O235" s="119">
        <f t="shared" si="101"/>
        <v>0</v>
      </c>
      <c r="P235" s="82">
        <f t="shared" si="95"/>
        <v>0</v>
      </c>
      <c r="Q235" s="82">
        <f t="shared" si="96"/>
        <v>0</v>
      </c>
      <c r="R235" s="119">
        <f t="shared" si="102"/>
        <v>0</v>
      </c>
      <c r="S235" s="82">
        <f t="shared" si="97"/>
        <v>0</v>
      </c>
      <c r="T235" s="82">
        <f t="shared" si="98"/>
        <v>0</v>
      </c>
      <c r="U235" s="85">
        <f t="shared" si="103"/>
        <v>0</v>
      </c>
      <c r="V235" s="47">
        <f t="shared" si="99"/>
        <v>0</v>
      </c>
      <c r="W235" s="47">
        <f t="shared" si="100"/>
        <v>0</v>
      </c>
    </row>
    <row r="236" spans="1:25" hidden="1">
      <c r="B236" s="48">
        <v>759</v>
      </c>
      <c r="C236" s="48"/>
      <c r="D236" s="35" t="s">
        <v>945</v>
      </c>
      <c r="E236" s="35"/>
      <c r="F236" s="35" t="s">
        <v>736</v>
      </c>
      <c r="G236" s="88">
        <v>163</v>
      </c>
      <c r="H236" s="47">
        <f t="shared" si="91"/>
        <v>0</v>
      </c>
      <c r="I236" s="47">
        <f t="shared" si="92"/>
        <v>163</v>
      </c>
      <c r="J236" s="88">
        <v>163</v>
      </c>
      <c r="K236" s="89">
        <v>163</v>
      </c>
      <c r="L236" s="47">
        <f t="shared" si="93"/>
        <v>0</v>
      </c>
      <c r="M236" s="47">
        <f t="shared" si="94"/>
        <v>163</v>
      </c>
      <c r="O236" s="119">
        <f t="shared" si="101"/>
        <v>0</v>
      </c>
      <c r="P236" s="82">
        <f t="shared" si="95"/>
        <v>0</v>
      </c>
      <c r="Q236" s="82">
        <f t="shared" si="96"/>
        <v>0</v>
      </c>
      <c r="R236" s="119">
        <f t="shared" si="102"/>
        <v>0</v>
      </c>
      <c r="S236" s="82">
        <f t="shared" si="97"/>
        <v>0</v>
      </c>
      <c r="T236" s="82">
        <f t="shared" si="98"/>
        <v>0</v>
      </c>
      <c r="U236" s="85">
        <f t="shared" si="103"/>
        <v>0</v>
      </c>
      <c r="V236" s="47">
        <f t="shared" si="99"/>
        <v>0</v>
      </c>
      <c r="W236" s="47">
        <f t="shared" si="100"/>
        <v>0</v>
      </c>
    </row>
    <row r="237" spans="1:25" hidden="1">
      <c r="B237" s="48">
        <v>764</v>
      </c>
      <c r="C237" s="48"/>
      <c r="D237" s="35" t="s">
        <v>946</v>
      </c>
      <c r="E237" s="35" t="s">
        <v>735</v>
      </c>
      <c r="F237" s="35"/>
      <c r="G237" s="92">
        <v>131</v>
      </c>
      <c r="H237" s="133">
        <f t="shared" si="91"/>
        <v>131</v>
      </c>
      <c r="I237" s="133">
        <f t="shared" si="92"/>
        <v>0</v>
      </c>
      <c r="J237" s="92">
        <v>132</v>
      </c>
      <c r="K237" s="93">
        <v>133</v>
      </c>
      <c r="L237" s="133">
        <f t="shared" si="93"/>
        <v>133</v>
      </c>
      <c r="M237" s="133">
        <f t="shared" si="94"/>
        <v>0</v>
      </c>
      <c r="N237" s="133"/>
      <c r="O237" s="95">
        <f t="shared" si="101"/>
        <v>1</v>
      </c>
      <c r="P237" s="134">
        <f t="shared" si="95"/>
        <v>1</v>
      </c>
      <c r="Q237" s="134">
        <f t="shared" si="96"/>
        <v>0</v>
      </c>
      <c r="R237" s="95">
        <f>IF(K237&gt;0,K237-J237,0)-0</f>
        <v>1</v>
      </c>
      <c r="S237" s="134">
        <f t="shared" si="97"/>
        <v>1</v>
      </c>
      <c r="T237" s="134">
        <f t="shared" si="98"/>
        <v>0</v>
      </c>
      <c r="U237" s="94">
        <f t="shared" si="103"/>
        <v>2</v>
      </c>
      <c r="V237" s="47">
        <f t="shared" si="99"/>
        <v>2</v>
      </c>
      <c r="W237" s="47">
        <f t="shared" si="100"/>
        <v>0</v>
      </c>
    </row>
    <row r="238" spans="1:25" hidden="1">
      <c r="A238" s="57"/>
      <c r="B238" s="119"/>
      <c r="C238" s="48"/>
      <c r="D238" s="35" t="s">
        <v>947</v>
      </c>
      <c r="E238" s="79"/>
      <c r="F238" s="79"/>
      <c r="G238" s="88">
        <f>G220+G222+G224+G226+G228+G230+G232+G233+G235+G237</f>
        <v>5448.4</v>
      </c>
      <c r="J238" s="88">
        <f>J220+J222+J224+J226+J228+J230+J232+J233+J235+J237</f>
        <v>5459.4</v>
      </c>
      <c r="K238" s="89">
        <f>K220+K222+K224+K226+K228+K230+K232+K233+K235+K237</f>
        <v>5466.4</v>
      </c>
      <c r="N238" s="82"/>
      <c r="O238" s="88">
        <f>O220+O222+O224+O226+O228+O230+O232+O233+O235+O237</f>
        <v>11</v>
      </c>
      <c r="R238" s="88">
        <f>R220+R222+R224+R226+R228+R230+R232+R233+R235+R237</f>
        <v>7</v>
      </c>
      <c r="U238" s="88">
        <f>U220+U222+U224+U226+U228+U230+U232+U233+U235+U237</f>
        <v>18</v>
      </c>
      <c r="Y238" s="82"/>
    </row>
    <row r="239" spans="1:25" hidden="1">
      <c r="B239" s="119"/>
      <c r="C239" s="48"/>
      <c r="D239" s="35" t="s">
        <v>948</v>
      </c>
      <c r="E239" s="79"/>
      <c r="F239" s="79"/>
      <c r="G239" s="92">
        <f>G221+G223+G225+G227+G229+G231+G234+G236</f>
        <v>5126.8</v>
      </c>
      <c r="H239" s="133"/>
      <c r="I239" s="133"/>
      <c r="J239" s="92">
        <f>J221+J223+J225+J227+J229+J231+J234+J236</f>
        <v>5131.8</v>
      </c>
      <c r="K239" s="93">
        <f>K221+K223+K225+K227+K229+K231+K234+K236</f>
        <v>5136.8</v>
      </c>
      <c r="L239" s="133"/>
      <c r="M239" s="133"/>
      <c r="N239" s="134"/>
      <c r="O239" s="92">
        <f>O221+O223+O225+O227+O229+O231+O234+O236</f>
        <v>5</v>
      </c>
      <c r="P239" s="134"/>
      <c r="Q239" s="134"/>
      <c r="R239" s="92">
        <f>R221+R223+R225+R227+R229+R231+R234+R236</f>
        <v>5</v>
      </c>
      <c r="S239" s="134"/>
      <c r="T239" s="134"/>
      <c r="U239" s="92">
        <f>U221+U223+U225+U227+U229+U231+U234+U236</f>
        <v>10</v>
      </c>
      <c r="Y239" s="82"/>
    </row>
    <row r="240" spans="1:25" hidden="1">
      <c r="B240" s="161"/>
      <c r="C240" s="48"/>
      <c r="D240" s="35" t="s">
        <v>949</v>
      </c>
      <c r="E240" s="79"/>
      <c r="F240" s="79"/>
      <c r="G240" s="92">
        <f>G238+G239</f>
        <v>10575.2</v>
      </c>
      <c r="H240" s="133"/>
      <c r="I240" s="133"/>
      <c r="J240" s="92">
        <f>J238+J239</f>
        <v>10591.2</v>
      </c>
      <c r="K240" s="93">
        <f>K238+K239</f>
        <v>10603.2</v>
      </c>
      <c r="L240" s="133"/>
      <c r="M240" s="133"/>
      <c r="N240" s="133"/>
      <c r="O240" s="92">
        <f>O238+O239</f>
        <v>16</v>
      </c>
      <c r="P240" s="134"/>
      <c r="Q240" s="134"/>
      <c r="R240" s="92">
        <f>R238+R239</f>
        <v>12</v>
      </c>
      <c r="S240" s="134"/>
      <c r="T240" s="134"/>
      <c r="U240" s="92">
        <f>U238+U239</f>
        <v>28</v>
      </c>
    </row>
    <row r="241" spans="1:25" hidden="1">
      <c r="B241" s="161"/>
      <c r="C241" s="48"/>
      <c r="E241" s="79"/>
      <c r="F241" s="79"/>
      <c r="G241" s="88"/>
      <c r="J241" s="88"/>
      <c r="K241" s="89"/>
      <c r="O241" s="85"/>
      <c r="R241" s="85"/>
      <c r="U241" s="85"/>
    </row>
    <row r="242" spans="1:25" hidden="1">
      <c r="B242" s="48"/>
      <c r="C242" s="48"/>
      <c r="D242" s="60" t="s">
        <v>950</v>
      </c>
      <c r="E242" s="79"/>
      <c r="F242" s="79"/>
      <c r="G242" s="82">
        <f>G238+G215</f>
        <v>10702</v>
      </c>
      <c r="H242" s="47">
        <f>IF($E242="",0,$G242)</f>
        <v>0</v>
      </c>
      <c r="I242" s="47">
        <f>IF($F242="",0,$G242)</f>
        <v>0</v>
      </c>
      <c r="J242" s="82">
        <f>J238+J215</f>
        <v>10843</v>
      </c>
      <c r="K242" s="84">
        <f>SUM(L206:L237)</f>
        <v>11031.2</v>
      </c>
      <c r="L242" s="47">
        <f>IF($E242="",0,K242)</f>
        <v>0</v>
      </c>
      <c r="M242" s="47">
        <f>IF($F242="",0,K242)</f>
        <v>0</v>
      </c>
      <c r="O242" s="82">
        <f>SUM(P206:P237)</f>
        <v>141</v>
      </c>
      <c r="P242" s="82">
        <f>IF($E242="",0,O242)</f>
        <v>0</v>
      </c>
      <c r="Q242" s="82">
        <f>IF($F242="",0,O242)</f>
        <v>0</v>
      </c>
      <c r="R242" s="82">
        <f>SUM(S206:S237)</f>
        <v>188.20000000000005</v>
      </c>
      <c r="S242" s="82">
        <f>IF($E242="",0,R242)</f>
        <v>0</v>
      </c>
      <c r="T242" s="82">
        <f>IF($F242="",0,R242)</f>
        <v>0</v>
      </c>
      <c r="U242" s="82">
        <f>SUM(V206:V237)</f>
        <v>329.20000000000005</v>
      </c>
      <c r="V242" s="47">
        <f>IF($E242="",0,U242)</f>
        <v>0</v>
      </c>
      <c r="W242" s="47">
        <f>IF($F242="",0,U242)</f>
        <v>0</v>
      </c>
    </row>
    <row r="243" spans="1:25" hidden="1">
      <c r="B243" s="48"/>
      <c r="C243" s="48"/>
      <c r="D243" s="60" t="s">
        <v>951</v>
      </c>
      <c r="E243" s="79"/>
      <c r="F243" s="79"/>
      <c r="G243" s="92">
        <f>G216+G239</f>
        <v>9819.9000000000015</v>
      </c>
      <c r="H243" s="47">
        <f>IF($E243="",0,$G243)</f>
        <v>0</v>
      </c>
      <c r="I243" s="47">
        <f>IF($F243="",0,$G243)</f>
        <v>0</v>
      </c>
      <c r="J243" s="92">
        <f>J216+J239</f>
        <v>9929.9000000000015</v>
      </c>
      <c r="K243" s="121">
        <f>SUM(M206:M237)</f>
        <v>10063.6</v>
      </c>
      <c r="L243" s="47">
        <f>IF($E243="",0,K243)</f>
        <v>0</v>
      </c>
      <c r="M243" s="47">
        <f>IF($F243="",0,K243)</f>
        <v>0</v>
      </c>
      <c r="O243" s="92">
        <f>SUM(Q206:Q237)</f>
        <v>110</v>
      </c>
      <c r="P243" s="82">
        <f>IF($E243="",0,O243)</f>
        <v>0</v>
      </c>
      <c r="Q243" s="82">
        <f>IF($F243="",0,O243)</f>
        <v>0</v>
      </c>
      <c r="R243" s="92">
        <f>SUM(T206:T237)</f>
        <v>133.70000000000005</v>
      </c>
      <c r="S243" s="82">
        <f>IF($E243="",0,R243)</f>
        <v>0</v>
      </c>
      <c r="T243" s="82">
        <f>IF($F243="",0,R243)</f>
        <v>0</v>
      </c>
      <c r="U243" s="92">
        <f>SUM(W206:W237)</f>
        <v>243.70000000000005</v>
      </c>
      <c r="V243" s="47">
        <f>IF($E243="",0,U243)</f>
        <v>0</v>
      </c>
      <c r="W243" s="47">
        <f>IF($F243="",0,U243)</f>
        <v>0</v>
      </c>
    </row>
    <row r="244" spans="1:25" hidden="1">
      <c r="B244" s="48"/>
      <c r="C244" s="48"/>
      <c r="D244" s="60" t="s">
        <v>952</v>
      </c>
      <c r="E244" s="79"/>
      <c r="F244" s="79"/>
      <c r="G244" s="97">
        <f>G242+G243</f>
        <v>20521.900000000001</v>
      </c>
      <c r="H244" s="47">
        <f>IF($E244="",0,$G244)</f>
        <v>0</v>
      </c>
      <c r="I244" s="47">
        <f>IF($F244="",0,$G244)</f>
        <v>0</v>
      </c>
      <c r="J244" s="97">
        <f>J242+J243</f>
        <v>20772.900000000001</v>
      </c>
      <c r="K244" s="121">
        <f>K242+K243</f>
        <v>21094.800000000003</v>
      </c>
      <c r="L244" s="47">
        <f>IF($E244="",0,K244)</f>
        <v>0</v>
      </c>
      <c r="M244" s="47">
        <f>IF($F244="",0,K244)</f>
        <v>0</v>
      </c>
      <c r="O244" s="92">
        <f>O242+O243</f>
        <v>251</v>
      </c>
      <c r="P244" s="82">
        <f>IF($E244="",0,O244)</f>
        <v>0</v>
      </c>
      <c r="Q244" s="82">
        <f>IF($F244="",0,O244)</f>
        <v>0</v>
      </c>
      <c r="R244" s="92">
        <f>R242+R243</f>
        <v>321.90000000000009</v>
      </c>
      <c r="S244" s="82">
        <f>IF($E244="",0,R244)</f>
        <v>0</v>
      </c>
      <c r="T244" s="82">
        <f>IF($F244="",0,R244)</f>
        <v>0</v>
      </c>
      <c r="U244" s="92">
        <f>U242+U243</f>
        <v>572.90000000000009</v>
      </c>
      <c r="V244" s="47">
        <f>IF($E244="",0,U244)</f>
        <v>0</v>
      </c>
      <c r="W244" s="47">
        <f>IF($F244="",0,U244)</f>
        <v>0</v>
      </c>
    </row>
    <row r="245" spans="1:25" hidden="1">
      <c r="B245" s="48"/>
      <c r="C245" s="48"/>
      <c r="E245" s="79"/>
      <c r="F245" s="79"/>
      <c r="G245" s="92"/>
      <c r="J245" s="97"/>
      <c r="K245" s="98"/>
      <c r="N245" s="82"/>
      <c r="O245" s="92"/>
      <c r="R245" s="92"/>
      <c r="U245" s="92"/>
    </row>
    <row r="246" spans="1:25" hidden="1">
      <c r="B246" s="35" t="s">
        <v>953</v>
      </c>
      <c r="C246" s="35"/>
      <c r="D246" s="35"/>
      <c r="E246" s="35"/>
      <c r="F246" s="105"/>
      <c r="G246" s="101"/>
      <c r="H246" s="102">
        <f t="shared" ref="H246:H252" si="104">IF($E246="",0,$G246)</f>
        <v>0</v>
      </c>
      <c r="I246" s="102">
        <f t="shared" ref="I246:I252" si="105">IF($F246="",0,$G246)</f>
        <v>0</v>
      </c>
      <c r="J246" s="122" t="str">
        <f>IF(K244=0,((O244/G244)),"")</f>
        <v/>
      </c>
      <c r="K246" s="104">
        <f>IF(K244=0,"",(((U244)/(G244))))</f>
        <v>2.7916518451020618E-2</v>
      </c>
      <c r="L246" s="102">
        <f t="shared" ref="L246:L252" si="106">IF($E246="",0,K246)</f>
        <v>0</v>
      </c>
      <c r="M246" s="102">
        <f t="shared" ref="M246:M252" si="107">IF($F246="",0,K246)</f>
        <v>0</v>
      </c>
      <c r="N246" s="102"/>
      <c r="O246" s="123"/>
      <c r="P246" s="82">
        <f t="shared" ref="P246:P252" si="108">IF($E246="",0,O246)</f>
        <v>0</v>
      </c>
      <c r="Q246" s="82">
        <f t="shared" ref="Q246:Q252" si="109">IF($F246="",0,O246)</f>
        <v>0</v>
      </c>
      <c r="S246" s="82">
        <f t="shared" ref="S246:S252" si="110">IF($E246="",0,R246)</f>
        <v>0</v>
      </c>
      <c r="T246" s="82">
        <f t="shared" ref="T246:T252" si="111">IF($F246="",0,R246)</f>
        <v>0</v>
      </c>
      <c r="V246" s="47">
        <f t="shared" ref="V246:V252" si="112">IF($E246="",0,U246)</f>
        <v>0</v>
      </c>
      <c r="W246" s="47">
        <f t="shared" ref="W246:W252" si="113">IF($F246="",0,U246)</f>
        <v>0</v>
      </c>
    </row>
    <row r="247" spans="1:25" hidden="1">
      <c r="B247" s="48"/>
      <c r="C247" s="48"/>
      <c r="E247" s="79"/>
      <c r="F247" s="102"/>
      <c r="G247" s="124"/>
      <c r="H247" s="102">
        <f t="shared" si="104"/>
        <v>0</v>
      </c>
      <c r="I247" s="102">
        <f t="shared" si="105"/>
        <v>0</v>
      </c>
      <c r="J247" s="176"/>
      <c r="K247" s="177"/>
      <c r="L247" s="102">
        <f t="shared" si="106"/>
        <v>0</v>
      </c>
      <c r="M247" s="102">
        <f t="shared" si="107"/>
        <v>0</v>
      </c>
      <c r="N247" s="102"/>
      <c r="O247" s="124"/>
      <c r="P247" s="82">
        <f t="shared" si="108"/>
        <v>0</v>
      </c>
      <c r="Q247" s="82">
        <f t="shared" si="109"/>
        <v>0</v>
      </c>
      <c r="R247" s="92"/>
      <c r="S247" s="82">
        <f t="shared" si="110"/>
        <v>0</v>
      </c>
      <c r="T247" s="82">
        <f t="shared" si="111"/>
        <v>0</v>
      </c>
      <c r="U247" s="92"/>
      <c r="V247" s="47">
        <f t="shared" si="112"/>
        <v>0</v>
      </c>
      <c r="W247" s="47">
        <f t="shared" si="113"/>
        <v>0</v>
      </c>
    </row>
    <row r="248" spans="1:25" s="108" customFormat="1" hidden="1">
      <c r="A248" s="35"/>
      <c r="B248" s="107" t="s">
        <v>954</v>
      </c>
      <c r="C248" s="107"/>
      <c r="D248" s="107"/>
      <c r="E248" s="107"/>
      <c r="F248" s="112"/>
      <c r="G248" s="125">
        <v>8.5000000000000006E-2</v>
      </c>
      <c r="H248" s="109">
        <f t="shared" si="104"/>
        <v>0</v>
      </c>
      <c r="I248" s="109">
        <f t="shared" si="105"/>
        <v>0</v>
      </c>
      <c r="J248" s="126" t="str">
        <f>IF(K244=0,((O244/G244)/A4*12),"")</f>
        <v/>
      </c>
      <c r="K248" s="111">
        <f>IF(K244=0,"",((U244)/12*12/(G244)))</f>
        <v>2.7916518451020618E-2</v>
      </c>
      <c r="L248" s="109">
        <f t="shared" si="106"/>
        <v>0</v>
      </c>
      <c r="M248" s="109">
        <f t="shared" si="107"/>
        <v>0</v>
      </c>
      <c r="N248" s="109"/>
      <c r="O248" s="127"/>
      <c r="P248" s="113">
        <f t="shared" si="108"/>
        <v>0</v>
      </c>
      <c r="Q248" s="113">
        <f t="shared" si="109"/>
        <v>0</v>
      </c>
      <c r="R248" s="113"/>
      <c r="S248" s="113">
        <f t="shared" si="110"/>
        <v>0</v>
      </c>
      <c r="T248" s="113">
        <f t="shared" si="111"/>
        <v>0</v>
      </c>
      <c r="U248" s="113"/>
      <c r="V248" s="108">
        <f t="shared" si="112"/>
        <v>0</v>
      </c>
      <c r="W248" s="108">
        <f t="shared" si="113"/>
        <v>0</v>
      </c>
    </row>
    <row r="249" spans="1:25" s="114" customFormat="1" hidden="1">
      <c r="A249" s="35"/>
      <c r="F249" s="178"/>
      <c r="G249" s="178"/>
      <c r="H249" s="102">
        <f t="shared" si="104"/>
        <v>0</v>
      </c>
      <c r="I249" s="102">
        <f t="shared" si="105"/>
        <v>0</v>
      </c>
      <c r="J249" s="106"/>
      <c r="K249" s="179"/>
      <c r="L249" s="102">
        <f t="shared" si="106"/>
        <v>0</v>
      </c>
      <c r="M249" s="102">
        <f t="shared" si="107"/>
        <v>0</v>
      </c>
      <c r="N249" s="102"/>
      <c r="O249" s="178"/>
      <c r="P249" s="82">
        <f t="shared" si="108"/>
        <v>0</v>
      </c>
      <c r="Q249" s="82">
        <f t="shared" si="109"/>
        <v>0</v>
      </c>
      <c r="R249" s="180"/>
      <c r="S249" s="82">
        <f t="shared" si="110"/>
        <v>0</v>
      </c>
      <c r="T249" s="82">
        <f t="shared" si="111"/>
        <v>0</v>
      </c>
      <c r="U249" s="180"/>
      <c r="V249" s="47">
        <f t="shared" si="112"/>
        <v>0</v>
      </c>
      <c r="W249" s="47">
        <f t="shared" si="113"/>
        <v>0</v>
      </c>
      <c r="X249" s="47"/>
    </row>
    <row r="250" spans="1:25" s="114" customFormat="1" hidden="1">
      <c r="A250" s="35"/>
      <c r="B250" s="78" t="s">
        <v>955</v>
      </c>
      <c r="C250" s="48"/>
      <c r="E250" s="35"/>
      <c r="F250" s="35"/>
      <c r="G250" s="88"/>
      <c r="H250" s="47">
        <f t="shared" si="104"/>
        <v>0</v>
      </c>
      <c r="I250" s="47">
        <f t="shared" si="105"/>
        <v>0</v>
      </c>
      <c r="J250" s="99"/>
      <c r="K250" s="100"/>
      <c r="L250" s="47">
        <f t="shared" si="106"/>
        <v>0</v>
      </c>
      <c r="M250" s="47">
        <f t="shared" si="107"/>
        <v>0</v>
      </c>
      <c r="N250" s="47"/>
      <c r="O250" s="88"/>
      <c r="P250" s="82">
        <f t="shared" si="108"/>
        <v>0</v>
      </c>
      <c r="Q250" s="82">
        <f t="shared" si="109"/>
        <v>0</v>
      </c>
      <c r="R250" s="88"/>
      <c r="S250" s="82">
        <f t="shared" si="110"/>
        <v>0</v>
      </c>
      <c r="T250" s="82">
        <f t="shared" si="111"/>
        <v>0</v>
      </c>
      <c r="U250" s="88"/>
      <c r="V250" s="47">
        <f t="shared" si="112"/>
        <v>0</v>
      </c>
      <c r="W250" s="47">
        <f t="shared" si="113"/>
        <v>0</v>
      </c>
      <c r="X250" s="47"/>
      <c r="Y250" s="47"/>
    </row>
    <row r="251" spans="1:25" s="114" customFormat="1" hidden="1">
      <c r="A251" s="35"/>
      <c r="B251" s="35" t="s">
        <v>956</v>
      </c>
      <c r="C251" s="48"/>
      <c r="E251" s="35"/>
      <c r="F251" s="35"/>
      <c r="G251" s="88"/>
      <c r="H251" s="47">
        <f t="shared" si="104"/>
        <v>0</v>
      </c>
      <c r="I251" s="47">
        <f t="shared" si="105"/>
        <v>0</v>
      </c>
      <c r="J251" s="99"/>
      <c r="K251" s="100"/>
      <c r="L251" s="47">
        <f t="shared" si="106"/>
        <v>0</v>
      </c>
      <c r="M251" s="47">
        <f t="shared" si="107"/>
        <v>0</v>
      </c>
      <c r="N251" s="47"/>
      <c r="O251" s="88"/>
      <c r="P251" s="82">
        <f t="shared" si="108"/>
        <v>0</v>
      </c>
      <c r="Q251" s="82">
        <f t="shared" si="109"/>
        <v>0</v>
      </c>
      <c r="R251" s="88"/>
      <c r="S251" s="82">
        <f t="shared" si="110"/>
        <v>0</v>
      </c>
      <c r="T251" s="82">
        <f t="shared" si="111"/>
        <v>0</v>
      </c>
      <c r="U251" s="88"/>
      <c r="V251" s="47">
        <f t="shared" si="112"/>
        <v>0</v>
      </c>
      <c r="W251" s="47">
        <f t="shared" si="113"/>
        <v>0</v>
      </c>
      <c r="X251" s="47"/>
      <c r="Y251" s="47"/>
    </row>
    <row r="252" spans="1:25" s="114" customFormat="1" hidden="1">
      <c r="A252" s="35"/>
      <c r="B252" s="48" t="s">
        <v>957</v>
      </c>
      <c r="C252" s="48"/>
      <c r="D252" s="35" t="s">
        <v>958</v>
      </c>
      <c r="E252" s="35" t="s">
        <v>735</v>
      </c>
      <c r="F252" s="35"/>
      <c r="G252" s="120">
        <v>2093.6</v>
      </c>
      <c r="H252" s="47">
        <f t="shared" si="104"/>
        <v>2093.6</v>
      </c>
      <c r="I252" s="47">
        <f t="shared" si="105"/>
        <v>0</v>
      </c>
      <c r="J252" s="120">
        <f>1923.1+171.5</f>
        <v>2094.6</v>
      </c>
      <c r="K252" s="121">
        <f>1924.1+171.5</f>
        <v>2095.6</v>
      </c>
      <c r="L252" s="47">
        <f t="shared" si="106"/>
        <v>2095.6</v>
      </c>
      <c r="M252" s="47">
        <f t="shared" si="107"/>
        <v>0</v>
      </c>
      <c r="N252" s="47"/>
      <c r="O252" s="95">
        <f>IF(J252&gt;0,J252-G252,0)</f>
        <v>1</v>
      </c>
      <c r="P252" s="82">
        <f t="shared" si="108"/>
        <v>1</v>
      </c>
      <c r="Q252" s="82">
        <f t="shared" si="109"/>
        <v>0</v>
      </c>
      <c r="R252" s="95">
        <f>IF(K252&gt;0,K252-J252,0)</f>
        <v>1</v>
      </c>
      <c r="S252" s="82">
        <f t="shared" si="110"/>
        <v>1</v>
      </c>
      <c r="T252" s="82">
        <f t="shared" si="111"/>
        <v>0</v>
      </c>
      <c r="U252" s="94">
        <f>IF(K252&gt;0,O252+R252,O252)</f>
        <v>2</v>
      </c>
      <c r="V252" s="47">
        <f t="shared" si="112"/>
        <v>2</v>
      </c>
      <c r="W252" s="47">
        <f t="shared" si="113"/>
        <v>0</v>
      </c>
      <c r="X252" s="47"/>
      <c r="Y252" s="47"/>
    </row>
    <row r="253" spans="1:25" s="114" customFormat="1" hidden="1">
      <c r="A253" s="35"/>
      <c r="G253" s="181"/>
      <c r="H253" s="47"/>
      <c r="I253" s="47"/>
      <c r="J253" s="181"/>
      <c r="K253" s="182"/>
      <c r="L253" s="47"/>
      <c r="M253" s="47"/>
      <c r="N253" s="47"/>
      <c r="O253" s="180"/>
      <c r="P253" s="82"/>
      <c r="Q253" s="82"/>
      <c r="R253" s="180"/>
      <c r="S253" s="82"/>
      <c r="T253" s="82"/>
      <c r="U253" s="180"/>
      <c r="V253" s="47"/>
      <c r="W253" s="47"/>
      <c r="X253" s="47"/>
    </row>
    <row r="254" spans="1:25" hidden="1">
      <c r="B254" s="60" t="s">
        <v>959</v>
      </c>
      <c r="C254" s="35"/>
      <c r="D254" s="35"/>
      <c r="E254" s="35"/>
      <c r="F254" s="35"/>
      <c r="G254" s="181"/>
      <c r="H254" s="47">
        <f t="shared" ref="H254:H273" si="114">IF($E254="",0,$G254)</f>
        <v>0</v>
      </c>
      <c r="I254" s="47">
        <f t="shared" ref="I254:I273" si="115">IF($F254="",0,$G254)</f>
        <v>0</v>
      </c>
      <c r="J254" s="181"/>
      <c r="K254" s="182"/>
      <c r="L254" s="47">
        <f t="shared" ref="L254:L273" si="116">IF($E254="",0,K254)</f>
        <v>0</v>
      </c>
      <c r="M254" s="47">
        <f t="shared" ref="M254:M273" si="117">IF($F254="",0,K254)</f>
        <v>0</v>
      </c>
      <c r="O254" s="85"/>
      <c r="P254" s="82">
        <f t="shared" ref="P254:P273" si="118">IF($E254="",0,O254)</f>
        <v>0</v>
      </c>
      <c r="Q254" s="82">
        <f t="shared" ref="Q254:Q273" si="119">IF($F254="",0,O254)</f>
        <v>0</v>
      </c>
      <c r="S254" s="82">
        <f t="shared" ref="S254:S273" si="120">IF($E254="",0,R254)</f>
        <v>0</v>
      </c>
      <c r="T254" s="82">
        <f t="shared" ref="T254:T273" si="121">IF($F254="",0,R254)</f>
        <v>0</v>
      </c>
      <c r="V254" s="47">
        <f t="shared" ref="V254:V273" si="122">IF($E254="",0,U254)</f>
        <v>0</v>
      </c>
      <c r="W254" s="47">
        <f t="shared" ref="W254:W273" si="123">IF($F254="",0,U254)</f>
        <v>0</v>
      </c>
    </row>
    <row r="255" spans="1:25" hidden="1">
      <c r="B255" s="35" t="s">
        <v>960</v>
      </c>
      <c r="C255" s="35"/>
      <c r="D255" s="114"/>
      <c r="E255" s="35"/>
      <c r="F255" s="35"/>
      <c r="G255" s="128"/>
      <c r="H255" s="47">
        <f t="shared" si="114"/>
        <v>0</v>
      </c>
      <c r="I255" s="47">
        <f t="shared" si="115"/>
        <v>0</v>
      </c>
      <c r="J255" s="128"/>
      <c r="L255" s="47">
        <f t="shared" si="116"/>
        <v>0</v>
      </c>
      <c r="M255" s="47">
        <f t="shared" si="117"/>
        <v>0</v>
      </c>
      <c r="O255" s="85"/>
      <c r="P255" s="82">
        <f t="shared" si="118"/>
        <v>0</v>
      </c>
      <c r="Q255" s="82">
        <f t="shared" si="119"/>
        <v>0</v>
      </c>
      <c r="S255" s="82">
        <f t="shared" si="120"/>
        <v>0</v>
      </c>
      <c r="T255" s="82">
        <f t="shared" si="121"/>
        <v>0</v>
      </c>
      <c r="V255" s="47">
        <f t="shared" si="122"/>
        <v>0</v>
      </c>
      <c r="W255" s="47">
        <f t="shared" si="123"/>
        <v>0</v>
      </c>
    </row>
    <row r="256" spans="1:25" hidden="1">
      <c r="B256" s="48">
        <v>201</v>
      </c>
      <c r="C256" s="35"/>
      <c r="D256" s="183" t="s">
        <v>961</v>
      </c>
      <c r="E256" s="35" t="s">
        <v>735</v>
      </c>
      <c r="F256" s="35"/>
      <c r="G256" s="88">
        <v>0</v>
      </c>
      <c r="H256" s="47">
        <f t="shared" si="114"/>
        <v>0</v>
      </c>
      <c r="I256" s="47">
        <f t="shared" si="115"/>
        <v>0</v>
      </c>
      <c r="J256" s="88">
        <v>0</v>
      </c>
      <c r="K256" s="89">
        <v>0</v>
      </c>
      <c r="L256" s="47">
        <f t="shared" si="116"/>
        <v>0</v>
      </c>
      <c r="M256" s="47">
        <f t="shared" si="117"/>
        <v>0</v>
      </c>
      <c r="O256" s="119">
        <f>IF(J256&gt;0,J256-G256,0)</f>
        <v>0</v>
      </c>
      <c r="P256" s="82">
        <f t="shared" si="118"/>
        <v>0</v>
      </c>
      <c r="Q256" s="82">
        <f t="shared" si="119"/>
        <v>0</v>
      </c>
      <c r="R256" s="119">
        <f>IF(K256&gt;0,K256-J256,0)</f>
        <v>0</v>
      </c>
      <c r="S256" s="82">
        <f t="shared" si="120"/>
        <v>0</v>
      </c>
      <c r="T256" s="82">
        <f t="shared" si="121"/>
        <v>0</v>
      </c>
      <c r="U256" s="85">
        <f>IF(K256&gt;0,O256+R256,O256)</f>
        <v>0</v>
      </c>
      <c r="V256" s="47">
        <f t="shared" si="122"/>
        <v>0</v>
      </c>
      <c r="W256" s="47">
        <f t="shared" si="123"/>
        <v>0</v>
      </c>
    </row>
    <row r="257" spans="2:23" hidden="1">
      <c r="B257" s="48">
        <v>201</v>
      </c>
      <c r="C257" s="35"/>
      <c r="D257" s="183" t="s">
        <v>961</v>
      </c>
      <c r="E257" s="35"/>
      <c r="F257" s="35" t="s">
        <v>736</v>
      </c>
      <c r="G257" s="88">
        <v>0</v>
      </c>
      <c r="H257" s="47">
        <f t="shared" si="114"/>
        <v>0</v>
      </c>
      <c r="I257" s="47">
        <f t="shared" si="115"/>
        <v>0</v>
      </c>
      <c r="J257" s="88">
        <v>0</v>
      </c>
      <c r="K257" s="89">
        <v>0</v>
      </c>
      <c r="L257" s="47">
        <f t="shared" si="116"/>
        <v>0</v>
      </c>
      <c r="M257" s="47">
        <f t="shared" si="117"/>
        <v>0</v>
      </c>
      <c r="O257" s="119">
        <f>IF(J257&gt;0,J257-G257,0)</f>
        <v>0</v>
      </c>
      <c r="P257" s="82">
        <f t="shared" si="118"/>
        <v>0</v>
      </c>
      <c r="Q257" s="82">
        <f t="shared" si="119"/>
        <v>0</v>
      </c>
      <c r="R257" s="119">
        <f>IF(K257&gt;0,K257-J257,0)</f>
        <v>0</v>
      </c>
      <c r="S257" s="82">
        <f t="shared" si="120"/>
        <v>0</v>
      </c>
      <c r="T257" s="82">
        <f t="shared" si="121"/>
        <v>0</v>
      </c>
      <c r="U257" s="85">
        <f>IF(K257&gt;0,O257+R257,O257)</f>
        <v>0</v>
      </c>
      <c r="V257" s="47">
        <f t="shared" si="122"/>
        <v>0</v>
      </c>
      <c r="W257" s="47">
        <f t="shared" si="123"/>
        <v>0</v>
      </c>
    </row>
    <row r="258" spans="2:23" hidden="1">
      <c r="B258" s="35" t="s">
        <v>962</v>
      </c>
      <c r="C258" s="35"/>
      <c r="D258" s="114"/>
      <c r="E258" s="35"/>
      <c r="F258" s="35"/>
      <c r="G258" s="88"/>
      <c r="H258" s="47">
        <f t="shared" si="114"/>
        <v>0</v>
      </c>
      <c r="I258" s="47">
        <f t="shared" si="115"/>
        <v>0</v>
      </c>
      <c r="J258" s="88"/>
      <c r="K258" s="89"/>
      <c r="L258" s="47">
        <f t="shared" si="116"/>
        <v>0</v>
      </c>
      <c r="M258" s="47">
        <f t="shared" si="117"/>
        <v>0</v>
      </c>
      <c r="O258" s="119"/>
      <c r="P258" s="82">
        <f t="shared" si="118"/>
        <v>0</v>
      </c>
      <c r="Q258" s="82">
        <f t="shared" si="119"/>
        <v>0</v>
      </c>
      <c r="R258" s="119"/>
      <c r="S258" s="82">
        <f t="shared" si="120"/>
        <v>0</v>
      </c>
      <c r="T258" s="82">
        <f t="shared" si="121"/>
        <v>0</v>
      </c>
      <c r="U258" s="85"/>
      <c r="V258" s="47">
        <f t="shared" si="122"/>
        <v>0</v>
      </c>
      <c r="W258" s="47">
        <f t="shared" si="123"/>
        <v>0</v>
      </c>
    </row>
    <row r="259" spans="2:23" hidden="1">
      <c r="B259" s="48">
        <v>205</v>
      </c>
      <c r="C259" s="35"/>
      <c r="D259" s="35" t="s">
        <v>963</v>
      </c>
      <c r="E259" s="35" t="s">
        <v>735</v>
      </c>
      <c r="F259" s="35"/>
      <c r="G259" s="88">
        <v>848</v>
      </c>
      <c r="H259" s="47">
        <f t="shared" si="114"/>
        <v>848</v>
      </c>
      <c r="I259" s="47">
        <f t="shared" si="115"/>
        <v>0</v>
      </c>
      <c r="J259" s="88">
        <v>848</v>
      </c>
      <c r="K259" s="89">
        <v>848</v>
      </c>
      <c r="L259" s="47">
        <f t="shared" si="116"/>
        <v>848</v>
      </c>
      <c r="M259" s="47">
        <f t="shared" si="117"/>
        <v>0</v>
      </c>
      <c r="O259" s="119">
        <f>IF(J259&gt;0,J259-G259,0)</f>
        <v>0</v>
      </c>
      <c r="P259" s="82">
        <f t="shared" si="118"/>
        <v>0</v>
      </c>
      <c r="Q259" s="82">
        <f t="shared" si="119"/>
        <v>0</v>
      </c>
      <c r="R259" s="119">
        <f>IF(K259&gt;0,K259-J259,0)</f>
        <v>0</v>
      </c>
      <c r="S259" s="82">
        <f t="shared" si="120"/>
        <v>0</v>
      </c>
      <c r="T259" s="82">
        <f t="shared" si="121"/>
        <v>0</v>
      </c>
      <c r="U259" s="85">
        <f>IF(K259&gt;0,O259+R259,O259)</f>
        <v>0</v>
      </c>
      <c r="V259" s="47">
        <f t="shared" si="122"/>
        <v>0</v>
      </c>
      <c r="W259" s="47">
        <f t="shared" si="123"/>
        <v>0</v>
      </c>
    </row>
    <row r="260" spans="2:23" hidden="1">
      <c r="B260" s="48">
        <v>208</v>
      </c>
      <c r="C260" s="35"/>
      <c r="D260" s="35" t="s">
        <v>964</v>
      </c>
      <c r="E260" s="35" t="s">
        <v>735</v>
      </c>
      <c r="F260" s="35"/>
      <c r="G260" s="88">
        <v>81</v>
      </c>
      <c r="H260" s="47">
        <f t="shared" si="114"/>
        <v>81</v>
      </c>
      <c r="I260" s="47">
        <f t="shared" si="115"/>
        <v>0</v>
      </c>
      <c r="J260" s="88">
        <v>81</v>
      </c>
      <c r="K260" s="89">
        <v>81</v>
      </c>
      <c r="L260" s="47">
        <f t="shared" si="116"/>
        <v>81</v>
      </c>
      <c r="M260" s="47">
        <f t="shared" si="117"/>
        <v>0</v>
      </c>
      <c r="O260" s="119">
        <f>IF(J260&gt;0,J260-G260,0)</f>
        <v>0</v>
      </c>
      <c r="P260" s="82">
        <f t="shared" si="118"/>
        <v>0</v>
      </c>
      <c r="Q260" s="82">
        <f t="shared" si="119"/>
        <v>0</v>
      </c>
      <c r="R260" s="119">
        <f>IF(K260&gt;0,K260-J260,0)</f>
        <v>0</v>
      </c>
      <c r="S260" s="82">
        <f t="shared" si="120"/>
        <v>0</v>
      </c>
      <c r="T260" s="82">
        <f t="shared" si="121"/>
        <v>0</v>
      </c>
      <c r="U260" s="85">
        <f>IF(K260&gt;0,O260+R260,O260)</f>
        <v>0</v>
      </c>
      <c r="V260" s="47">
        <f t="shared" si="122"/>
        <v>0</v>
      </c>
      <c r="W260" s="47">
        <f t="shared" si="123"/>
        <v>0</v>
      </c>
    </row>
    <row r="261" spans="2:23" hidden="1">
      <c r="B261" s="35" t="s">
        <v>965</v>
      </c>
      <c r="C261" s="35"/>
      <c r="D261" s="114"/>
      <c r="E261" s="35"/>
      <c r="F261" s="35"/>
      <c r="G261" s="88"/>
      <c r="H261" s="47">
        <f t="shared" si="114"/>
        <v>0</v>
      </c>
      <c r="I261" s="47">
        <f t="shared" si="115"/>
        <v>0</v>
      </c>
      <c r="J261" s="88"/>
      <c r="K261" s="89"/>
      <c r="L261" s="47">
        <f t="shared" si="116"/>
        <v>0</v>
      </c>
      <c r="M261" s="47">
        <f t="shared" si="117"/>
        <v>0</v>
      </c>
      <c r="O261" s="119"/>
      <c r="P261" s="82">
        <f t="shared" si="118"/>
        <v>0</v>
      </c>
      <c r="Q261" s="82">
        <f t="shared" si="119"/>
        <v>0</v>
      </c>
      <c r="R261" s="119"/>
      <c r="S261" s="82">
        <f t="shared" si="120"/>
        <v>0</v>
      </c>
      <c r="T261" s="82">
        <f t="shared" si="121"/>
        <v>0</v>
      </c>
      <c r="U261" s="85"/>
      <c r="V261" s="47">
        <f t="shared" si="122"/>
        <v>0</v>
      </c>
      <c r="W261" s="47">
        <f t="shared" si="123"/>
        <v>0</v>
      </c>
    </row>
    <row r="262" spans="2:23" hidden="1">
      <c r="B262" s="48">
        <v>210</v>
      </c>
      <c r="C262" s="35"/>
      <c r="D262" s="35" t="s">
        <v>966</v>
      </c>
      <c r="E262" s="35" t="s">
        <v>735</v>
      </c>
      <c r="F262" s="35"/>
      <c r="G262" s="88">
        <v>1511</v>
      </c>
      <c r="H262" s="47">
        <f t="shared" si="114"/>
        <v>1511</v>
      </c>
      <c r="I262" s="47">
        <f t="shared" si="115"/>
        <v>0</v>
      </c>
      <c r="J262" s="88">
        <v>1511</v>
      </c>
      <c r="K262" s="89">
        <v>1511</v>
      </c>
      <c r="L262" s="47">
        <f t="shared" si="116"/>
        <v>1511</v>
      </c>
      <c r="M262" s="47">
        <f t="shared" si="117"/>
        <v>0</v>
      </c>
      <c r="O262" s="119">
        <f>IF(J262&gt;0,J262-G262,0)</f>
        <v>0</v>
      </c>
      <c r="P262" s="82">
        <f t="shared" si="118"/>
        <v>0</v>
      </c>
      <c r="Q262" s="82">
        <f t="shared" si="119"/>
        <v>0</v>
      </c>
      <c r="R262" s="119">
        <f>IF(K262&gt;0,K262-J262,0)</f>
        <v>0</v>
      </c>
      <c r="S262" s="82">
        <f t="shared" si="120"/>
        <v>0</v>
      </c>
      <c r="T262" s="82">
        <f t="shared" si="121"/>
        <v>0</v>
      </c>
      <c r="U262" s="85">
        <f>IF(K262&gt;0,O262+R262,O262)</f>
        <v>0</v>
      </c>
      <c r="V262" s="47">
        <f t="shared" si="122"/>
        <v>0</v>
      </c>
      <c r="W262" s="47">
        <f t="shared" si="123"/>
        <v>0</v>
      </c>
    </row>
    <row r="263" spans="2:23" hidden="1">
      <c r="B263" s="35" t="s">
        <v>967</v>
      </c>
      <c r="C263" s="35"/>
      <c r="D263" s="114"/>
      <c r="E263" s="35"/>
      <c r="F263" s="35"/>
      <c r="G263" s="88"/>
      <c r="H263" s="47">
        <f t="shared" si="114"/>
        <v>0</v>
      </c>
      <c r="I263" s="47">
        <f t="shared" si="115"/>
        <v>0</v>
      </c>
      <c r="J263" s="88"/>
      <c r="K263" s="89"/>
      <c r="L263" s="47">
        <f t="shared" si="116"/>
        <v>0</v>
      </c>
      <c r="M263" s="47">
        <f t="shared" si="117"/>
        <v>0</v>
      </c>
      <c r="O263" s="119"/>
      <c r="P263" s="82">
        <f t="shared" si="118"/>
        <v>0</v>
      </c>
      <c r="Q263" s="82">
        <f t="shared" si="119"/>
        <v>0</v>
      </c>
      <c r="R263" s="119"/>
      <c r="S263" s="82">
        <f t="shared" si="120"/>
        <v>0</v>
      </c>
      <c r="T263" s="82">
        <f t="shared" si="121"/>
        <v>0</v>
      </c>
      <c r="U263" s="85"/>
      <c r="V263" s="47">
        <f t="shared" si="122"/>
        <v>0</v>
      </c>
      <c r="W263" s="47">
        <f t="shared" si="123"/>
        <v>0</v>
      </c>
    </row>
    <row r="264" spans="2:23" hidden="1">
      <c r="B264" s="48">
        <v>215</v>
      </c>
      <c r="C264" s="35"/>
      <c r="D264" s="35" t="s">
        <v>968</v>
      </c>
      <c r="E264" s="35" t="s">
        <v>735</v>
      </c>
      <c r="F264" s="35"/>
      <c r="G264" s="88">
        <v>1101.0999999999999</v>
      </c>
      <c r="H264" s="47">
        <f t="shared" si="114"/>
        <v>1101.0999999999999</v>
      </c>
      <c r="I264" s="47">
        <f t="shared" si="115"/>
        <v>0</v>
      </c>
      <c r="J264" s="88">
        <v>1103.0999999999999</v>
      </c>
      <c r="K264" s="89">
        <v>1104.0999999999999</v>
      </c>
      <c r="L264" s="47">
        <f t="shared" si="116"/>
        <v>1104.0999999999999</v>
      </c>
      <c r="M264" s="47">
        <f t="shared" si="117"/>
        <v>0</v>
      </c>
      <c r="O264" s="119">
        <f>IF(J264&gt;0,J264-G264,0)</f>
        <v>2</v>
      </c>
      <c r="P264" s="82">
        <f t="shared" si="118"/>
        <v>2</v>
      </c>
      <c r="Q264" s="82">
        <f t="shared" si="119"/>
        <v>0</v>
      </c>
      <c r="R264" s="119">
        <f>IF(K264&gt;0,K264-J264,0)</f>
        <v>1</v>
      </c>
      <c r="S264" s="82">
        <f t="shared" si="120"/>
        <v>1</v>
      </c>
      <c r="T264" s="82">
        <f t="shared" si="121"/>
        <v>0</v>
      </c>
      <c r="U264" s="85">
        <f>IF(K264&gt;0,O264+R264,O264)</f>
        <v>3</v>
      </c>
      <c r="V264" s="47">
        <f t="shared" si="122"/>
        <v>3</v>
      </c>
      <c r="W264" s="47">
        <f t="shared" si="123"/>
        <v>0</v>
      </c>
    </row>
    <row r="265" spans="2:23" hidden="1">
      <c r="B265" s="48">
        <v>215</v>
      </c>
      <c r="C265" s="35"/>
      <c r="D265" s="35" t="s">
        <v>969</v>
      </c>
      <c r="E265" s="35"/>
      <c r="F265" s="35" t="s">
        <v>736</v>
      </c>
      <c r="G265" s="88">
        <v>1094.9000000000001</v>
      </c>
      <c r="H265" s="47">
        <f t="shared" si="114"/>
        <v>0</v>
      </c>
      <c r="I265" s="47">
        <f t="shared" si="115"/>
        <v>1094.9000000000001</v>
      </c>
      <c r="J265" s="88">
        <v>1096.9000000000001</v>
      </c>
      <c r="K265" s="89">
        <v>1097.9000000000001</v>
      </c>
      <c r="L265" s="47">
        <f t="shared" si="116"/>
        <v>0</v>
      </c>
      <c r="M265" s="47">
        <f t="shared" si="117"/>
        <v>1097.9000000000001</v>
      </c>
      <c r="O265" s="119">
        <f>IF(J265&gt;0,J265-G265,0)</f>
        <v>2</v>
      </c>
      <c r="P265" s="82">
        <f t="shared" si="118"/>
        <v>0</v>
      </c>
      <c r="Q265" s="82">
        <f t="shared" si="119"/>
        <v>2</v>
      </c>
      <c r="R265" s="119">
        <f>IF(K265&gt;0,K265-J265,0)</f>
        <v>1</v>
      </c>
      <c r="S265" s="82">
        <f t="shared" si="120"/>
        <v>0</v>
      </c>
      <c r="T265" s="82">
        <f t="shared" si="121"/>
        <v>1</v>
      </c>
      <c r="U265" s="85">
        <f>IF(K265&gt;0,O265+R265,O265)</f>
        <v>3</v>
      </c>
      <c r="V265" s="47">
        <f t="shared" si="122"/>
        <v>0</v>
      </c>
      <c r="W265" s="47">
        <f t="shared" si="123"/>
        <v>3</v>
      </c>
    </row>
    <row r="266" spans="2:23" hidden="1">
      <c r="B266" s="48">
        <v>216</v>
      </c>
      <c r="C266" s="35"/>
      <c r="D266" s="35" t="s">
        <v>970</v>
      </c>
      <c r="E266" s="35" t="s">
        <v>735</v>
      </c>
      <c r="F266" s="35"/>
      <c r="G266" s="92">
        <v>39</v>
      </c>
      <c r="H266" s="133">
        <f t="shared" si="114"/>
        <v>39</v>
      </c>
      <c r="I266" s="133">
        <f t="shared" si="115"/>
        <v>0</v>
      </c>
      <c r="J266" s="92">
        <v>39</v>
      </c>
      <c r="K266" s="93">
        <v>39</v>
      </c>
      <c r="L266" s="47">
        <f t="shared" si="116"/>
        <v>39</v>
      </c>
      <c r="M266" s="47">
        <f t="shared" si="117"/>
        <v>0</v>
      </c>
      <c r="O266" s="95">
        <f>IF(J266&gt;0,J266-G266,0)</f>
        <v>0</v>
      </c>
      <c r="P266" s="134">
        <f t="shared" si="118"/>
        <v>0</v>
      </c>
      <c r="Q266" s="134">
        <f t="shared" si="119"/>
        <v>0</v>
      </c>
      <c r="R266" s="95">
        <f>IF(K266&gt;0,K266-J266,0)</f>
        <v>0</v>
      </c>
      <c r="S266" s="134">
        <f t="shared" si="120"/>
        <v>0</v>
      </c>
      <c r="T266" s="134">
        <f t="shared" si="121"/>
        <v>0</v>
      </c>
      <c r="U266" s="94">
        <f>IF(K266&gt;0,O266+R266,O266)</f>
        <v>0</v>
      </c>
      <c r="V266" s="47">
        <f t="shared" si="122"/>
        <v>0</v>
      </c>
      <c r="W266" s="47">
        <f t="shared" si="123"/>
        <v>0</v>
      </c>
    </row>
    <row r="267" spans="2:23" hidden="1">
      <c r="B267" s="48"/>
      <c r="C267" s="48"/>
      <c r="D267" s="60" t="s">
        <v>971</v>
      </c>
      <c r="E267" s="79"/>
      <c r="F267" s="79"/>
      <c r="G267" s="82">
        <f>G256+G259+G260+G262+G264+G266</f>
        <v>3580.1</v>
      </c>
      <c r="H267" s="47">
        <f t="shared" si="114"/>
        <v>0</v>
      </c>
      <c r="I267" s="47">
        <f t="shared" si="115"/>
        <v>0</v>
      </c>
      <c r="J267" s="82">
        <f>J256+J259+J260+J262+J264+J266</f>
        <v>3582.1</v>
      </c>
      <c r="K267" s="84">
        <f>SUM(L254:L266)</f>
        <v>3583.1</v>
      </c>
      <c r="L267" s="47">
        <f t="shared" si="116"/>
        <v>0</v>
      </c>
      <c r="M267" s="47">
        <f t="shared" si="117"/>
        <v>0</v>
      </c>
      <c r="O267" s="82">
        <f>SUM(P254:P266)</f>
        <v>2</v>
      </c>
      <c r="P267" s="82">
        <f t="shared" si="118"/>
        <v>0</v>
      </c>
      <c r="Q267" s="82">
        <f t="shared" si="119"/>
        <v>0</v>
      </c>
      <c r="R267" s="82">
        <f>SUM(S254:S266)</f>
        <v>1</v>
      </c>
      <c r="S267" s="82">
        <f t="shared" si="120"/>
        <v>0</v>
      </c>
      <c r="T267" s="82">
        <f t="shared" si="121"/>
        <v>0</v>
      </c>
      <c r="U267" s="82">
        <f>SUM(V254:V266)</f>
        <v>3</v>
      </c>
      <c r="V267" s="47">
        <f t="shared" si="122"/>
        <v>0</v>
      </c>
      <c r="W267" s="47">
        <f t="shared" si="123"/>
        <v>0</v>
      </c>
    </row>
    <row r="268" spans="2:23" hidden="1">
      <c r="B268" s="48"/>
      <c r="C268" s="48"/>
      <c r="D268" s="60" t="s">
        <v>972</v>
      </c>
      <c r="E268" s="79"/>
      <c r="F268" s="79"/>
      <c r="G268" s="92">
        <f>G257+G265</f>
        <v>1094.9000000000001</v>
      </c>
      <c r="H268" s="47">
        <f t="shared" si="114"/>
        <v>0</v>
      </c>
      <c r="I268" s="47">
        <f t="shared" si="115"/>
        <v>0</v>
      </c>
      <c r="J268" s="92">
        <f>J257+J265</f>
        <v>1096.9000000000001</v>
      </c>
      <c r="K268" s="121">
        <f>SUM(M254:M266)</f>
        <v>1097.9000000000001</v>
      </c>
      <c r="L268" s="47">
        <f t="shared" si="116"/>
        <v>0</v>
      </c>
      <c r="M268" s="47">
        <f t="shared" si="117"/>
        <v>0</v>
      </c>
      <c r="O268" s="92">
        <f>SUM(Q254:Q266)</f>
        <v>2</v>
      </c>
      <c r="P268" s="82">
        <f t="shared" si="118"/>
        <v>0</v>
      </c>
      <c r="Q268" s="82">
        <f t="shared" si="119"/>
        <v>0</v>
      </c>
      <c r="R268" s="92">
        <f>SUM(T254:T266)</f>
        <v>1</v>
      </c>
      <c r="S268" s="82">
        <f t="shared" si="120"/>
        <v>0</v>
      </c>
      <c r="T268" s="82">
        <f t="shared" si="121"/>
        <v>0</v>
      </c>
      <c r="U268" s="92">
        <f>SUM(W254:W266)</f>
        <v>3</v>
      </c>
      <c r="V268" s="47">
        <f t="shared" si="122"/>
        <v>0</v>
      </c>
      <c r="W268" s="47">
        <f t="shared" si="123"/>
        <v>0</v>
      </c>
    </row>
    <row r="269" spans="2:23" hidden="1">
      <c r="B269" s="48"/>
      <c r="C269" s="48"/>
      <c r="D269" s="60" t="s">
        <v>973</v>
      </c>
      <c r="E269" s="79"/>
      <c r="F269" s="79"/>
      <c r="G269" s="97">
        <f>G267+G268</f>
        <v>4675</v>
      </c>
      <c r="H269" s="47">
        <f t="shared" si="114"/>
        <v>0</v>
      </c>
      <c r="I269" s="47">
        <f t="shared" si="115"/>
        <v>0</v>
      </c>
      <c r="J269" s="97">
        <f>J267+J268</f>
        <v>4679</v>
      </c>
      <c r="K269" s="121">
        <f>K267+K268</f>
        <v>4681</v>
      </c>
      <c r="L269" s="47">
        <f t="shared" si="116"/>
        <v>0</v>
      </c>
      <c r="M269" s="47">
        <f t="shared" si="117"/>
        <v>0</v>
      </c>
      <c r="O269" s="92">
        <f>O267+O268</f>
        <v>4</v>
      </c>
      <c r="P269" s="82">
        <f t="shared" si="118"/>
        <v>0</v>
      </c>
      <c r="Q269" s="82">
        <f t="shared" si="119"/>
        <v>0</v>
      </c>
      <c r="R269" s="92">
        <f>R267+R268</f>
        <v>2</v>
      </c>
      <c r="S269" s="82">
        <f t="shared" si="120"/>
        <v>0</v>
      </c>
      <c r="T269" s="82">
        <f t="shared" si="121"/>
        <v>0</v>
      </c>
      <c r="U269" s="92">
        <f>U267+U268</f>
        <v>6</v>
      </c>
      <c r="V269" s="47">
        <f t="shared" si="122"/>
        <v>0</v>
      </c>
      <c r="W269" s="47">
        <f t="shared" si="123"/>
        <v>0</v>
      </c>
    </row>
    <row r="270" spans="2:23" hidden="1">
      <c r="B270" s="35"/>
      <c r="C270" s="35"/>
      <c r="D270" s="114"/>
      <c r="E270" s="35"/>
      <c r="F270" s="35"/>
      <c r="H270" s="47">
        <f t="shared" si="114"/>
        <v>0</v>
      </c>
      <c r="I270" s="47">
        <f t="shared" si="115"/>
        <v>0</v>
      </c>
      <c r="J270" s="181"/>
      <c r="L270" s="47">
        <f t="shared" si="116"/>
        <v>0</v>
      </c>
      <c r="M270" s="47">
        <f t="shared" si="117"/>
        <v>0</v>
      </c>
      <c r="O270" s="85"/>
      <c r="P270" s="82">
        <f t="shared" si="118"/>
        <v>0</v>
      </c>
      <c r="Q270" s="82">
        <f t="shared" si="119"/>
        <v>0</v>
      </c>
      <c r="S270" s="82">
        <f t="shared" si="120"/>
        <v>0</v>
      </c>
      <c r="T270" s="82">
        <f t="shared" si="121"/>
        <v>0</v>
      </c>
      <c r="V270" s="47">
        <f t="shared" si="122"/>
        <v>0</v>
      </c>
      <c r="W270" s="47">
        <f t="shared" si="123"/>
        <v>0</v>
      </c>
    </row>
    <row r="271" spans="2:23" hidden="1">
      <c r="B271" s="35" t="s">
        <v>974</v>
      </c>
      <c r="C271" s="35"/>
      <c r="D271" s="35"/>
      <c r="E271" s="35"/>
      <c r="F271" s="35"/>
      <c r="G271" s="101"/>
      <c r="H271" s="102">
        <f t="shared" si="114"/>
        <v>0</v>
      </c>
      <c r="I271" s="102">
        <f t="shared" si="115"/>
        <v>0</v>
      </c>
      <c r="J271" s="122" t="str">
        <f>IF(K269=0,((O269/G269)),"")</f>
        <v/>
      </c>
      <c r="K271" s="104">
        <f>IF(K269=0,"",(((U269)/(G269))))</f>
        <v>1.2834224598930481E-3</v>
      </c>
      <c r="L271" s="102">
        <f t="shared" si="116"/>
        <v>0</v>
      </c>
      <c r="M271" s="102">
        <f t="shared" si="117"/>
        <v>0</v>
      </c>
      <c r="N271" s="102"/>
      <c r="O271" s="85"/>
      <c r="P271" s="82">
        <f t="shared" si="118"/>
        <v>0</v>
      </c>
      <c r="Q271" s="82">
        <f t="shared" si="119"/>
        <v>0</v>
      </c>
      <c r="S271" s="82">
        <f t="shared" si="120"/>
        <v>0</v>
      </c>
      <c r="T271" s="82">
        <f t="shared" si="121"/>
        <v>0</v>
      </c>
      <c r="V271" s="47">
        <f t="shared" si="122"/>
        <v>0</v>
      </c>
      <c r="W271" s="47">
        <f t="shared" si="123"/>
        <v>0</v>
      </c>
    </row>
    <row r="272" spans="2:23" hidden="1">
      <c r="B272" s="35"/>
      <c r="C272" s="35"/>
      <c r="D272" s="114"/>
      <c r="E272" s="35"/>
      <c r="F272" s="35"/>
      <c r="G272" s="102"/>
      <c r="H272" s="102">
        <f t="shared" si="114"/>
        <v>0</v>
      </c>
      <c r="I272" s="102">
        <f t="shared" si="115"/>
        <v>0</v>
      </c>
      <c r="J272" s="106"/>
      <c r="K272" s="104"/>
      <c r="L272" s="102">
        <f t="shared" si="116"/>
        <v>0</v>
      </c>
      <c r="M272" s="102">
        <f t="shared" si="117"/>
        <v>0</v>
      </c>
      <c r="N272" s="102"/>
      <c r="O272" s="85"/>
      <c r="P272" s="82">
        <f t="shared" si="118"/>
        <v>0</v>
      </c>
      <c r="Q272" s="82">
        <f t="shared" si="119"/>
        <v>0</v>
      </c>
      <c r="S272" s="82">
        <f t="shared" si="120"/>
        <v>0</v>
      </c>
      <c r="T272" s="82">
        <f t="shared" si="121"/>
        <v>0</v>
      </c>
      <c r="V272" s="47">
        <f t="shared" si="122"/>
        <v>0</v>
      </c>
      <c r="W272" s="47">
        <f t="shared" si="123"/>
        <v>0</v>
      </c>
    </row>
    <row r="273" spans="1:23" s="108" customFormat="1" hidden="1">
      <c r="A273" s="35"/>
      <c r="B273" s="107" t="s">
        <v>975</v>
      </c>
      <c r="C273" s="107"/>
      <c r="D273" s="107"/>
      <c r="E273" s="107"/>
      <c r="F273" s="107"/>
      <c r="G273" s="125">
        <v>0</v>
      </c>
      <c r="H273" s="109">
        <f t="shared" si="114"/>
        <v>0</v>
      </c>
      <c r="I273" s="109">
        <f t="shared" si="115"/>
        <v>0</v>
      </c>
      <c r="J273" s="126" t="str">
        <f>IF(K269=0,((O269/G269)/A4*12),"")</f>
        <v/>
      </c>
      <c r="K273" s="111">
        <f>IF(K269=0,"",((U269)/12*12/(G269)))</f>
        <v>1.2834224598930481E-3</v>
      </c>
      <c r="L273" s="109">
        <f t="shared" si="116"/>
        <v>0</v>
      </c>
      <c r="M273" s="109">
        <f t="shared" si="117"/>
        <v>0</v>
      </c>
      <c r="N273" s="109"/>
      <c r="O273" s="184"/>
      <c r="P273" s="113">
        <f t="shared" si="118"/>
        <v>0</v>
      </c>
      <c r="Q273" s="113">
        <f t="shared" si="119"/>
        <v>0</v>
      </c>
      <c r="R273" s="113"/>
      <c r="S273" s="113">
        <f t="shared" si="120"/>
        <v>0</v>
      </c>
      <c r="T273" s="113">
        <f t="shared" si="121"/>
        <v>0</v>
      </c>
      <c r="U273" s="113"/>
      <c r="V273" s="108">
        <f t="shared" si="122"/>
        <v>0</v>
      </c>
      <c r="W273" s="108">
        <f t="shared" si="123"/>
        <v>0</v>
      </c>
    </row>
    <row r="274" spans="1:23" s="108" customFormat="1" hidden="1">
      <c r="A274" s="35"/>
      <c r="B274" s="107"/>
      <c r="C274" s="107"/>
      <c r="D274" s="107"/>
      <c r="E274" s="107"/>
      <c r="F274" s="107"/>
      <c r="G274" s="125"/>
      <c r="H274" s="109"/>
      <c r="I274" s="109"/>
      <c r="J274" s="126"/>
      <c r="K274" s="111"/>
      <c r="L274" s="109"/>
      <c r="M274" s="109"/>
      <c r="N274" s="109"/>
      <c r="O274" s="184"/>
      <c r="P274" s="113"/>
      <c r="Q274" s="113"/>
      <c r="R274" s="113"/>
      <c r="S274" s="113"/>
      <c r="T274" s="113"/>
      <c r="U274" s="113"/>
    </row>
    <row r="275" spans="1:23" hidden="1">
      <c r="B275" s="78" t="s">
        <v>976</v>
      </c>
      <c r="C275" s="35"/>
      <c r="D275" s="35"/>
      <c r="E275" s="35"/>
      <c r="F275" s="35"/>
      <c r="G275" s="88"/>
      <c r="H275" s="47">
        <f t="shared" ref="H275:H286" si="124">IF($E275="",0,$G275)</f>
        <v>0</v>
      </c>
      <c r="I275" s="47">
        <f t="shared" ref="I275:I286" si="125">IF($F275="",0,$G275)</f>
        <v>0</v>
      </c>
      <c r="J275" s="99"/>
      <c r="K275" s="100"/>
      <c r="L275" s="47">
        <f t="shared" ref="L275:L286" si="126">IF($E275="",0,K275)</f>
        <v>0</v>
      </c>
      <c r="M275" s="47">
        <f t="shared" ref="M275:M286" si="127">IF($F275="",0,K275)</f>
        <v>0</v>
      </c>
      <c r="O275" s="88"/>
      <c r="P275" s="82">
        <f t="shared" ref="P275:P286" si="128">IF($E275="",0,O275)</f>
        <v>0</v>
      </c>
      <c r="Q275" s="82">
        <f t="shared" ref="Q275:Q286" si="129">IF($F275="",0,O275)</f>
        <v>0</v>
      </c>
      <c r="R275" s="88"/>
      <c r="S275" s="82">
        <f t="shared" ref="S275:S286" si="130">IF($E275="",0,R275)</f>
        <v>0</v>
      </c>
      <c r="T275" s="82">
        <f t="shared" ref="T275:T286" si="131">IF($F275="",0,R275)</f>
        <v>0</v>
      </c>
      <c r="U275" s="88"/>
      <c r="V275" s="47">
        <f t="shared" ref="V275:V286" si="132">IF($E275="",0,U275)</f>
        <v>0</v>
      </c>
      <c r="W275" s="47">
        <f t="shared" ref="W275:W286" si="133">IF($F275="",0,U275)</f>
        <v>0</v>
      </c>
    </row>
    <row r="276" spans="1:23" hidden="1">
      <c r="B276" s="35" t="s">
        <v>977</v>
      </c>
      <c r="C276" s="35"/>
      <c r="D276" s="114"/>
      <c r="E276" s="35"/>
      <c r="F276" s="35"/>
      <c r="G276" s="88"/>
      <c r="H276" s="47">
        <f t="shared" si="124"/>
        <v>0</v>
      </c>
      <c r="I276" s="47">
        <f t="shared" si="125"/>
        <v>0</v>
      </c>
      <c r="J276" s="99"/>
      <c r="K276" s="100"/>
      <c r="L276" s="47">
        <f t="shared" si="126"/>
        <v>0</v>
      </c>
      <c r="M276" s="47">
        <f t="shared" si="127"/>
        <v>0</v>
      </c>
      <c r="O276" s="88"/>
      <c r="P276" s="82">
        <f t="shared" si="128"/>
        <v>0</v>
      </c>
      <c r="Q276" s="82">
        <f t="shared" si="129"/>
        <v>0</v>
      </c>
      <c r="R276" s="88"/>
      <c r="S276" s="82">
        <f t="shared" si="130"/>
        <v>0</v>
      </c>
      <c r="T276" s="82">
        <f t="shared" si="131"/>
        <v>0</v>
      </c>
      <c r="U276" s="88"/>
      <c r="V276" s="47">
        <f t="shared" si="132"/>
        <v>0</v>
      </c>
      <c r="W276" s="47">
        <f t="shared" si="133"/>
        <v>0</v>
      </c>
    </row>
    <row r="277" spans="1:23" hidden="1">
      <c r="B277" s="48">
        <v>212</v>
      </c>
      <c r="C277" s="48"/>
      <c r="D277" s="35" t="s">
        <v>978</v>
      </c>
      <c r="E277" s="35"/>
      <c r="F277" s="35" t="s">
        <v>736</v>
      </c>
      <c r="G277" s="82">
        <v>170</v>
      </c>
      <c r="H277" s="47">
        <f t="shared" si="124"/>
        <v>0</v>
      </c>
      <c r="I277" s="47">
        <f t="shared" si="125"/>
        <v>170</v>
      </c>
      <c r="J277" s="82">
        <v>170</v>
      </c>
      <c r="K277" s="87">
        <v>170</v>
      </c>
      <c r="L277" s="47">
        <f t="shared" si="126"/>
        <v>0</v>
      </c>
      <c r="M277" s="47">
        <f t="shared" si="127"/>
        <v>170</v>
      </c>
      <c r="O277" s="85">
        <f>IF(J277&gt;0,J277-G277,0)</f>
        <v>0</v>
      </c>
      <c r="P277" s="82">
        <f t="shared" si="128"/>
        <v>0</v>
      </c>
      <c r="Q277" s="82">
        <f t="shared" si="129"/>
        <v>0</v>
      </c>
      <c r="R277" s="85">
        <f>IF(K277&gt;0,K277-J277,0)</f>
        <v>0</v>
      </c>
      <c r="S277" s="82">
        <f t="shared" si="130"/>
        <v>0</v>
      </c>
      <c r="T277" s="82">
        <f t="shared" si="131"/>
        <v>0</v>
      </c>
      <c r="U277" s="85">
        <f>IF(K277&gt;0,O277+R277,O277)</f>
        <v>0</v>
      </c>
      <c r="V277" s="47">
        <f t="shared" si="132"/>
        <v>0</v>
      </c>
      <c r="W277" s="47">
        <f t="shared" si="133"/>
        <v>0</v>
      </c>
    </row>
    <row r="278" spans="1:23" hidden="1">
      <c r="B278" s="35" t="s">
        <v>979</v>
      </c>
      <c r="C278" s="48"/>
      <c r="D278" s="114"/>
      <c r="E278" s="35"/>
      <c r="F278" s="35"/>
      <c r="H278" s="47">
        <f t="shared" si="124"/>
        <v>0</v>
      </c>
      <c r="I278" s="47">
        <f t="shared" si="125"/>
        <v>0</v>
      </c>
      <c r="J278" s="82"/>
      <c r="K278" s="87"/>
      <c r="L278" s="47">
        <f t="shared" si="126"/>
        <v>0</v>
      </c>
      <c r="M278" s="47">
        <f t="shared" si="127"/>
        <v>0</v>
      </c>
      <c r="O278" s="85"/>
      <c r="P278" s="82">
        <f t="shared" si="128"/>
        <v>0</v>
      </c>
      <c r="Q278" s="82">
        <f t="shared" si="129"/>
        <v>0</v>
      </c>
      <c r="R278" s="85"/>
      <c r="S278" s="82">
        <f t="shared" si="130"/>
        <v>0</v>
      </c>
      <c r="T278" s="82">
        <f t="shared" si="131"/>
        <v>0</v>
      </c>
      <c r="U278" s="85"/>
      <c r="V278" s="47">
        <f t="shared" si="132"/>
        <v>0</v>
      </c>
      <c r="W278" s="47">
        <f t="shared" si="133"/>
        <v>0</v>
      </c>
    </row>
    <row r="279" spans="1:23" hidden="1">
      <c r="B279" s="48" t="s">
        <v>980</v>
      </c>
      <c r="C279" s="48"/>
      <c r="D279" s="35" t="s">
        <v>981</v>
      </c>
      <c r="E279" s="35" t="s">
        <v>735</v>
      </c>
      <c r="F279" s="35"/>
      <c r="G279" s="88">
        <f>176+2259.3</f>
        <v>2435.3000000000002</v>
      </c>
      <c r="H279" s="47">
        <f t="shared" si="124"/>
        <v>2435.3000000000002</v>
      </c>
      <c r="I279" s="47">
        <f t="shared" si="125"/>
        <v>0</v>
      </c>
      <c r="J279" s="88">
        <f>176+2334.3</f>
        <v>2510.3000000000002</v>
      </c>
      <c r="K279" s="89">
        <f>176+2340.3</f>
        <v>2516.3000000000002</v>
      </c>
      <c r="L279" s="47">
        <f t="shared" si="126"/>
        <v>2516.3000000000002</v>
      </c>
      <c r="M279" s="47">
        <f t="shared" si="127"/>
        <v>0</v>
      </c>
      <c r="O279" s="85">
        <f>IF(J279&gt;0,J279-G279,0)</f>
        <v>75</v>
      </c>
      <c r="P279" s="82">
        <f t="shared" si="128"/>
        <v>75</v>
      </c>
      <c r="Q279" s="82">
        <f t="shared" si="129"/>
        <v>0</v>
      </c>
      <c r="R279" s="85">
        <f>IF(K279&gt;0,K279-J279,0)</f>
        <v>6</v>
      </c>
      <c r="S279" s="82">
        <f t="shared" si="130"/>
        <v>6</v>
      </c>
      <c r="T279" s="82">
        <f t="shared" si="131"/>
        <v>0</v>
      </c>
      <c r="U279" s="85">
        <f>IF(K279&gt;0,O279+R279,O279)</f>
        <v>81</v>
      </c>
      <c r="V279" s="47">
        <f t="shared" si="132"/>
        <v>81</v>
      </c>
      <c r="W279" s="47">
        <f t="shared" si="133"/>
        <v>0</v>
      </c>
    </row>
    <row r="280" spans="1:23" hidden="1">
      <c r="B280" s="48" t="s">
        <v>980</v>
      </c>
      <c r="C280" s="48"/>
      <c r="D280" s="35" t="s">
        <v>982</v>
      </c>
      <c r="E280" s="35"/>
      <c r="F280" s="35" t="s">
        <v>736</v>
      </c>
      <c r="G280" s="88">
        <f>176+2041.6</f>
        <v>2217.6</v>
      </c>
      <c r="H280" s="47">
        <f t="shared" si="124"/>
        <v>0</v>
      </c>
      <c r="I280" s="47">
        <f t="shared" si="125"/>
        <v>2217.6</v>
      </c>
      <c r="J280" s="88">
        <f>176+2117.6</f>
        <v>2293.6</v>
      </c>
      <c r="K280" s="89">
        <f>176+2125.6</f>
        <v>2301.6</v>
      </c>
      <c r="L280" s="47">
        <f t="shared" si="126"/>
        <v>0</v>
      </c>
      <c r="M280" s="47">
        <f t="shared" si="127"/>
        <v>2301.6</v>
      </c>
      <c r="O280" s="85">
        <f>IF(J280&gt;0,J280-G280,0)</f>
        <v>76</v>
      </c>
      <c r="P280" s="82">
        <f t="shared" si="128"/>
        <v>0</v>
      </c>
      <c r="Q280" s="82">
        <f t="shared" si="129"/>
        <v>76</v>
      </c>
      <c r="R280" s="85">
        <f>IF(K280&gt;0,K280-J280,0)</f>
        <v>8</v>
      </c>
      <c r="S280" s="82">
        <f t="shared" si="130"/>
        <v>0</v>
      </c>
      <c r="T280" s="82">
        <f t="shared" si="131"/>
        <v>8</v>
      </c>
      <c r="U280" s="85">
        <f>IF(K280&gt;0,O280+R280,O280)</f>
        <v>84</v>
      </c>
      <c r="V280" s="47">
        <f t="shared" si="132"/>
        <v>0</v>
      </c>
      <c r="W280" s="47">
        <f t="shared" si="133"/>
        <v>84</v>
      </c>
    </row>
    <row r="281" spans="1:23" hidden="1">
      <c r="B281" s="48">
        <v>226</v>
      </c>
      <c r="C281" s="48"/>
      <c r="D281" s="35" t="s">
        <v>983</v>
      </c>
      <c r="E281" s="35"/>
      <c r="F281" s="35"/>
      <c r="G281" s="88">
        <v>242</v>
      </c>
      <c r="H281" s="47">
        <f t="shared" si="124"/>
        <v>0</v>
      </c>
      <c r="I281" s="47">
        <f t="shared" si="125"/>
        <v>0</v>
      </c>
      <c r="J281" s="88">
        <v>238</v>
      </c>
      <c r="K281" s="89">
        <v>232</v>
      </c>
      <c r="L281" s="47">
        <f t="shared" si="126"/>
        <v>0</v>
      </c>
      <c r="M281" s="47">
        <f t="shared" si="127"/>
        <v>0</v>
      </c>
      <c r="O281" s="119">
        <f>IF(J281&gt;0,J281-G281,0)</f>
        <v>-4</v>
      </c>
      <c r="P281" s="82">
        <f t="shared" si="128"/>
        <v>0</v>
      </c>
      <c r="Q281" s="82">
        <f t="shared" si="129"/>
        <v>0</v>
      </c>
      <c r="R281" s="119">
        <f>IF(K281&gt;0,K281-J281,0)</f>
        <v>-6</v>
      </c>
      <c r="S281" s="82">
        <f t="shared" si="130"/>
        <v>0</v>
      </c>
      <c r="T281" s="82">
        <f t="shared" si="131"/>
        <v>0</v>
      </c>
      <c r="U281" s="85">
        <f>IF(K281&gt;0,O281+R281,O281)</f>
        <v>-10</v>
      </c>
      <c r="V281" s="47">
        <f t="shared" si="132"/>
        <v>0</v>
      </c>
      <c r="W281" s="47">
        <f t="shared" si="133"/>
        <v>0</v>
      </c>
    </row>
    <row r="282" spans="1:23" hidden="1">
      <c r="B282" s="48">
        <v>226</v>
      </c>
      <c r="C282" s="48"/>
      <c r="D282" s="35" t="s">
        <v>984</v>
      </c>
      <c r="E282" s="35"/>
      <c r="F282" s="35"/>
      <c r="G282" s="92">
        <v>242</v>
      </c>
      <c r="H282" s="47">
        <f t="shared" si="124"/>
        <v>0</v>
      </c>
      <c r="I282" s="47">
        <f t="shared" si="125"/>
        <v>0</v>
      </c>
      <c r="J282" s="92">
        <v>238</v>
      </c>
      <c r="K282" s="93">
        <v>232</v>
      </c>
      <c r="L282" s="47">
        <f t="shared" si="126"/>
        <v>0</v>
      </c>
      <c r="M282" s="47">
        <f t="shared" si="127"/>
        <v>0</v>
      </c>
      <c r="O282" s="95">
        <f>IF(J282&gt;0,J282-G282,0)</f>
        <v>-4</v>
      </c>
      <c r="P282" s="82">
        <f t="shared" si="128"/>
        <v>0</v>
      </c>
      <c r="Q282" s="82">
        <f t="shared" si="129"/>
        <v>0</v>
      </c>
      <c r="R282" s="95">
        <f>IF(K282&gt;0,K282-J282,0)</f>
        <v>-6</v>
      </c>
      <c r="S282" s="82">
        <f t="shared" si="130"/>
        <v>0</v>
      </c>
      <c r="T282" s="82">
        <f t="shared" si="131"/>
        <v>0</v>
      </c>
      <c r="U282" s="94">
        <f>IF(K282&gt;0,O282+R282,O282)</f>
        <v>-10</v>
      </c>
      <c r="V282" s="47">
        <f t="shared" si="132"/>
        <v>0</v>
      </c>
      <c r="W282" s="47">
        <f t="shared" si="133"/>
        <v>0</v>
      </c>
    </row>
    <row r="283" spans="1:23" hidden="1">
      <c r="B283" s="48"/>
      <c r="C283" s="48"/>
      <c r="D283" s="78" t="s">
        <v>985</v>
      </c>
      <c r="E283" s="35"/>
      <c r="F283" s="35"/>
      <c r="G283" s="82">
        <f>G279</f>
        <v>2435.3000000000002</v>
      </c>
      <c r="H283" s="47">
        <f t="shared" si="124"/>
        <v>0</v>
      </c>
      <c r="I283" s="47">
        <f t="shared" si="125"/>
        <v>0</v>
      </c>
      <c r="J283" s="82">
        <f>J279</f>
        <v>2510.3000000000002</v>
      </c>
      <c r="K283" s="84">
        <f>SUM(L275:L282)</f>
        <v>2516.3000000000002</v>
      </c>
      <c r="L283" s="47">
        <f t="shared" si="126"/>
        <v>0</v>
      </c>
      <c r="M283" s="47">
        <f t="shared" si="127"/>
        <v>0</v>
      </c>
      <c r="O283" s="82">
        <f>SUM(P275:P282)</f>
        <v>75</v>
      </c>
      <c r="P283" s="82">
        <f t="shared" si="128"/>
        <v>0</v>
      </c>
      <c r="Q283" s="82">
        <f t="shared" si="129"/>
        <v>0</v>
      </c>
      <c r="R283" s="82">
        <f>SUM(S275:S282)</f>
        <v>6</v>
      </c>
      <c r="S283" s="82">
        <f t="shared" si="130"/>
        <v>0</v>
      </c>
      <c r="T283" s="82">
        <f t="shared" si="131"/>
        <v>0</v>
      </c>
      <c r="U283" s="82">
        <f>SUM(V275:V282)</f>
        <v>81</v>
      </c>
      <c r="V283" s="47">
        <f t="shared" si="132"/>
        <v>0</v>
      </c>
      <c r="W283" s="47">
        <f t="shared" si="133"/>
        <v>0</v>
      </c>
    </row>
    <row r="284" spans="1:23" hidden="1">
      <c r="B284" s="48"/>
      <c r="C284" s="48"/>
      <c r="D284" s="78" t="s">
        <v>986</v>
      </c>
      <c r="E284" s="35"/>
      <c r="F284" s="35"/>
      <c r="G284" s="82">
        <f>G277+G280</f>
        <v>2387.6</v>
      </c>
      <c r="H284" s="47">
        <f t="shared" si="124"/>
        <v>0</v>
      </c>
      <c r="I284" s="47">
        <f t="shared" si="125"/>
        <v>0</v>
      </c>
      <c r="J284" s="82">
        <f>J277+J280</f>
        <v>2463.6</v>
      </c>
      <c r="K284" s="96">
        <f>SUM(M275:M282)</f>
        <v>2471.6</v>
      </c>
      <c r="L284" s="47">
        <f t="shared" si="126"/>
        <v>0</v>
      </c>
      <c r="M284" s="47">
        <f t="shared" si="127"/>
        <v>0</v>
      </c>
      <c r="O284" s="82">
        <f>SUM(Q275:Q282)</f>
        <v>76</v>
      </c>
      <c r="P284" s="82">
        <f t="shared" si="128"/>
        <v>0</v>
      </c>
      <c r="Q284" s="82">
        <f t="shared" si="129"/>
        <v>0</v>
      </c>
      <c r="R284" s="82">
        <f>SUM(T275:T282)</f>
        <v>8</v>
      </c>
      <c r="S284" s="82">
        <f t="shared" si="130"/>
        <v>0</v>
      </c>
      <c r="T284" s="82">
        <f t="shared" si="131"/>
        <v>0</v>
      </c>
      <c r="U284" s="82">
        <f>SUM(W275:W282)</f>
        <v>84</v>
      </c>
      <c r="V284" s="47">
        <f t="shared" si="132"/>
        <v>0</v>
      </c>
      <c r="W284" s="47">
        <f t="shared" si="133"/>
        <v>0</v>
      </c>
    </row>
    <row r="285" spans="1:23" hidden="1">
      <c r="B285" s="48"/>
      <c r="C285" s="48"/>
      <c r="D285" s="78" t="s">
        <v>987</v>
      </c>
      <c r="E285" s="35"/>
      <c r="F285" s="35"/>
      <c r="G285" s="92">
        <f>G281+G282</f>
        <v>484</v>
      </c>
      <c r="H285" s="47">
        <f t="shared" si="124"/>
        <v>0</v>
      </c>
      <c r="I285" s="47">
        <f t="shared" si="125"/>
        <v>0</v>
      </c>
      <c r="J285" s="97">
        <f>J281+J282</f>
        <v>476</v>
      </c>
      <c r="K285" s="121">
        <f>K281+K282</f>
        <v>464</v>
      </c>
      <c r="L285" s="47">
        <f t="shared" si="126"/>
        <v>0</v>
      </c>
      <c r="M285" s="47">
        <f t="shared" si="127"/>
        <v>0</v>
      </c>
      <c r="O285" s="92">
        <f>O282+O281</f>
        <v>-8</v>
      </c>
      <c r="P285" s="82">
        <f t="shared" si="128"/>
        <v>0</v>
      </c>
      <c r="Q285" s="82">
        <f t="shared" si="129"/>
        <v>0</v>
      </c>
      <c r="R285" s="92">
        <f>R282+R281</f>
        <v>-12</v>
      </c>
      <c r="S285" s="82">
        <f t="shared" si="130"/>
        <v>0</v>
      </c>
      <c r="T285" s="82">
        <f t="shared" si="131"/>
        <v>0</v>
      </c>
      <c r="U285" s="92">
        <f>U282+U281</f>
        <v>-20</v>
      </c>
      <c r="V285" s="47">
        <f t="shared" si="132"/>
        <v>0</v>
      </c>
      <c r="W285" s="47">
        <f t="shared" si="133"/>
        <v>0</v>
      </c>
    </row>
    <row r="286" spans="1:23" hidden="1">
      <c r="B286" s="48"/>
      <c r="C286" s="48"/>
      <c r="D286" s="60" t="s">
        <v>988</v>
      </c>
      <c r="E286" s="79"/>
      <c r="F286" s="79"/>
      <c r="G286" s="168">
        <f>G283+G284+G285</f>
        <v>5306.9</v>
      </c>
      <c r="H286" s="47">
        <f t="shared" si="124"/>
        <v>0</v>
      </c>
      <c r="I286" s="47">
        <f t="shared" si="125"/>
        <v>0</v>
      </c>
      <c r="J286" s="168">
        <f>J283+J284+J285</f>
        <v>5449.9</v>
      </c>
      <c r="K286" s="169">
        <f>K283+K284+K285</f>
        <v>5451.9</v>
      </c>
      <c r="L286" s="47">
        <f t="shared" si="126"/>
        <v>0</v>
      </c>
      <c r="M286" s="47">
        <f t="shared" si="127"/>
        <v>0</v>
      </c>
      <c r="O286" s="134">
        <f>O283+O284+O285</f>
        <v>143</v>
      </c>
      <c r="P286" s="82">
        <f t="shared" si="128"/>
        <v>0</v>
      </c>
      <c r="Q286" s="82">
        <f t="shared" si="129"/>
        <v>0</v>
      </c>
      <c r="R286" s="134">
        <f>R283+R284+R285</f>
        <v>2</v>
      </c>
      <c r="S286" s="82">
        <f t="shared" si="130"/>
        <v>0</v>
      </c>
      <c r="T286" s="82">
        <f t="shared" si="131"/>
        <v>0</v>
      </c>
      <c r="U286" s="134">
        <f>U283+U284+U285</f>
        <v>145</v>
      </c>
      <c r="V286" s="47">
        <f t="shared" si="132"/>
        <v>0</v>
      </c>
      <c r="W286" s="47">
        <f t="shared" si="133"/>
        <v>0</v>
      </c>
    </row>
    <row r="287" spans="1:23" hidden="1">
      <c r="B287" s="48"/>
      <c r="C287" s="48"/>
      <c r="E287" s="79"/>
      <c r="F287" s="79"/>
      <c r="G287" s="134"/>
      <c r="J287" s="168"/>
      <c r="K287" s="169"/>
      <c r="O287" s="134"/>
      <c r="R287" s="134"/>
      <c r="U287" s="134"/>
    </row>
    <row r="288" spans="1:23" hidden="1">
      <c r="B288" s="35" t="s">
        <v>989</v>
      </c>
      <c r="C288" s="35"/>
      <c r="D288" s="35"/>
      <c r="E288" s="35"/>
      <c r="F288" s="35"/>
      <c r="G288" s="128"/>
      <c r="H288" s="47">
        <f>IF($E288="",0,$G288)</f>
        <v>0</v>
      </c>
      <c r="I288" s="47">
        <f>IF($F288="",0,$G288)</f>
        <v>0</v>
      </c>
      <c r="J288" s="83" t="str">
        <f>IF(K283+K285=0,(((O283+O284)/(G283+G284))),"")</f>
        <v/>
      </c>
      <c r="K288" s="84">
        <f>IF(K286=0,"",(((U286)/(G286))))</f>
        <v>2.7322919218376079E-2</v>
      </c>
      <c r="L288" s="47">
        <f>IF($E288="",0,K288)</f>
        <v>0</v>
      </c>
      <c r="M288" s="47">
        <f>IF($F288="",0,K288)</f>
        <v>0</v>
      </c>
      <c r="O288" s="85"/>
      <c r="P288" s="82">
        <f>IF($E288="",0,O288)</f>
        <v>0</v>
      </c>
      <c r="Q288" s="82">
        <f>IF($F288="",0,O288)</f>
        <v>0</v>
      </c>
      <c r="S288" s="82">
        <f>IF($E288="",0,R288)</f>
        <v>0</v>
      </c>
      <c r="T288" s="82">
        <f>IF($F288="",0,R288)</f>
        <v>0</v>
      </c>
      <c r="V288" s="47">
        <f>IF($E288="",0,U288)</f>
        <v>0</v>
      </c>
      <c r="W288" s="47">
        <f>IF($F288="",0,U288)</f>
        <v>0</v>
      </c>
    </row>
    <row r="289" spans="2:25" hidden="1">
      <c r="B289" s="35"/>
      <c r="C289" s="35"/>
      <c r="D289" s="35"/>
      <c r="E289" s="35"/>
      <c r="F289" s="35"/>
      <c r="G289" s="128"/>
      <c r="O289" s="85"/>
    </row>
    <row r="290" spans="2:25" hidden="1">
      <c r="B290" s="107" t="s">
        <v>990</v>
      </c>
      <c r="C290" s="107"/>
      <c r="D290" s="107"/>
      <c r="E290" s="107"/>
      <c r="F290" s="107"/>
      <c r="G290" s="185">
        <v>1.4E-2</v>
      </c>
      <c r="H290" s="108">
        <f>IF($E290="",0,$G290)</f>
        <v>0</v>
      </c>
      <c r="I290" s="108">
        <f>IF($F290="",0,$G290)</f>
        <v>0</v>
      </c>
      <c r="J290" s="186" t="str">
        <f>IF(K283+K284=0,(((O283+O284)/(G283+G284))/6*12),"")</f>
        <v/>
      </c>
      <c r="K290" s="187">
        <f>IF(K286=0,"",((U286)/12*12/(G286)))</f>
        <v>2.7322919218376079E-2</v>
      </c>
      <c r="L290" s="108">
        <f>IF($E290="",0,K290)</f>
        <v>0</v>
      </c>
      <c r="M290" s="108">
        <f>IF($F290="",0,K290)</f>
        <v>0</v>
      </c>
      <c r="N290" s="108"/>
      <c r="O290" s="184"/>
      <c r="P290" s="113">
        <f>IF($E290="",0,O290)</f>
        <v>0</v>
      </c>
      <c r="Q290" s="113">
        <f>IF($F290="",0,O290)</f>
        <v>0</v>
      </c>
      <c r="R290" s="113"/>
      <c r="S290" s="113">
        <f>IF($E290="",0,R290)</f>
        <v>0</v>
      </c>
      <c r="T290" s="113">
        <f>IF($F290="",0,R290)</f>
        <v>0</v>
      </c>
      <c r="U290" s="113"/>
      <c r="V290" s="108">
        <f>IF($E290="",0,U290)</f>
        <v>0</v>
      </c>
      <c r="W290" s="108">
        <f>IF($F290="",0,U290)</f>
        <v>0</v>
      </c>
      <c r="X290" s="108"/>
      <c r="Y290" s="108"/>
    </row>
    <row r="291" spans="2:25" hidden="1"/>
    <row r="292" spans="2:25" hidden="1">
      <c r="B292" s="78" t="s">
        <v>991</v>
      </c>
      <c r="C292" s="48"/>
      <c r="D292" s="114"/>
      <c r="E292" s="35"/>
      <c r="F292" s="35"/>
      <c r="G292" s="92"/>
      <c r="H292" s="47">
        <f t="shared" ref="H292:H308" si="134">IF($E292="",0,$G292)</f>
        <v>0</v>
      </c>
      <c r="I292" s="47">
        <f t="shared" ref="I292:I308" si="135">IF($F292="",0,$G292)</f>
        <v>0</v>
      </c>
      <c r="J292" s="92"/>
      <c r="K292" s="121"/>
      <c r="L292" s="47">
        <f t="shared" ref="L292:L308" si="136">IF($E292="",0,K292)</f>
        <v>0</v>
      </c>
      <c r="M292" s="47">
        <f t="shared" ref="M292:M308" si="137">IF($F292="",0,K292)</f>
        <v>0</v>
      </c>
      <c r="O292" s="92"/>
      <c r="P292" s="82">
        <f t="shared" ref="P292:P308" si="138">IF($E292="",0,O292)</f>
        <v>0</v>
      </c>
      <c r="Q292" s="82">
        <f t="shared" ref="Q292:Q308" si="139">IF($F292="",0,O292)</f>
        <v>0</v>
      </c>
      <c r="R292" s="92"/>
      <c r="S292" s="82">
        <f t="shared" ref="S292:S308" si="140">IF($E292="",0,R292)</f>
        <v>0</v>
      </c>
      <c r="T292" s="82">
        <f t="shared" ref="T292:T308" si="141">IF($F292="",0,R292)</f>
        <v>0</v>
      </c>
      <c r="U292" s="92"/>
      <c r="V292" s="47">
        <f t="shared" ref="V292:V308" si="142">IF($E292="",0,U292)</f>
        <v>0</v>
      </c>
      <c r="W292" s="47">
        <f t="shared" ref="W292:W308" si="143">IF($F292="",0,U292)</f>
        <v>0</v>
      </c>
    </row>
    <row r="293" spans="2:25" hidden="1">
      <c r="B293" s="35" t="s">
        <v>992</v>
      </c>
      <c r="C293" s="48"/>
      <c r="D293" s="114"/>
      <c r="E293" s="35"/>
      <c r="F293" s="35"/>
      <c r="G293" s="92"/>
      <c r="H293" s="47">
        <f t="shared" si="134"/>
        <v>0</v>
      </c>
      <c r="I293" s="47">
        <f t="shared" si="135"/>
        <v>0</v>
      </c>
      <c r="J293" s="92"/>
      <c r="K293" s="121"/>
      <c r="L293" s="47">
        <f t="shared" si="136"/>
        <v>0</v>
      </c>
      <c r="M293" s="47">
        <f t="shared" si="137"/>
        <v>0</v>
      </c>
      <c r="O293" s="92"/>
      <c r="P293" s="82">
        <f t="shared" si="138"/>
        <v>0</v>
      </c>
      <c r="Q293" s="82">
        <f t="shared" si="139"/>
        <v>0</v>
      </c>
      <c r="R293" s="92"/>
      <c r="S293" s="82">
        <f t="shared" si="140"/>
        <v>0</v>
      </c>
      <c r="T293" s="82">
        <f t="shared" si="141"/>
        <v>0</v>
      </c>
      <c r="U293" s="92"/>
      <c r="V293" s="47">
        <f t="shared" si="142"/>
        <v>0</v>
      </c>
      <c r="W293" s="47">
        <f t="shared" si="143"/>
        <v>0</v>
      </c>
    </row>
    <row r="294" spans="2:25" hidden="1">
      <c r="B294" s="48">
        <v>250</v>
      </c>
      <c r="C294" s="48"/>
      <c r="D294" s="35" t="s">
        <v>993</v>
      </c>
      <c r="E294" s="35"/>
      <c r="F294" s="35" t="s">
        <v>736</v>
      </c>
      <c r="G294" s="88">
        <v>2161</v>
      </c>
      <c r="H294" s="47">
        <f t="shared" si="134"/>
        <v>0</v>
      </c>
      <c r="I294" s="47">
        <f t="shared" si="135"/>
        <v>2161</v>
      </c>
      <c r="J294" s="88">
        <v>2166</v>
      </c>
      <c r="K294" s="89">
        <v>2180</v>
      </c>
      <c r="L294" s="47">
        <f t="shared" si="136"/>
        <v>0</v>
      </c>
      <c r="M294" s="47">
        <f t="shared" si="137"/>
        <v>2180</v>
      </c>
      <c r="O294" s="119">
        <f>IF(J294&gt;0,J294-G294,0)</f>
        <v>5</v>
      </c>
      <c r="P294" s="82">
        <f t="shared" si="138"/>
        <v>0</v>
      </c>
      <c r="Q294" s="82">
        <f t="shared" si="139"/>
        <v>5</v>
      </c>
      <c r="R294" s="119">
        <f>IF(K294&gt;0,K294-J294,0)</f>
        <v>14</v>
      </c>
      <c r="S294" s="82">
        <f t="shared" si="140"/>
        <v>0</v>
      </c>
      <c r="T294" s="82">
        <f t="shared" si="141"/>
        <v>14</v>
      </c>
      <c r="U294" s="85">
        <f>IF(K294&gt;0,O294+R294,O294)</f>
        <v>19</v>
      </c>
      <c r="V294" s="47">
        <f t="shared" si="142"/>
        <v>0</v>
      </c>
      <c r="W294" s="47">
        <f t="shared" si="143"/>
        <v>19</v>
      </c>
      <c r="Y294" s="47" t="s">
        <v>994</v>
      </c>
    </row>
    <row r="295" spans="2:25" hidden="1">
      <c r="B295" s="35" t="s">
        <v>995</v>
      </c>
      <c r="C295" s="48"/>
      <c r="D295" s="114"/>
      <c r="E295" s="35"/>
      <c r="F295" s="35"/>
      <c r="G295" s="92"/>
      <c r="H295" s="47">
        <f t="shared" si="134"/>
        <v>0</v>
      </c>
      <c r="I295" s="47">
        <f t="shared" si="135"/>
        <v>0</v>
      </c>
      <c r="J295" s="92"/>
      <c r="K295" s="93"/>
      <c r="L295" s="47">
        <f t="shared" si="136"/>
        <v>0</v>
      </c>
      <c r="M295" s="47">
        <f t="shared" si="137"/>
        <v>0</v>
      </c>
      <c r="O295" s="92"/>
      <c r="P295" s="82">
        <f t="shared" si="138"/>
        <v>0</v>
      </c>
      <c r="Q295" s="82">
        <f t="shared" si="139"/>
        <v>0</v>
      </c>
      <c r="R295" s="92"/>
      <c r="S295" s="82">
        <f t="shared" si="140"/>
        <v>0</v>
      </c>
      <c r="T295" s="82">
        <f t="shared" si="141"/>
        <v>0</v>
      </c>
      <c r="U295" s="92"/>
      <c r="V295" s="47">
        <f t="shared" si="142"/>
        <v>0</v>
      </c>
      <c r="W295" s="47">
        <f t="shared" si="143"/>
        <v>0</v>
      </c>
    </row>
    <row r="296" spans="2:25" hidden="1">
      <c r="B296" s="48">
        <v>251</v>
      </c>
      <c r="C296" s="48"/>
      <c r="D296" s="35" t="s">
        <v>996</v>
      </c>
      <c r="E296" s="35" t="s">
        <v>735</v>
      </c>
      <c r="F296" s="35"/>
      <c r="G296" s="88">
        <v>743.5</v>
      </c>
      <c r="H296" s="47">
        <f t="shared" si="134"/>
        <v>743.5</v>
      </c>
      <c r="I296" s="47">
        <f t="shared" si="135"/>
        <v>0</v>
      </c>
      <c r="J296" s="88">
        <v>759.5</v>
      </c>
      <c r="K296" s="89">
        <v>766.5</v>
      </c>
      <c r="L296" s="47">
        <f t="shared" si="136"/>
        <v>766.5</v>
      </c>
      <c r="M296" s="47">
        <f t="shared" si="137"/>
        <v>0</v>
      </c>
      <c r="O296" s="119">
        <f>IF(J296&gt;0,J296-G296,0)</f>
        <v>16</v>
      </c>
      <c r="P296" s="82">
        <f t="shared" si="138"/>
        <v>16</v>
      </c>
      <c r="Q296" s="82">
        <f t="shared" si="139"/>
        <v>0</v>
      </c>
      <c r="R296" s="119">
        <f>IF(K296&gt;0,K296-J296,0)-0</f>
        <v>7</v>
      </c>
      <c r="S296" s="82">
        <f t="shared" si="140"/>
        <v>7</v>
      </c>
      <c r="T296" s="82">
        <f t="shared" si="141"/>
        <v>0</v>
      </c>
      <c r="U296" s="85">
        <f>IF(K296&gt;0,O296+R296,O296)</f>
        <v>23</v>
      </c>
      <c r="V296" s="47">
        <f t="shared" si="142"/>
        <v>23</v>
      </c>
      <c r="W296" s="47">
        <f t="shared" si="143"/>
        <v>0</v>
      </c>
      <c r="Y296" s="47" t="s">
        <v>997</v>
      </c>
    </row>
    <row r="297" spans="2:25" hidden="1">
      <c r="B297" s="35" t="s">
        <v>998</v>
      </c>
      <c r="C297" s="48"/>
      <c r="D297" s="35"/>
      <c r="E297" s="35"/>
      <c r="F297" s="35"/>
      <c r="G297" s="88"/>
      <c r="H297" s="47">
        <f t="shared" si="134"/>
        <v>0</v>
      </c>
      <c r="I297" s="47">
        <f t="shared" si="135"/>
        <v>0</v>
      </c>
      <c r="J297" s="88"/>
      <c r="K297" s="89"/>
      <c r="L297" s="47">
        <f t="shared" si="136"/>
        <v>0</v>
      </c>
      <c r="M297" s="47">
        <f t="shared" si="137"/>
        <v>0</v>
      </c>
      <c r="O297" s="119"/>
      <c r="P297" s="82">
        <f t="shared" si="138"/>
        <v>0</v>
      </c>
      <c r="Q297" s="82">
        <f t="shared" si="139"/>
        <v>0</v>
      </c>
      <c r="R297" s="119"/>
      <c r="S297" s="82">
        <f t="shared" si="140"/>
        <v>0</v>
      </c>
      <c r="T297" s="82">
        <f t="shared" si="141"/>
        <v>0</v>
      </c>
      <c r="U297" s="85"/>
      <c r="V297" s="47">
        <f t="shared" si="142"/>
        <v>0</v>
      </c>
      <c r="W297" s="47">
        <f t="shared" si="143"/>
        <v>0</v>
      </c>
    </row>
    <row r="298" spans="2:25" hidden="1">
      <c r="B298" s="48">
        <v>255</v>
      </c>
      <c r="C298" s="48"/>
      <c r="D298" s="35" t="s">
        <v>999</v>
      </c>
      <c r="E298" s="35" t="s">
        <v>735</v>
      </c>
      <c r="F298" s="35"/>
      <c r="G298" s="88">
        <v>1706.5</v>
      </c>
      <c r="H298" s="47">
        <f t="shared" si="134"/>
        <v>1706.5</v>
      </c>
      <c r="I298" s="47">
        <f t="shared" si="135"/>
        <v>0</v>
      </c>
      <c r="J298" s="88">
        <v>1715.5</v>
      </c>
      <c r="K298" s="89">
        <v>1716.5</v>
      </c>
      <c r="L298" s="164">
        <f t="shared" si="136"/>
        <v>1716.5</v>
      </c>
      <c r="M298" s="164">
        <f t="shared" si="137"/>
        <v>0</v>
      </c>
      <c r="N298" s="164"/>
      <c r="O298" s="188">
        <f t="shared" ref="O298:O306" si="144">IF(J298&gt;0,J298-G298,0)</f>
        <v>9</v>
      </c>
      <c r="P298" s="189">
        <f t="shared" si="138"/>
        <v>9</v>
      </c>
      <c r="Q298" s="189">
        <f t="shared" si="139"/>
        <v>0</v>
      </c>
      <c r="R298" s="188">
        <f>IF(K298&gt;0,K298-J298,0)</f>
        <v>1</v>
      </c>
      <c r="S298" s="189">
        <f t="shared" si="140"/>
        <v>1</v>
      </c>
      <c r="T298" s="189">
        <f t="shared" si="141"/>
        <v>0</v>
      </c>
      <c r="U298" s="190">
        <f t="shared" ref="U298:U306" si="145">IF(K298&gt;0,O298+R298,O298)</f>
        <v>10</v>
      </c>
      <c r="V298" s="47">
        <f t="shared" si="142"/>
        <v>10</v>
      </c>
      <c r="W298" s="47">
        <f t="shared" si="143"/>
        <v>0</v>
      </c>
    </row>
    <row r="299" spans="2:25" hidden="1">
      <c r="B299" s="48">
        <v>255</v>
      </c>
      <c r="C299" s="48"/>
      <c r="D299" s="35" t="s">
        <v>999</v>
      </c>
      <c r="E299" s="35"/>
      <c r="F299" s="35" t="s">
        <v>736</v>
      </c>
      <c r="G299" s="88">
        <v>1703</v>
      </c>
      <c r="H299" s="47">
        <f t="shared" si="134"/>
        <v>0</v>
      </c>
      <c r="I299" s="47">
        <f t="shared" si="135"/>
        <v>1703</v>
      </c>
      <c r="J299" s="88">
        <v>1712</v>
      </c>
      <c r="K299" s="89">
        <v>1713</v>
      </c>
      <c r="L299" s="164">
        <f t="shared" si="136"/>
        <v>0</v>
      </c>
      <c r="M299" s="164">
        <f t="shared" si="137"/>
        <v>1713</v>
      </c>
      <c r="N299" s="164"/>
      <c r="O299" s="188">
        <f t="shared" si="144"/>
        <v>9</v>
      </c>
      <c r="P299" s="189">
        <f t="shared" si="138"/>
        <v>0</v>
      </c>
      <c r="Q299" s="189">
        <f t="shared" si="139"/>
        <v>9</v>
      </c>
      <c r="R299" s="188">
        <f>IF(K299&gt;0,K299-J299,0)</f>
        <v>1</v>
      </c>
      <c r="S299" s="189">
        <f t="shared" si="140"/>
        <v>0</v>
      </c>
      <c r="T299" s="189">
        <f t="shared" si="141"/>
        <v>1</v>
      </c>
      <c r="U299" s="190">
        <f t="shared" si="145"/>
        <v>10</v>
      </c>
      <c r="V299" s="47">
        <f t="shared" si="142"/>
        <v>0</v>
      </c>
      <c r="W299" s="47">
        <f t="shared" si="143"/>
        <v>10</v>
      </c>
    </row>
    <row r="300" spans="2:25" hidden="1">
      <c r="B300" s="161">
        <v>256</v>
      </c>
      <c r="C300" s="161"/>
      <c r="D300" s="37" t="s">
        <v>1000</v>
      </c>
      <c r="E300" s="37" t="s">
        <v>735</v>
      </c>
      <c r="F300" s="37"/>
      <c r="G300" s="88">
        <v>77</v>
      </c>
      <c r="H300" s="47">
        <f t="shared" si="134"/>
        <v>77</v>
      </c>
      <c r="I300" s="47">
        <f t="shared" si="135"/>
        <v>0</v>
      </c>
      <c r="J300" s="88">
        <v>68</v>
      </c>
      <c r="K300" s="89">
        <v>67</v>
      </c>
      <c r="L300" s="164">
        <f t="shared" si="136"/>
        <v>67</v>
      </c>
      <c r="M300" s="164">
        <f t="shared" si="137"/>
        <v>0</v>
      </c>
      <c r="N300" s="164"/>
      <c r="O300" s="188">
        <f t="shared" si="144"/>
        <v>-9</v>
      </c>
      <c r="P300" s="189">
        <f t="shared" si="138"/>
        <v>-9</v>
      </c>
      <c r="Q300" s="189">
        <f t="shared" si="139"/>
        <v>0</v>
      </c>
      <c r="R300" s="188">
        <f>IF(K300&gt;0,K300-J300,0)</f>
        <v>-1</v>
      </c>
      <c r="S300" s="189">
        <f t="shared" si="140"/>
        <v>-1</v>
      </c>
      <c r="T300" s="189">
        <f t="shared" si="141"/>
        <v>0</v>
      </c>
      <c r="U300" s="190">
        <f t="shared" si="145"/>
        <v>-10</v>
      </c>
      <c r="V300" s="47">
        <f t="shared" si="142"/>
        <v>-10</v>
      </c>
      <c r="W300" s="47">
        <f t="shared" si="143"/>
        <v>0</v>
      </c>
      <c r="Y300" s="149"/>
    </row>
    <row r="301" spans="2:25" hidden="1">
      <c r="B301" s="161">
        <v>256</v>
      </c>
      <c r="C301" s="161"/>
      <c r="D301" s="37" t="s">
        <v>1000</v>
      </c>
      <c r="E301" s="37"/>
      <c r="F301" s="37" t="s">
        <v>736</v>
      </c>
      <c r="G301" s="92">
        <v>77</v>
      </c>
      <c r="H301" s="47">
        <f t="shared" si="134"/>
        <v>0</v>
      </c>
      <c r="I301" s="47">
        <f t="shared" si="135"/>
        <v>77</v>
      </c>
      <c r="J301" s="92">
        <v>68</v>
      </c>
      <c r="K301" s="93">
        <v>67</v>
      </c>
      <c r="L301" s="164">
        <f t="shared" si="136"/>
        <v>0</v>
      </c>
      <c r="M301" s="164">
        <f t="shared" si="137"/>
        <v>67</v>
      </c>
      <c r="N301" s="164"/>
      <c r="O301" s="191">
        <f t="shared" si="144"/>
        <v>-9</v>
      </c>
      <c r="P301" s="189">
        <f t="shared" si="138"/>
        <v>0</v>
      </c>
      <c r="Q301" s="189">
        <f t="shared" si="139"/>
        <v>-9</v>
      </c>
      <c r="R301" s="191">
        <f>IF(K301&gt;0,K301-J301,0)</f>
        <v>-1</v>
      </c>
      <c r="S301" s="189">
        <f t="shared" si="140"/>
        <v>0</v>
      </c>
      <c r="T301" s="189">
        <f t="shared" si="141"/>
        <v>-1</v>
      </c>
      <c r="U301" s="192">
        <f t="shared" si="145"/>
        <v>-10</v>
      </c>
      <c r="V301" s="47">
        <f t="shared" si="142"/>
        <v>0</v>
      </c>
      <c r="W301" s="47">
        <f t="shared" si="143"/>
        <v>-10</v>
      </c>
      <c r="Y301" s="149"/>
    </row>
    <row r="302" spans="2:25" hidden="1">
      <c r="B302" s="48"/>
      <c r="C302" s="48"/>
      <c r="D302" s="60" t="s">
        <v>1001</v>
      </c>
      <c r="E302" s="79"/>
      <c r="F302" s="79"/>
      <c r="G302" s="82">
        <f>G298+G296</f>
        <v>2450</v>
      </c>
      <c r="H302" s="47">
        <f t="shared" si="134"/>
        <v>0</v>
      </c>
      <c r="I302" s="47">
        <f t="shared" si="135"/>
        <v>0</v>
      </c>
      <c r="J302" s="82">
        <f>J298+J296</f>
        <v>2475</v>
      </c>
      <c r="K302" s="87">
        <f>K298+K296</f>
        <v>2483</v>
      </c>
      <c r="L302" s="164">
        <f t="shared" si="136"/>
        <v>0</v>
      </c>
      <c r="M302" s="164">
        <f t="shared" si="137"/>
        <v>0</v>
      </c>
      <c r="N302" s="164"/>
      <c r="O302" s="188">
        <f t="shared" si="144"/>
        <v>25</v>
      </c>
      <c r="P302" s="189">
        <f t="shared" si="138"/>
        <v>0</v>
      </c>
      <c r="Q302" s="189">
        <f t="shared" si="139"/>
        <v>0</v>
      </c>
      <c r="R302" s="188">
        <f>R296+R298</f>
        <v>8</v>
      </c>
      <c r="S302" s="189">
        <f t="shared" si="140"/>
        <v>0</v>
      </c>
      <c r="T302" s="189">
        <f t="shared" si="141"/>
        <v>0</v>
      </c>
      <c r="U302" s="190">
        <f t="shared" si="145"/>
        <v>33</v>
      </c>
      <c r="V302" s="47">
        <f t="shared" si="142"/>
        <v>0</v>
      </c>
      <c r="W302" s="47">
        <f t="shared" si="143"/>
        <v>0</v>
      </c>
      <c r="Y302" s="47" t="s">
        <v>997</v>
      </c>
    </row>
    <row r="303" spans="2:25" hidden="1">
      <c r="B303" s="48"/>
      <c r="C303" s="48"/>
      <c r="D303" s="60" t="s">
        <v>1002</v>
      </c>
      <c r="E303" s="79"/>
      <c r="F303" s="79"/>
      <c r="G303" s="82">
        <f>G294+G299</f>
        <v>3864</v>
      </c>
      <c r="H303" s="47">
        <f t="shared" si="134"/>
        <v>0</v>
      </c>
      <c r="I303" s="47">
        <f t="shared" si="135"/>
        <v>0</v>
      </c>
      <c r="J303" s="82">
        <f>J294+J299</f>
        <v>3878</v>
      </c>
      <c r="K303" s="87">
        <f>K294+K299</f>
        <v>3893</v>
      </c>
      <c r="L303" s="164">
        <f t="shared" si="136"/>
        <v>0</v>
      </c>
      <c r="M303" s="164">
        <f t="shared" si="137"/>
        <v>0</v>
      </c>
      <c r="N303" s="164"/>
      <c r="O303" s="188">
        <f t="shared" si="144"/>
        <v>14</v>
      </c>
      <c r="P303" s="189">
        <f t="shared" si="138"/>
        <v>0</v>
      </c>
      <c r="Q303" s="189">
        <f t="shared" si="139"/>
        <v>0</v>
      </c>
      <c r="R303" s="188">
        <f>R294+R299</f>
        <v>15</v>
      </c>
      <c r="S303" s="189">
        <f t="shared" si="140"/>
        <v>0</v>
      </c>
      <c r="T303" s="189">
        <f t="shared" si="141"/>
        <v>0</v>
      </c>
      <c r="U303" s="190">
        <f t="shared" si="145"/>
        <v>29</v>
      </c>
      <c r="V303" s="47">
        <f t="shared" si="142"/>
        <v>0</v>
      </c>
      <c r="W303" s="47">
        <f t="shared" si="143"/>
        <v>0</v>
      </c>
    </row>
    <row r="304" spans="2:25" hidden="1">
      <c r="B304" s="48"/>
      <c r="C304" s="48"/>
      <c r="D304" s="60" t="s">
        <v>1003</v>
      </c>
      <c r="E304" s="79"/>
      <c r="F304" s="79"/>
      <c r="G304" s="82">
        <f>G300</f>
        <v>77</v>
      </c>
      <c r="H304" s="47">
        <f t="shared" si="134"/>
        <v>0</v>
      </c>
      <c r="I304" s="47">
        <f t="shared" si="135"/>
        <v>0</v>
      </c>
      <c r="J304" s="82">
        <f>J300</f>
        <v>68</v>
      </c>
      <c r="K304" s="87">
        <f>K300</f>
        <v>67</v>
      </c>
      <c r="L304" s="164">
        <f t="shared" si="136"/>
        <v>0</v>
      </c>
      <c r="M304" s="164">
        <f t="shared" si="137"/>
        <v>0</v>
      </c>
      <c r="N304" s="164"/>
      <c r="O304" s="188">
        <f t="shared" si="144"/>
        <v>-9</v>
      </c>
      <c r="P304" s="189">
        <f t="shared" si="138"/>
        <v>0</v>
      </c>
      <c r="Q304" s="189">
        <f t="shared" si="139"/>
        <v>0</v>
      </c>
      <c r="R304" s="188">
        <f>IF(K304&gt;0,K304-J304,0)</f>
        <v>-1</v>
      </c>
      <c r="S304" s="189">
        <f t="shared" si="140"/>
        <v>0</v>
      </c>
      <c r="T304" s="189">
        <f t="shared" si="141"/>
        <v>0</v>
      </c>
      <c r="U304" s="190">
        <f t="shared" si="145"/>
        <v>-10</v>
      </c>
      <c r="V304" s="47">
        <f t="shared" si="142"/>
        <v>0</v>
      </c>
      <c r="W304" s="47">
        <f t="shared" si="143"/>
        <v>0</v>
      </c>
    </row>
    <row r="305" spans="2:25" hidden="1">
      <c r="B305" s="73">
        <v>110</v>
      </c>
      <c r="C305" s="73"/>
      <c r="D305" s="60" t="s">
        <v>1004</v>
      </c>
      <c r="E305" s="193"/>
      <c r="F305" s="193"/>
      <c r="G305" s="134">
        <f>G301</f>
        <v>77</v>
      </c>
      <c r="H305" s="47">
        <f t="shared" si="134"/>
        <v>0</v>
      </c>
      <c r="I305" s="47">
        <f t="shared" si="135"/>
        <v>0</v>
      </c>
      <c r="J305" s="134">
        <f>J301</f>
        <v>68</v>
      </c>
      <c r="K305" s="194">
        <f>K301</f>
        <v>67</v>
      </c>
      <c r="L305" s="164">
        <f t="shared" si="136"/>
        <v>0</v>
      </c>
      <c r="M305" s="164">
        <f t="shared" si="137"/>
        <v>0</v>
      </c>
      <c r="N305" s="164"/>
      <c r="O305" s="191">
        <f t="shared" si="144"/>
        <v>-9</v>
      </c>
      <c r="P305" s="189">
        <f t="shared" si="138"/>
        <v>0</v>
      </c>
      <c r="Q305" s="189">
        <f t="shared" si="139"/>
        <v>0</v>
      </c>
      <c r="R305" s="191">
        <f>IF(K305&gt;0,K305-J305,0)</f>
        <v>-1</v>
      </c>
      <c r="S305" s="189">
        <f t="shared" si="140"/>
        <v>0</v>
      </c>
      <c r="T305" s="189">
        <f t="shared" si="141"/>
        <v>0</v>
      </c>
      <c r="U305" s="192">
        <f t="shared" si="145"/>
        <v>-10</v>
      </c>
      <c r="V305" s="47">
        <f t="shared" si="142"/>
        <v>0</v>
      </c>
      <c r="W305" s="47">
        <f t="shared" si="143"/>
        <v>0</v>
      </c>
      <c r="Y305" s="133"/>
    </row>
    <row r="306" spans="2:25" hidden="1">
      <c r="B306" s="73"/>
      <c r="C306" s="73"/>
      <c r="D306" s="60" t="s">
        <v>1005</v>
      </c>
      <c r="E306" s="193"/>
      <c r="F306" s="193"/>
      <c r="G306" s="134">
        <f>G302+G303+G304+G305</f>
        <v>6468</v>
      </c>
      <c r="H306" s="47">
        <f t="shared" si="134"/>
        <v>0</v>
      </c>
      <c r="I306" s="47">
        <f t="shared" si="135"/>
        <v>0</v>
      </c>
      <c r="J306" s="134">
        <f>J302+J303+J304+J305</f>
        <v>6489</v>
      </c>
      <c r="K306" s="194">
        <f>K302+K303+K304+K305</f>
        <v>6510</v>
      </c>
      <c r="L306" s="164">
        <f t="shared" si="136"/>
        <v>0</v>
      </c>
      <c r="M306" s="164">
        <f t="shared" si="137"/>
        <v>0</v>
      </c>
      <c r="N306" s="164"/>
      <c r="O306" s="191">
        <f t="shared" si="144"/>
        <v>21</v>
      </c>
      <c r="P306" s="189">
        <f t="shared" si="138"/>
        <v>0</v>
      </c>
      <c r="Q306" s="189">
        <f t="shared" si="139"/>
        <v>0</v>
      </c>
      <c r="R306" s="191">
        <f>IF(K306&gt;0,K306-J306,0)-0</f>
        <v>21</v>
      </c>
      <c r="S306" s="189">
        <f t="shared" si="140"/>
        <v>0</v>
      </c>
      <c r="T306" s="189">
        <f t="shared" si="141"/>
        <v>0</v>
      </c>
      <c r="U306" s="192">
        <f t="shared" si="145"/>
        <v>42</v>
      </c>
      <c r="V306" s="47">
        <f t="shared" si="142"/>
        <v>0</v>
      </c>
      <c r="W306" s="47">
        <f t="shared" si="143"/>
        <v>0</v>
      </c>
      <c r="Y306" s="47" t="s">
        <v>997</v>
      </c>
    </row>
    <row r="307" spans="2:25" hidden="1">
      <c r="B307" s="48"/>
      <c r="C307" s="35"/>
      <c r="D307" s="35"/>
      <c r="E307" s="35"/>
      <c r="F307" s="35"/>
      <c r="H307" s="47">
        <f t="shared" si="134"/>
        <v>0</v>
      </c>
      <c r="I307" s="47">
        <f t="shared" si="135"/>
        <v>0</v>
      </c>
      <c r="J307" s="181"/>
      <c r="L307" s="47">
        <f t="shared" si="136"/>
        <v>0</v>
      </c>
      <c r="M307" s="47">
        <f t="shared" si="137"/>
        <v>0</v>
      </c>
      <c r="O307" s="190"/>
      <c r="P307" s="189">
        <f t="shared" si="138"/>
        <v>0</v>
      </c>
      <c r="Q307" s="189">
        <f t="shared" si="139"/>
        <v>0</v>
      </c>
      <c r="R307" s="189"/>
      <c r="S307" s="189">
        <f t="shared" si="140"/>
        <v>0</v>
      </c>
      <c r="T307" s="189">
        <f t="shared" si="141"/>
        <v>0</v>
      </c>
      <c r="U307" s="189"/>
      <c r="V307" s="47">
        <f t="shared" si="142"/>
        <v>0</v>
      </c>
      <c r="W307" s="47">
        <f t="shared" si="143"/>
        <v>0</v>
      </c>
    </row>
    <row r="308" spans="2:25" hidden="1">
      <c r="B308" s="35" t="s">
        <v>1006</v>
      </c>
      <c r="C308" s="35"/>
      <c r="D308" s="35"/>
      <c r="E308" s="35"/>
      <c r="F308" s="35"/>
      <c r="G308" s="102">
        <v>4.0000000000000001E-3</v>
      </c>
      <c r="H308" s="102">
        <f t="shared" si="134"/>
        <v>0</v>
      </c>
      <c r="I308" s="102">
        <f t="shared" si="135"/>
        <v>0</v>
      </c>
      <c r="J308" s="122" t="str">
        <f>IF(K306=0,((O306/G306)/A4*12),"")</f>
        <v/>
      </c>
      <c r="K308" s="104">
        <f>IF(K306=0,"",((U306)/12*12/(G306)))</f>
        <v>6.4935064935064939E-3</v>
      </c>
      <c r="L308" s="102">
        <f t="shared" si="136"/>
        <v>0</v>
      </c>
      <c r="M308" s="102">
        <f t="shared" si="137"/>
        <v>0</v>
      </c>
      <c r="N308" s="102"/>
      <c r="O308" s="85"/>
      <c r="P308" s="82">
        <f t="shared" si="138"/>
        <v>0</v>
      </c>
      <c r="Q308" s="82">
        <f t="shared" si="139"/>
        <v>0</v>
      </c>
      <c r="S308" s="82">
        <f t="shared" si="140"/>
        <v>0</v>
      </c>
      <c r="T308" s="82">
        <f t="shared" si="141"/>
        <v>0</v>
      </c>
      <c r="V308" s="47">
        <f t="shared" si="142"/>
        <v>0</v>
      </c>
      <c r="W308" s="47">
        <f t="shared" si="143"/>
        <v>0</v>
      </c>
    </row>
    <row r="309" spans="2:25" hidden="1">
      <c r="B309" s="35"/>
      <c r="C309" s="35"/>
      <c r="D309" s="35"/>
      <c r="E309" s="35"/>
      <c r="F309" s="35"/>
      <c r="G309" s="102"/>
      <c r="H309" s="102"/>
      <c r="I309" s="102"/>
      <c r="J309" s="122"/>
      <c r="K309" s="104"/>
      <c r="L309" s="102"/>
      <c r="M309" s="102"/>
      <c r="N309" s="102"/>
      <c r="O309" s="85"/>
    </row>
    <row r="310" spans="2:25" hidden="1">
      <c r="B310" s="78" t="s">
        <v>1007</v>
      </c>
      <c r="C310" s="48"/>
      <c r="D310" s="114"/>
      <c r="E310" s="35"/>
      <c r="F310" s="35"/>
      <c r="G310" s="124"/>
      <c r="H310" s="102">
        <f t="shared" ref="H310:H316" si="146">IF($E310="",0,$G310)</f>
        <v>0</v>
      </c>
      <c r="I310" s="102">
        <f t="shared" ref="I310:I316" si="147">IF($F310="",0,$G310)</f>
        <v>0</v>
      </c>
      <c r="J310" s="176"/>
      <c r="K310" s="177"/>
      <c r="L310" s="102">
        <f t="shared" ref="L310:L316" si="148">IF($E310="",0,K310)</f>
        <v>0</v>
      </c>
      <c r="M310" s="102">
        <f t="shared" ref="M310:M316" si="149">IF($F310="",0,K310)</f>
        <v>0</v>
      </c>
      <c r="N310" s="102"/>
      <c r="O310" s="95"/>
      <c r="P310" s="82">
        <f t="shared" ref="P310:P316" si="150">IF($E310="",0,O310)</f>
        <v>0</v>
      </c>
      <c r="Q310" s="82">
        <f t="shared" ref="Q310:Q316" si="151">IF($F310="",0,O310)</f>
        <v>0</v>
      </c>
      <c r="R310" s="95"/>
      <c r="S310" s="82">
        <f t="shared" ref="S310:S316" si="152">IF($E310="",0,R310)</f>
        <v>0</v>
      </c>
      <c r="T310" s="82">
        <f t="shared" ref="T310:T316" si="153">IF($F310="",0,R310)</f>
        <v>0</v>
      </c>
      <c r="U310" s="94"/>
      <c r="V310" s="47">
        <f t="shared" ref="V310:V316" si="154">IF($E310="",0,U310)</f>
        <v>0</v>
      </c>
      <c r="W310" s="47">
        <f t="shared" ref="W310:W316" si="155">IF($F310="",0,U310)</f>
        <v>0</v>
      </c>
    </row>
    <row r="311" spans="2:25" hidden="1">
      <c r="B311" s="35" t="s">
        <v>1008</v>
      </c>
      <c r="C311" s="48"/>
      <c r="D311" s="114"/>
      <c r="E311" s="35"/>
      <c r="F311" s="35"/>
      <c r="G311" s="124"/>
      <c r="H311" s="102">
        <f t="shared" si="146"/>
        <v>0</v>
      </c>
      <c r="I311" s="102">
        <f t="shared" si="147"/>
        <v>0</v>
      </c>
      <c r="J311" s="176"/>
      <c r="K311" s="177"/>
      <c r="L311" s="102">
        <f t="shared" si="148"/>
        <v>0</v>
      </c>
      <c r="M311" s="102">
        <f t="shared" si="149"/>
        <v>0</v>
      </c>
      <c r="N311" s="102"/>
      <c r="O311" s="95"/>
      <c r="P311" s="82">
        <f t="shared" si="150"/>
        <v>0</v>
      </c>
      <c r="Q311" s="82">
        <f t="shared" si="151"/>
        <v>0</v>
      </c>
      <c r="R311" s="95"/>
      <c r="S311" s="82">
        <f t="shared" si="152"/>
        <v>0</v>
      </c>
      <c r="T311" s="82">
        <f t="shared" si="153"/>
        <v>0</v>
      </c>
      <c r="U311" s="94"/>
      <c r="V311" s="47">
        <f t="shared" si="154"/>
        <v>0</v>
      </c>
      <c r="W311" s="47">
        <f t="shared" si="155"/>
        <v>0</v>
      </c>
    </row>
    <row r="312" spans="2:25" hidden="1">
      <c r="B312" s="48">
        <v>270</v>
      </c>
      <c r="C312" s="48"/>
      <c r="D312" s="35" t="s">
        <v>1009</v>
      </c>
      <c r="E312" s="35" t="s">
        <v>735</v>
      </c>
      <c r="F312" s="35"/>
      <c r="G312" s="118">
        <v>834.4</v>
      </c>
      <c r="H312" s="47">
        <f t="shared" si="146"/>
        <v>834.4</v>
      </c>
      <c r="I312" s="47">
        <f t="shared" si="147"/>
        <v>0</v>
      </c>
      <c r="J312" s="118">
        <v>838.4</v>
      </c>
      <c r="K312" s="100">
        <v>844.4</v>
      </c>
      <c r="L312" s="47">
        <f t="shared" si="148"/>
        <v>844.4</v>
      </c>
      <c r="M312" s="47">
        <f t="shared" si="149"/>
        <v>0</v>
      </c>
      <c r="O312" s="119">
        <f>IF(J312&gt;0,J312-G312,0)</f>
        <v>4</v>
      </c>
      <c r="P312" s="82">
        <f t="shared" si="150"/>
        <v>4</v>
      </c>
      <c r="Q312" s="82">
        <f t="shared" si="151"/>
        <v>0</v>
      </c>
      <c r="R312" s="119">
        <f>IF(K312&gt;0,K312-J312,0)</f>
        <v>6</v>
      </c>
      <c r="S312" s="82">
        <f t="shared" si="152"/>
        <v>6</v>
      </c>
      <c r="T312" s="82">
        <f t="shared" si="153"/>
        <v>0</v>
      </c>
      <c r="U312" s="85">
        <f>IF(K312&gt;0,O312+R312,O312)</f>
        <v>10</v>
      </c>
      <c r="V312" s="47">
        <f t="shared" si="154"/>
        <v>10</v>
      </c>
      <c r="W312" s="47">
        <f t="shared" si="155"/>
        <v>0</v>
      </c>
    </row>
    <row r="313" spans="2:25" hidden="1">
      <c r="B313" s="35" t="s">
        <v>1010</v>
      </c>
      <c r="C313" s="48"/>
      <c r="D313" s="35"/>
      <c r="E313" s="35"/>
      <c r="F313" s="35"/>
      <c r="G313" s="118"/>
      <c r="H313" s="47">
        <f t="shared" si="146"/>
        <v>0</v>
      </c>
      <c r="I313" s="47">
        <f t="shared" si="147"/>
        <v>0</v>
      </c>
      <c r="J313" s="118"/>
      <c r="K313" s="100"/>
      <c r="L313" s="47">
        <f t="shared" si="148"/>
        <v>0</v>
      </c>
      <c r="M313" s="47">
        <f t="shared" si="149"/>
        <v>0</v>
      </c>
      <c r="O313" s="119"/>
      <c r="P313" s="82">
        <f t="shared" si="150"/>
        <v>0</v>
      </c>
      <c r="Q313" s="82">
        <f t="shared" si="151"/>
        <v>0</v>
      </c>
      <c r="R313" s="119"/>
      <c r="S313" s="82">
        <f t="shared" si="152"/>
        <v>0</v>
      </c>
      <c r="T313" s="82">
        <f t="shared" si="153"/>
        <v>0</v>
      </c>
      <c r="U313" s="85"/>
      <c r="V313" s="47">
        <f t="shared" si="154"/>
        <v>0</v>
      </c>
      <c r="W313" s="47">
        <f t="shared" si="155"/>
        <v>0</v>
      </c>
    </row>
    <row r="314" spans="2:25" hidden="1">
      <c r="B314" s="48" t="s">
        <v>1011</v>
      </c>
      <c r="C314" s="48"/>
      <c r="D314" s="35" t="s">
        <v>1012</v>
      </c>
      <c r="E314" s="35"/>
      <c r="F314" s="35" t="s">
        <v>736</v>
      </c>
      <c r="G314" s="120">
        <v>292.5</v>
      </c>
      <c r="H314" s="47">
        <f t="shared" si="146"/>
        <v>0</v>
      </c>
      <c r="I314" s="47">
        <f t="shared" si="147"/>
        <v>292.5</v>
      </c>
      <c r="J314" s="120">
        <v>292.5</v>
      </c>
      <c r="K314" s="121">
        <v>292.5</v>
      </c>
      <c r="L314" s="47">
        <f t="shared" si="148"/>
        <v>0</v>
      </c>
      <c r="M314" s="47">
        <f t="shared" si="149"/>
        <v>292.5</v>
      </c>
      <c r="O314" s="95">
        <f>IF(J314&gt;0,J314-G314,0)</f>
        <v>0</v>
      </c>
      <c r="P314" s="82">
        <f t="shared" si="150"/>
        <v>0</v>
      </c>
      <c r="Q314" s="82">
        <f t="shared" si="151"/>
        <v>0</v>
      </c>
      <c r="R314" s="95">
        <f>IF(K314&gt;0,K314-J314,0)</f>
        <v>0</v>
      </c>
      <c r="S314" s="82">
        <f t="shared" si="152"/>
        <v>0</v>
      </c>
      <c r="T314" s="82">
        <f t="shared" si="153"/>
        <v>0</v>
      </c>
      <c r="U314" s="94">
        <f>IF(K314&gt;0,O314+R314,O314)</f>
        <v>0</v>
      </c>
      <c r="V314" s="47">
        <f t="shared" si="154"/>
        <v>0</v>
      </c>
      <c r="W314" s="47">
        <f t="shared" si="155"/>
        <v>0</v>
      </c>
    </row>
    <row r="315" spans="2:25" hidden="1">
      <c r="B315" s="48"/>
      <c r="C315" s="48"/>
      <c r="D315" s="78" t="s">
        <v>1013</v>
      </c>
      <c r="E315" s="35"/>
      <c r="F315" s="35"/>
      <c r="G315" s="97">
        <f>+G312+G314</f>
        <v>1126.9000000000001</v>
      </c>
      <c r="H315" s="47">
        <f t="shared" si="146"/>
        <v>0</v>
      </c>
      <c r="I315" s="47">
        <f t="shared" si="147"/>
        <v>0</v>
      </c>
      <c r="J315" s="97">
        <f>+J312+J314</f>
        <v>1130.9000000000001</v>
      </c>
      <c r="K315" s="121">
        <f>+K312+K314</f>
        <v>1136.9000000000001</v>
      </c>
      <c r="L315" s="47">
        <f t="shared" si="148"/>
        <v>0</v>
      </c>
      <c r="M315" s="47">
        <f t="shared" si="149"/>
        <v>0</v>
      </c>
      <c r="O315" s="92">
        <f>+O312+O314</f>
        <v>4</v>
      </c>
      <c r="P315" s="82">
        <f t="shared" si="150"/>
        <v>0</v>
      </c>
      <c r="Q315" s="82">
        <f t="shared" si="151"/>
        <v>0</v>
      </c>
      <c r="R315" s="92">
        <f>+R312+R314</f>
        <v>6</v>
      </c>
      <c r="S315" s="82">
        <f t="shared" si="152"/>
        <v>0</v>
      </c>
      <c r="T315" s="82">
        <f t="shared" si="153"/>
        <v>0</v>
      </c>
      <c r="U315" s="92">
        <f>+U312+U314</f>
        <v>10</v>
      </c>
      <c r="V315" s="47">
        <f t="shared" si="154"/>
        <v>0</v>
      </c>
      <c r="W315" s="47">
        <f t="shared" si="155"/>
        <v>0</v>
      </c>
    </row>
    <row r="316" spans="2:25" hidden="1">
      <c r="B316" s="48"/>
      <c r="C316" s="35"/>
      <c r="D316" s="35"/>
      <c r="E316" s="35"/>
      <c r="F316" s="35"/>
      <c r="H316" s="47">
        <f t="shared" si="146"/>
        <v>0</v>
      </c>
      <c r="I316" s="47">
        <f t="shared" si="147"/>
        <v>0</v>
      </c>
      <c r="J316" s="181"/>
      <c r="L316" s="47">
        <f t="shared" si="148"/>
        <v>0</v>
      </c>
      <c r="M316" s="47">
        <f t="shared" si="149"/>
        <v>0</v>
      </c>
      <c r="O316" s="85"/>
      <c r="P316" s="82">
        <f t="shared" si="150"/>
        <v>0</v>
      </c>
      <c r="Q316" s="82">
        <f t="shared" si="151"/>
        <v>0</v>
      </c>
      <c r="S316" s="82">
        <f t="shared" si="152"/>
        <v>0</v>
      </c>
      <c r="T316" s="82">
        <f t="shared" si="153"/>
        <v>0</v>
      </c>
      <c r="V316" s="47">
        <f t="shared" si="154"/>
        <v>0</v>
      </c>
      <c r="W316" s="47">
        <f t="shared" si="155"/>
        <v>0</v>
      </c>
    </row>
    <row r="317" spans="2:25" hidden="1"/>
    <row r="318" spans="2:25" hidden="1">
      <c r="B318" s="78" t="s">
        <v>1014</v>
      </c>
      <c r="C318" s="48"/>
      <c r="D318" s="114"/>
      <c r="E318" s="35"/>
      <c r="F318" s="35"/>
      <c r="G318" s="88"/>
      <c r="H318" s="47">
        <f t="shared" ref="H318:H324" si="156">IF($E318="",0,$G318)</f>
        <v>0</v>
      </c>
      <c r="I318" s="47">
        <f t="shared" ref="I318:I324" si="157">IF($F318="",0,$G318)</f>
        <v>0</v>
      </c>
      <c r="J318" s="88"/>
      <c r="K318" s="132"/>
      <c r="L318" s="47">
        <f t="shared" ref="L318:L338" si="158">IF($E318="",0,K318)</f>
        <v>0</v>
      </c>
      <c r="M318" s="47">
        <f t="shared" ref="M318:M338" si="159">IF($F318="",0,K318)</f>
        <v>0</v>
      </c>
      <c r="O318" s="88"/>
      <c r="P318" s="82">
        <f t="shared" ref="P318:P338" si="160">IF($E318="",0,O318)</f>
        <v>0</v>
      </c>
      <c r="Q318" s="82">
        <f t="shared" ref="Q318:Q338" si="161">IF($F318="",0,O318)</f>
        <v>0</v>
      </c>
      <c r="R318" s="88"/>
      <c r="S318" s="82">
        <f t="shared" ref="S318:S338" si="162">IF($E318="",0,R318)</f>
        <v>0</v>
      </c>
      <c r="T318" s="82">
        <f t="shared" ref="T318:T338" si="163">IF($F318="",0,R318)</f>
        <v>0</v>
      </c>
      <c r="U318" s="88"/>
      <c r="V318" s="47">
        <f t="shared" ref="V318:V338" si="164">IF($E318="",0,U318)</f>
        <v>0</v>
      </c>
      <c r="W318" s="47">
        <f t="shared" ref="W318:W338" si="165">IF($F318="",0,U318)</f>
        <v>0</v>
      </c>
    </row>
    <row r="319" spans="2:25" hidden="1">
      <c r="B319" s="35" t="s">
        <v>1015</v>
      </c>
      <c r="C319" s="48"/>
      <c r="D319" s="114"/>
      <c r="E319" s="35"/>
      <c r="F319" s="35"/>
      <c r="G319" s="88"/>
      <c r="H319" s="47">
        <f t="shared" si="156"/>
        <v>0</v>
      </c>
      <c r="I319" s="47">
        <f t="shared" si="157"/>
        <v>0</v>
      </c>
      <c r="J319" s="88"/>
      <c r="K319" s="132"/>
      <c r="L319" s="47">
        <f t="shared" si="158"/>
        <v>0</v>
      </c>
      <c r="M319" s="47">
        <f t="shared" si="159"/>
        <v>0</v>
      </c>
      <c r="O319" s="88"/>
      <c r="P319" s="82">
        <f t="shared" si="160"/>
        <v>0</v>
      </c>
      <c r="Q319" s="82">
        <f t="shared" si="161"/>
        <v>0</v>
      </c>
      <c r="R319" s="88"/>
      <c r="S319" s="82">
        <f t="shared" si="162"/>
        <v>0</v>
      </c>
      <c r="T319" s="82">
        <f t="shared" si="163"/>
        <v>0</v>
      </c>
      <c r="U319" s="88"/>
      <c r="V319" s="47">
        <f t="shared" si="164"/>
        <v>0</v>
      </c>
      <c r="W319" s="47">
        <f t="shared" si="165"/>
        <v>0</v>
      </c>
    </row>
    <row r="320" spans="2:25" hidden="1">
      <c r="B320" s="48" t="s">
        <v>1016</v>
      </c>
      <c r="C320" s="48"/>
      <c r="D320" s="35" t="s">
        <v>1017</v>
      </c>
      <c r="E320" s="35" t="s">
        <v>735</v>
      </c>
      <c r="F320" s="35"/>
      <c r="G320" s="120">
        <v>9297.6</v>
      </c>
      <c r="H320" s="47">
        <f t="shared" si="156"/>
        <v>9297.6</v>
      </c>
      <c r="I320" s="47">
        <f t="shared" si="157"/>
        <v>0</v>
      </c>
      <c r="J320" s="120">
        <v>9540.7999999999993</v>
      </c>
      <c r="K320" s="121">
        <v>9618.2999999999993</v>
      </c>
      <c r="L320" s="47">
        <f t="shared" si="158"/>
        <v>9618.2999999999993</v>
      </c>
      <c r="M320" s="47">
        <f t="shared" si="159"/>
        <v>0</v>
      </c>
      <c r="O320" s="95">
        <f>IF(J320&gt;0,J320-G320,0)-0</f>
        <v>243.19999999999891</v>
      </c>
      <c r="P320" s="82">
        <f t="shared" si="160"/>
        <v>243.19999999999891</v>
      </c>
      <c r="Q320" s="82">
        <f t="shared" si="161"/>
        <v>0</v>
      </c>
      <c r="R320" s="95">
        <f>IF(K320&gt;0,K320-J320,0)-0</f>
        <v>77.5</v>
      </c>
      <c r="S320" s="82">
        <f t="shared" si="162"/>
        <v>77.5</v>
      </c>
      <c r="T320" s="82">
        <f t="shared" si="163"/>
        <v>0</v>
      </c>
      <c r="U320" s="94">
        <f>IF(K320&gt;0,O320+R320,O320)</f>
        <v>320.69999999999891</v>
      </c>
      <c r="V320" s="47">
        <f t="shared" si="164"/>
        <v>320.69999999999891</v>
      </c>
      <c r="W320" s="47">
        <f t="shared" si="165"/>
        <v>0</v>
      </c>
      <c r="Y320" s="47" t="s">
        <v>801</v>
      </c>
    </row>
    <row r="321" spans="2:25" hidden="1">
      <c r="B321" s="48"/>
      <c r="C321" s="35"/>
      <c r="D321" s="35"/>
      <c r="E321" s="35"/>
      <c r="F321" s="35"/>
      <c r="H321" s="47">
        <f t="shared" si="156"/>
        <v>0</v>
      </c>
      <c r="I321" s="47">
        <f t="shared" si="157"/>
        <v>0</v>
      </c>
      <c r="J321" s="82"/>
      <c r="K321" s="87"/>
      <c r="L321" s="47">
        <f t="shared" si="158"/>
        <v>0</v>
      </c>
      <c r="M321" s="47">
        <f t="shared" si="159"/>
        <v>0</v>
      </c>
      <c r="O321" s="85"/>
      <c r="P321" s="82">
        <f t="shared" si="160"/>
        <v>0</v>
      </c>
      <c r="Q321" s="82">
        <f t="shared" si="161"/>
        <v>0</v>
      </c>
      <c r="S321" s="82">
        <f t="shared" si="162"/>
        <v>0</v>
      </c>
      <c r="T321" s="82">
        <f t="shared" si="163"/>
        <v>0</v>
      </c>
      <c r="V321" s="47">
        <f t="shared" si="164"/>
        <v>0</v>
      </c>
      <c r="W321" s="47">
        <f t="shared" si="165"/>
        <v>0</v>
      </c>
    </row>
    <row r="322" spans="2:25" hidden="1">
      <c r="B322" s="48"/>
      <c r="C322" s="35"/>
      <c r="D322" s="35"/>
      <c r="E322" s="35"/>
      <c r="F322" s="35"/>
      <c r="H322" s="47">
        <f t="shared" si="156"/>
        <v>0</v>
      </c>
      <c r="I322" s="47">
        <f t="shared" si="157"/>
        <v>0</v>
      </c>
      <c r="J322" s="82"/>
      <c r="K322" s="87"/>
      <c r="L322" s="47">
        <f t="shared" si="158"/>
        <v>0</v>
      </c>
      <c r="M322" s="47">
        <f t="shared" si="159"/>
        <v>0</v>
      </c>
      <c r="O322" s="85"/>
      <c r="P322" s="82">
        <f t="shared" si="160"/>
        <v>0</v>
      </c>
      <c r="Q322" s="82">
        <f t="shared" si="161"/>
        <v>0</v>
      </c>
      <c r="S322" s="82">
        <f t="shared" si="162"/>
        <v>0</v>
      </c>
      <c r="T322" s="82">
        <f t="shared" si="163"/>
        <v>0</v>
      </c>
      <c r="V322" s="47">
        <f t="shared" si="164"/>
        <v>0</v>
      </c>
      <c r="W322" s="47">
        <f t="shared" si="165"/>
        <v>0</v>
      </c>
    </row>
    <row r="323" spans="2:25" hidden="1">
      <c r="B323" s="78" t="s">
        <v>1018</v>
      </c>
      <c r="C323" s="48"/>
      <c r="D323" s="114"/>
      <c r="E323" s="35"/>
      <c r="F323" s="35"/>
      <c r="G323" s="97"/>
      <c r="H323" s="47">
        <f t="shared" si="156"/>
        <v>0</v>
      </c>
      <c r="I323" s="47">
        <f t="shared" si="157"/>
        <v>0</v>
      </c>
      <c r="J323" s="97"/>
      <c r="K323" s="98"/>
      <c r="L323" s="47">
        <f t="shared" si="158"/>
        <v>0</v>
      </c>
      <c r="M323" s="47">
        <f t="shared" si="159"/>
        <v>0</v>
      </c>
      <c r="O323" s="95"/>
      <c r="P323" s="82">
        <f t="shared" si="160"/>
        <v>0</v>
      </c>
      <c r="Q323" s="82">
        <f t="shared" si="161"/>
        <v>0</v>
      </c>
      <c r="R323" s="95"/>
      <c r="S323" s="82">
        <f t="shared" si="162"/>
        <v>0</v>
      </c>
      <c r="T323" s="82">
        <f t="shared" si="163"/>
        <v>0</v>
      </c>
      <c r="U323" s="94"/>
      <c r="V323" s="47">
        <f t="shared" si="164"/>
        <v>0</v>
      </c>
      <c r="W323" s="47">
        <f t="shared" si="165"/>
        <v>0</v>
      </c>
    </row>
    <row r="324" spans="2:25" hidden="1">
      <c r="B324" s="35" t="s">
        <v>1019</v>
      </c>
      <c r="C324" s="48"/>
      <c r="D324" s="114"/>
      <c r="E324" s="35"/>
      <c r="F324" s="35"/>
      <c r="G324" s="97"/>
      <c r="H324" s="47">
        <f t="shared" si="156"/>
        <v>0</v>
      </c>
      <c r="I324" s="47">
        <f t="shared" si="157"/>
        <v>0</v>
      </c>
      <c r="J324" s="97"/>
      <c r="K324" s="98"/>
      <c r="L324" s="47">
        <f t="shared" si="158"/>
        <v>0</v>
      </c>
      <c r="M324" s="47">
        <f t="shared" si="159"/>
        <v>0</v>
      </c>
      <c r="O324" s="95"/>
      <c r="P324" s="82">
        <f t="shared" si="160"/>
        <v>0</v>
      </c>
      <c r="Q324" s="82">
        <f t="shared" si="161"/>
        <v>0</v>
      </c>
      <c r="R324" s="95"/>
      <c r="S324" s="82">
        <f t="shared" si="162"/>
        <v>0</v>
      </c>
      <c r="T324" s="82">
        <f t="shared" si="163"/>
        <v>0</v>
      </c>
      <c r="U324" s="94"/>
      <c r="V324" s="47">
        <f t="shared" si="164"/>
        <v>0</v>
      </c>
      <c r="W324" s="47">
        <f t="shared" si="165"/>
        <v>0</v>
      </c>
    </row>
    <row r="325" spans="2:25" hidden="1">
      <c r="B325" s="48" t="s">
        <v>1020</v>
      </c>
      <c r="C325" s="48"/>
      <c r="D325" s="35" t="s">
        <v>1021</v>
      </c>
      <c r="E325" s="35" t="s">
        <v>735</v>
      </c>
      <c r="F325" s="35"/>
      <c r="G325" s="88">
        <f>1332.3+1596</f>
        <v>2928.3</v>
      </c>
      <c r="J325" s="88">
        <v>3018.3</v>
      </c>
      <c r="K325" s="89">
        <f>1412.3+1665</f>
        <v>3077.3</v>
      </c>
      <c r="L325" s="47">
        <f t="shared" si="158"/>
        <v>3077.3</v>
      </c>
      <c r="M325" s="47">
        <f t="shared" si="159"/>
        <v>0</v>
      </c>
      <c r="O325" s="119">
        <f>IF(J325&gt;0,J325-G325,0)</f>
        <v>90</v>
      </c>
      <c r="P325" s="82">
        <f t="shared" si="160"/>
        <v>90</v>
      </c>
      <c r="Q325" s="82">
        <f t="shared" si="161"/>
        <v>0</v>
      </c>
      <c r="R325" s="119">
        <f>IF(K325&gt;0,K325-J325,0)</f>
        <v>59</v>
      </c>
      <c r="S325" s="82">
        <f t="shared" si="162"/>
        <v>59</v>
      </c>
      <c r="T325" s="82">
        <f t="shared" si="163"/>
        <v>0</v>
      </c>
      <c r="U325" s="85">
        <f>IF(K325&gt;0,O325+R325,O325)</f>
        <v>149</v>
      </c>
      <c r="V325" s="47">
        <f t="shared" si="164"/>
        <v>149</v>
      </c>
      <c r="W325" s="47">
        <f t="shared" si="165"/>
        <v>0</v>
      </c>
    </row>
    <row r="326" spans="2:25" hidden="1">
      <c r="B326" s="48" t="s">
        <v>1020</v>
      </c>
      <c r="C326" s="48"/>
      <c r="D326" s="35" t="s">
        <v>1021</v>
      </c>
      <c r="E326" s="35"/>
      <c r="F326" s="35" t="s">
        <v>736</v>
      </c>
      <c r="G326" s="88">
        <f>113.3+4.5</f>
        <v>117.8</v>
      </c>
      <c r="J326" s="88">
        <v>128.80000000000001</v>
      </c>
      <c r="K326" s="89">
        <f>124.3+4.5</f>
        <v>128.80000000000001</v>
      </c>
      <c r="L326" s="47">
        <f t="shared" si="158"/>
        <v>0</v>
      </c>
      <c r="M326" s="47">
        <f t="shared" si="159"/>
        <v>128.80000000000001</v>
      </c>
      <c r="O326" s="119">
        <f>IF(J326&gt;0,J326-G326,0)</f>
        <v>11.000000000000014</v>
      </c>
      <c r="P326" s="82">
        <f t="shared" si="160"/>
        <v>0</v>
      </c>
      <c r="Q326" s="82">
        <f t="shared" si="161"/>
        <v>11.000000000000014</v>
      </c>
      <c r="R326" s="119">
        <f>IF(K326&gt;0,K326-J326,0)</f>
        <v>0</v>
      </c>
      <c r="S326" s="82">
        <f t="shared" si="162"/>
        <v>0</v>
      </c>
      <c r="T326" s="82">
        <f t="shared" si="163"/>
        <v>0</v>
      </c>
      <c r="U326" s="85">
        <f>IF(K326&gt;0,O326+R326,O326)</f>
        <v>11.000000000000014</v>
      </c>
      <c r="V326" s="47">
        <f t="shared" si="164"/>
        <v>0</v>
      </c>
      <c r="W326" s="47">
        <f t="shared" si="165"/>
        <v>11.000000000000014</v>
      </c>
      <c r="Y326" s="82"/>
    </row>
    <row r="327" spans="2:25" hidden="1">
      <c r="B327" s="48">
        <v>111</v>
      </c>
      <c r="C327" s="48"/>
      <c r="D327" s="35" t="s">
        <v>1022</v>
      </c>
      <c r="E327" s="35" t="s">
        <v>735</v>
      </c>
      <c r="F327" s="35"/>
      <c r="G327" s="88">
        <v>1445.5</v>
      </c>
      <c r="J327" s="88">
        <v>1457.5</v>
      </c>
      <c r="K327" s="89">
        <v>1465</v>
      </c>
      <c r="L327" s="47">
        <f t="shared" si="158"/>
        <v>1465</v>
      </c>
      <c r="M327" s="47">
        <f t="shared" si="159"/>
        <v>0</v>
      </c>
      <c r="O327" s="119">
        <f>IF(J327&gt;0,J327-G327,0)</f>
        <v>12</v>
      </c>
      <c r="P327" s="82">
        <f t="shared" si="160"/>
        <v>12</v>
      </c>
      <c r="Q327" s="82">
        <f t="shared" si="161"/>
        <v>0</v>
      </c>
      <c r="R327" s="119">
        <f>IF(K327&gt;0,K327-J327,0)</f>
        <v>7.5</v>
      </c>
      <c r="S327" s="82">
        <f t="shared" si="162"/>
        <v>7.5</v>
      </c>
      <c r="T327" s="82">
        <f t="shared" si="163"/>
        <v>0</v>
      </c>
      <c r="U327" s="85">
        <f>IF(K327&gt;0,O327+R327,O327)</f>
        <v>19.5</v>
      </c>
      <c r="V327" s="47">
        <f t="shared" si="164"/>
        <v>19.5</v>
      </c>
      <c r="W327" s="47">
        <f t="shared" si="165"/>
        <v>0</v>
      </c>
    </row>
    <row r="328" spans="2:25" hidden="1">
      <c r="B328" s="48">
        <v>111</v>
      </c>
      <c r="C328" s="48"/>
      <c r="D328" s="35" t="s">
        <v>1022</v>
      </c>
      <c r="E328" s="35"/>
      <c r="F328" s="35" t="s">
        <v>736</v>
      </c>
      <c r="G328" s="88">
        <v>11</v>
      </c>
      <c r="J328" s="88">
        <v>11</v>
      </c>
      <c r="K328" s="89">
        <v>11</v>
      </c>
      <c r="L328" s="47">
        <f t="shared" si="158"/>
        <v>0</v>
      </c>
      <c r="M328" s="47">
        <f t="shared" si="159"/>
        <v>11</v>
      </c>
      <c r="O328" s="119">
        <f>IF(J328&gt;0,J328-G328,0)</f>
        <v>0</v>
      </c>
      <c r="P328" s="82">
        <f t="shared" si="160"/>
        <v>0</v>
      </c>
      <c r="Q328" s="82">
        <f t="shared" si="161"/>
        <v>0</v>
      </c>
      <c r="R328" s="119">
        <f>IF(K328&gt;0,K328-J328,0)</f>
        <v>0</v>
      </c>
      <c r="S328" s="82">
        <f t="shared" si="162"/>
        <v>0</v>
      </c>
      <c r="T328" s="82">
        <f t="shared" si="163"/>
        <v>0</v>
      </c>
      <c r="U328" s="85">
        <f>IF(K328&gt;0,O328+R328,O328)</f>
        <v>0</v>
      </c>
      <c r="V328" s="47">
        <f t="shared" si="164"/>
        <v>0</v>
      </c>
      <c r="W328" s="47">
        <f t="shared" si="165"/>
        <v>0</v>
      </c>
    </row>
    <row r="329" spans="2:25" hidden="1">
      <c r="B329" s="35" t="s">
        <v>1023</v>
      </c>
      <c r="C329" s="48"/>
      <c r="D329" s="114"/>
      <c r="E329" s="35"/>
      <c r="F329" s="35"/>
      <c r="G329" s="97"/>
      <c r="H329" s="47">
        <f>IF($E329="",0,$G329)</f>
        <v>0</v>
      </c>
      <c r="I329" s="47">
        <f>IF($F329="",0,$G329)</f>
        <v>0</v>
      </c>
      <c r="J329" s="97"/>
      <c r="K329" s="98"/>
      <c r="L329" s="47">
        <f t="shared" si="158"/>
        <v>0</v>
      </c>
      <c r="M329" s="47">
        <f t="shared" si="159"/>
        <v>0</v>
      </c>
      <c r="O329" s="95"/>
      <c r="P329" s="82">
        <f t="shared" si="160"/>
        <v>0</v>
      </c>
      <c r="Q329" s="82">
        <f t="shared" si="161"/>
        <v>0</v>
      </c>
      <c r="R329" s="95"/>
      <c r="S329" s="82">
        <f t="shared" si="162"/>
        <v>0</v>
      </c>
      <c r="T329" s="82">
        <f t="shared" si="163"/>
        <v>0</v>
      </c>
      <c r="U329" s="94"/>
      <c r="V329" s="47">
        <f t="shared" si="164"/>
        <v>0</v>
      </c>
      <c r="W329" s="47">
        <f t="shared" si="165"/>
        <v>0</v>
      </c>
    </row>
    <row r="330" spans="2:25" hidden="1">
      <c r="B330" s="48" t="s">
        <v>1024</v>
      </c>
      <c r="C330" s="48"/>
      <c r="D330" s="35" t="s">
        <v>1025</v>
      </c>
      <c r="E330" s="35" t="s">
        <v>735</v>
      </c>
      <c r="F330" s="35"/>
      <c r="G330" s="88">
        <v>8735.2000000000007</v>
      </c>
      <c r="J330" s="88">
        <v>8757.2999999999993</v>
      </c>
      <c r="K330" s="89">
        <v>8461.6</v>
      </c>
      <c r="L330" s="47">
        <f t="shared" si="158"/>
        <v>8461.6</v>
      </c>
      <c r="M330" s="47">
        <f t="shared" si="159"/>
        <v>0</v>
      </c>
      <c r="O330" s="119">
        <f>IF(J330&gt;0,J330-G330,0)</f>
        <v>22.099999999998545</v>
      </c>
      <c r="P330" s="82">
        <f t="shared" si="160"/>
        <v>22.099999999998545</v>
      </c>
      <c r="Q330" s="82">
        <f t="shared" si="161"/>
        <v>0</v>
      </c>
      <c r="R330" s="119">
        <f>IF(K330&gt;0,K330-J330,0)</f>
        <v>-295.69999999999891</v>
      </c>
      <c r="S330" s="82">
        <f t="shared" si="162"/>
        <v>-295.69999999999891</v>
      </c>
      <c r="T330" s="82">
        <f t="shared" si="163"/>
        <v>0</v>
      </c>
      <c r="U330" s="85">
        <f>IF(K330&gt;0,O330+R330,O330)</f>
        <v>-273.60000000000036</v>
      </c>
      <c r="V330" s="47">
        <f t="shared" si="164"/>
        <v>-273.60000000000036</v>
      </c>
      <c r="W330" s="47">
        <f t="shared" si="165"/>
        <v>0</v>
      </c>
    </row>
    <row r="331" spans="2:25" hidden="1">
      <c r="B331" s="48" t="s">
        <v>1024</v>
      </c>
      <c r="C331" s="48"/>
      <c r="D331" s="35" t="s">
        <v>1025</v>
      </c>
      <c r="E331" s="35"/>
      <c r="F331" s="35" t="s">
        <v>736</v>
      </c>
      <c r="G331" s="88">
        <v>4247.6000000000004</v>
      </c>
      <c r="J331" s="88">
        <v>4437.2</v>
      </c>
      <c r="K331" s="89">
        <v>4601.5</v>
      </c>
      <c r="L331" s="47">
        <f t="shared" si="158"/>
        <v>0</v>
      </c>
      <c r="M331" s="47">
        <f t="shared" si="159"/>
        <v>4601.5</v>
      </c>
      <c r="O331" s="119">
        <f>IF(J331&gt;0,J331-G331,0)</f>
        <v>189.59999999999945</v>
      </c>
      <c r="P331" s="82">
        <f t="shared" si="160"/>
        <v>0</v>
      </c>
      <c r="Q331" s="82">
        <f t="shared" si="161"/>
        <v>189.59999999999945</v>
      </c>
      <c r="R331" s="119">
        <f>IF(K331&gt;0,K331-J331,0)+0</f>
        <v>164.30000000000018</v>
      </c>
      <c r="S331" s="82">
        <f t="shared" si="162"/>
        <v>0</v>
      </c>
      <c r="T331" s="82">
        <f t="shared" si="163"/>
        <v>164.30000000000018</v>
      </c>
      <c r="U331" s="85">
        <f>IF(K331&gt;0,O331+R331,O331)</f>
        <v>353.89999999999964</v>
      </c>
      <c r="V331" s="47">
        <f t="shared" si="164"/>
        <v>0</v>
      </c>
      <c r="W331" s="47">
        <f t="shared" si="165"/>
        <v>353.89999999999964</v>
      </c>
    </row>
    <row r="332" spans="2:25" hidden="1">
      <c r="B332" s="35" t="s">
        <v>1026</v>
      </c>
      <c r="C332" s="48"/>
      <c r="D332" s="35"/>
      <c r="E332" s="35"/>
      <c r="F332" s="35"/>
      <c r="G332" s="88"/>
      <c r="H332" s="47">
        <f t="shared" ref="H332:H338" si="166">IF($E332="",0,$G332)</f>
        <v>0</v>
      </c>
      <c r="I332" s="47">
        <f t="shared" ref="I332:I338" si="167">IF($F332="",0,$G332)</f>
        <v>0</v>
      </c>
      <c r="J332" s="88"/>
      <c r="K332" s="89"/>
      <c r="L332" s="47">
        <f t="shared" si="158"/>
        <v>0</v>
      </c>
      <c r="M332" s="47">
        <f t="shared" si="159"/>
        <v>0</v>
      </c>
      <c r="O332" s="119"/>
      <c r="P332" s="82">
        <f t="shared" si="160"/>
        <v>0</v>
      </c>
      <c r="Q332" s="82">
        <f t="shared" si="161"/>
        <v>0</v>
      </c>
      <c r="R332" s="119"/>
      <c r="S332" s="82">
        <f t="shared" si="162"/>
        <v>0</v>
      </c>
      <c r="T332" s="82">
        <f t="shared" si="163"/>
        <v>0</v>
      </c>
      <c r="U332" s="85"/>
      <c r="V332" s="47">
        <f t="shared" si="164"/>
        <v>0</v>
      </c>
      <c r="W332" s="47">
        <f t="shared" si="165"/>
        <v>0</v>
      </c>
    </row>
    <row r="333" spans="2:25" hidden="1">
      <c r="B333" s="48" t="s">
        <v>1027</v>
      </c>
      <c r="C333" s="48"/>
      <c r="D333" s="35" t="s">
        <v>1028</v>
      </c>
      <c r="E333" s="35" t="s">
        <v>735</v>
      </c>
      <c r="F333" s="35"/>
      <c r="G333" s="88">
        <v>3398</v>
      </c>
      <c r="H333" s="47">
        <f t="shared" si="166"/>
        <v>3398</v>
      </c>
      <c r="I333" s="47">
        <f t="shared" si="167"/>
        <v>0</v>
      </c>
      <c r="J333" s="88">
        <v>3452</v>
      </c>
      <c r="K333" s="89">
        <v>3478</v>
      </c>
      <c r="L333" s="47">
        <f t="shared" si="158"/>
        <v>3478</v>
      </c>
      <c r="M333" s="47">
        <f t="shared" si="159"/>
        <v>0</v>
      </c>
      <c r="O333" s="119">
        <f>IF(J333&gt;0,J333-G333,0)</f>
        <v>54</v>
      </c>
      <c r="P333" s="82">
        <f t="shared" si="160"/>
        <v>54</v>
      </c>
      <c r="Q333" s="82">
        <f t="shared" si="161"/>
        <v>0</v>
      </c>
      <c r="R333" s="119">
        <f>IF(K333&gt;0,K333-J333,0)</f>
        <v>26</v>
      </c>
      <c r="S333" s="82">
        <f t="shared" si="162"/>
        <v>26</v>
      </c>
      <c r="T333" s="82">
        <f t="shared" si="163"/>
        <v>0</v>
      </c>
      <c r="U333" s="85">
        <f>IF(K333&gt;0,O333+R333,O333)</f>
        <v>80</v>
      </c>
      <c r="V333" s="47">
        <f t="shared" si="164"/>
        <v>80</v>
      </c>
      <c r="W333" s="47">
        <f t="shared" si="165"/>
        <v>0</v>
      </c>
    </row>
    <row r="334" spans="2:25" hidden="1">
      <c r="B334" s="35" t="s">
        <v>1029</v>
      </c>
      <c r="C334" s="48"/>
      <c r="D334" s="35"/>
      <c r="E334" s="35"/>
      <c r="F334" s="35"/>
      <c r="G334" s="88"/>
      <c r="H334" s="47">
        <f t="shared" si="166"/>
        <v>0</v>
      </c>
      <c r="I334" s="47">
        <f t="shared" si="167"/>
        <v>0</v>
      </c>
      <c r="J334" s="88"/>
      <c r="K334" s="89"/>
      <c r="L334" s="47">
        <f t="shared" si="158"/>
        <v>0</v>
      </c>
      <c r="M334" s="47">
        <f t="shared" si="159"/>
        <v>0</v>
      </c>
      <c r="O334" s="119"/>
      <c r="P334" s="82">
        <f t="shared" si="160"/>
        <v>0</v>
      </c>
      <c r="Q334" s="82">
        <f t="shared" si="161"/>
        <v>0</v>
      </c>
      <c r="R334" s="119"/>
      <c r="S334" s="82">
        <f t="shared" si="162"/>
        <v>0</v>
      </c>
      <c r="T334" s="82">
        <f t="shared" si="163"/>
        <v>0</v>
      </c>
      <c r="U334" s="85"/>
      <c r="V334" s="47">
        <f t="shared" si="164"/>
        <v>0</v>
      </c>
      <c r="W334" s="47">
        <f t="shared" si="165"/>
        <v>0</v>
      </c>
    </row>
    <row r="335" spans="2:25" hidden="1">
      <c r="B335" s="48">
        <v>123</v>
      </c>
      <c r="C335" s="48"/>
      <c r="D335" s="35" t="s">
        <v>1030</v>
      </c>
      <c r="E335" s="35" t="s">
        <v>735</v>
      </c>
      <c r="F335" s="35"/>
      <c r="G335" s="92">
        <v>598</v>
      </c>
      <c r="H335" s="133">
        <f t="shared" si="166"/>
        <v>598</v>
      </c>
      <c r="I335" s="133">
        <f t="shared" si="167"/>
        <v>0</v>
      </c>
      <c r="J335" s="92">
        <v>598</v>
      </c>
      <c r="K335" s="93">
        <v>582</v>
      </c>
      <c r="L335" s="133">
        <f t="shared" si="158"/>
        <v>582</v>
      </c>
      <c r="M335" s="133">
        <f t="shared" si="159"/>
        <v>0</v>
      </c>
      <c r="N335" s="133"/>
      <c r="O335" s="95">
        <f>IF(J335&gt;0,J335-G335,0)</f>
        <v>0</v>
      </c>
      <c r="P335" s="134">
        <f t="shared" si="160"/>
        <v>0</v>
      </c>
      <c r="Q335" s="134">
        <f t="shared" si="161"/>
        <v>0</v>
      </c>
      <c r="R335" s="95">
        <f>IF(K335&gt;0,K335-J335,0)-0</f>
        <v>-16</v>
      </c>
      <c r="S335" s="134">
        <f t="shared" si="162"/>
        <v>-16</v>
      </c>
      <c r="T335" s="134">
        <f t="shared" si="163"/>
        <v>0</v>
      </c>
      <c r="U335" s="94">
        <f>IF(K335&gt;0,O335+R335,O335)</f>
        <v>-16</v>
      </c>
      <c r="V335" s="133">
        <f t="shared" si="164"/>
        <v>-16</v>
      </c>
      <c r="W335" s="133">
        <f t="shared" si="165"/>
        <v>0</v>
      </c>
      <c r="X335" s="133"/>
      <c r="Y335" s="133"/>
    </row>
    <row r="336" spans="2:25" hidden="1">
      <c r="B336" s="48"/>
      <c r="C336" s="48"/>
      <c r="D336" s="78" t="s">
        <v>1031</v>
      </c>
      <c r="E336" s="35"/>
      <c r="F336" s="35"/>
      <c r="G336" s="99">
        <f>G325+G327+G330+G333+G335</f>
        <v>17105</v>
      </c>
      <c r="H336" s="47">
        <f t="shared" si="166"/>
        <v>0</v>
      </c>
      <c r="I336" s="47">
        <f t="shared" si="167"/>
        <v>0</v>
      </c>
      <c r="J336" s="99">
        <f>J325+J327+J330+J333+J335</f>
        <v>17283.099999999999</v>
      </c>
      <c r="K336" s="132">
        <f>K325+K327+K330+K333+K335</f>
        <v>17063.900000000001</v>
      </c>
      <c r="L336" s="47">
        <f t="shared" si="158"/>
        <v>0</v>
      </c>
      <c r="M336" s="47">
        <f t="shared" si="159"/>
        <v>0</v>
      </c>
      <c r="O336" s="99">
        <f>O325+O327+O330+O333+O335</f>
        <v>178.09999999999854</v>
      </c>
      <c r="P336" s="82">
        <f t="shared" si="160"/>
        <v>0</v>
      </c>
      <c r="Q336" s="82">
        <f t="shared" si="161"/>
        <v>0</v>
      </c>
      <c r="R336" s="99">
        <f>R325+R327+R330+R333+R335</f>
        <v>-219.19999999999891</v>
      </c>
      <c r="S336" s="82">
        <f t="shared" si="162"/>
        <v>0</v>
      </c>
      <c r="T336" s="82">
        <f t="shared" si="163"/>
        <v>0</v>
      </c>
      <c r="U336" s="99">
        <f>U325+U327+U330+U333+U335</f>
        <v>-41.100000000000364</v>
      </c>
      <c r="V336" s="47">
        <f t="shared" si="164"/>
        <v>0</v>
      </c>
      <c r="W336" s="47">
        <f t="shared" si="165"/>
        <v>0</v>
      </c>
    </row>
    <row r="337" spans="1:23" hidden="1">
      <c r="B337" s="48"/>
      <c r="C337" s="48"/>
      <c r="D337" s="78" t="s">
        <v>1032</v>
      </c>
      <c r="E337" s="35"/>
      <c r="F337" s="35"/>
      <c r="G337" s="97">
        <f>G326+G328+G331</f>
        <v>4376.4000000000005</v>
      </c>
      <c r="H337" s="47">
        <f t="shared" si="166"/>
        <v>0</v>
      </c>
      <c r="I337" s="47">
        <f t="shared" si="167"/>
        <v>0</v>
      </c>
      <c r="J337" s="97">
        <f>J326+J328+J331</f>
        <v>4577</v>
      </c>
      <c r="K337" s="98">
        <f>K326+K328+K331</f>
        <v>4741.3</v>
      </c>
      <c r="L337" s="47">
        <f t="shared" si="158"/>
        <v>0</v>
      </c>
      <c r="M337" s="47">
        <f t="shared" si="159"/>
        <v>0</v>
      </c>
      <c r="O337" s="97">
        <f>O326+O328+O331</f>
        <v>200.59999999999945</v>
      </c>
      <c r="P337" s="82">
        <f t="shared" si="160"/>
        <v>0</v>
      </c>
      <c r="Q337" s="82">
        <f t="shared" si="161"/>
        <v>0</v>
      </c>
      <c r="R337" s="97">
        <f>R326+R328+R331</f>
        <v>164.30000000000018</v>
      </c>
      <c r="S337" s="82">
        <f t="shared" si="162"/>
        <v>0</v>
      </c>
      <c r="T337" s="82">
        <f t="shared" si="163"/>
        <v>0</v>
      </c>
      <c r="U337" s="97">
        <f>U326+U328+U331</f>
        <v>364.89999999999964</v>
      </c>
      <c r="V337" s="47">
        <f t="shared" si="164"/>
        <v>0</v>
      </c>
      <c r="W337" s="47">
        <f t="shared" si="165"/>
        <v>0</v>
      </c>
    </row>
    <row r="338" spans="1:23" hidden="1">
      <c r="B338" s="48"/>
      <c r="C338" s="48"/>
      <c r="D338" s="78" t="s">
        <v>1033</v>
      </c>
      <c r="E338" s="35"/>
      <c r="F338" s="35"/>
      <c r="G338" s="97">
        <f>G336+G337</f>
        <v>21481.4</v>
      </c>
      <c r="H338" s="47">
        <f t="shared" si="166"/>
        <v>0</v>
      </c>
      <c r="I338" s="47">
        <f t="shared" si="167"/>
        <v>0</v>
      </c>
      <c r="J338" s="97">
        <f>J336+J337</f>
        <v>21860.1</v>
      </c>
      <c r="K338" s="98">
        <f>K336+K337</f>
        <v>21805.200000000001</v>
      </c>
      <c r="L338" s="47">
        <f t="shared" si="158"/>
        <v>0</v>
      </c>
      <c r="M338" s="47">
        <f t="shared" si="159"/>
        <v>0</v>
      </c>
      <c r="O338" s="97">
        <f>O336+O337</f>
        <v>378.699999999998</v>
      </c>
      <c r="P338" s="82">
        <f t="shared" si="160"/>
        <v>0</v>
      </c>
      <c r="Q338" s="82">
        <f t="shared" si="161"/>
        <v>0</v>
      </c>
      <c r="R338" s="97">
        <f>R336+R337</f>
        <v>-54.899999999998727</v>
      </c>
      <c r="S338" s="82">
        <f t="shared" si="162"/>
        <v>0</v>
      </c>
      <c r="T338" s="82">
        <f t="shared" si="163"/>
        <v>0</v>
      </c>
      <c r="U338" s="97">
        <f>U336+U337</f>
        <v>323.79999999999927</v>
      </c>
      <c r="V338" s="47">
        <f t="shared" si="164"/>
        <v>0</v>
      </c>
      <c r="W338" s="47">
        <f t="shared" si="165"/>
        <v>0</v>
      </c>
    </row>
    <row r="339" spans="1:23" hidden="1">
      <c r="B339" s="48"/>
      <c r="C339" s="48"/>
      <c r="D339" s="35"/>
      <c r="E339" s="35"/>
      <c r="F339" s="35"/>
      <c r="G339" s="97"/>
      <c r="J339" s="97"/>
      <c r="K339" s="98"/>
      <c r="O339" s="97"/>
      <c r="R339" s="97"/>
      <c r="U339" s="97"/>
    </row>
    <row r="340" spans="1:23" hidden="1">
      <c r="B340" s="78" t="s">
        <v>1034</v>
      </c>
      <c r="C340" s="48"/>
      <c r="D340" s="35"/>
      <c r="E340" s="35"/>
      <c r="F340" s="35"/>
      <c r="G340" s="97"/>
      <c r="J340" s="97"/>
      <c r="K340" s="98"/>
      <c r="O340" s="97"/>
      <c r="R340" s="97"/>
      <c r="U340" s="97"/>
    </row>
    <row r="341" spans="1:23" hidden="1">
      <c r="B341" s="35" t="s">
        <v>1035</v>
      </c>
      <c r="C341" s="35"/>
      <c r="E341" s="54"/>
      <c r="F341" s="54"/>
      <c r="H341" s="47">
        <f t="shared" ref="H341:H404" si="168">IF($E341="",0,$G341)</f>
        <v>0</v>
      </c>
      <c r="I341" s="47">
        <f t="shared" ref="I341:I404" si="169">IF($F341="",0,$G341)</f>
        <v>0</v>
      </c>
      <c r="L341" s="47">
        <f t="shared" ref="L341:L404" si="170">IF($E341="",0,K341)</f>
        <v>0</v>
      </c>
      <c r="M341" s="47">
        <f t="shared" ref="M341:M404" si="171">IF($F341="",0,K341)</f>
        <v>0</v>
      </c>
      <c r="O341" s="85"/>
      <c r="P341" s="82">
        <f t="shared" ref="P341:P404" si="172">IF($E341="",0,O341)</f>
        <v>0</v>
      </c>
      <c r="Q341" s="82">
        <f t="shared" ref="Q341:Q404" si="173">IF($F341="",0,O341)</f>
        <v>0</v>
      </c>
      <c r="S341" s="82">
        <f t="shared" ref="S341:S404" si="174">IF($E341="",0,R341)</f>
        <v>0</v>
      </c>
      <c r="T341" s="82">
        <f t="shared" ref="T341:T404" si="175">IF($F341="",0,R341)</f>
        <v>0</v>
      </c>
      <c r="V341" s="47">
        <f t="shared" ref="V341:V404" si="176">IF($E341="",0,U341)</f>
        <v>0</v>
      </c>
      <c r="W341" s="47">
        <f t="shared" ref="W341:W404" si="177">IF($F341="",0,U341)</f>
        <v>0</v>
      </c>
    </row>
    <row r="342" spans="1:23" hidden="1">
      <c r="B342" s="35" t="s">
        <v>1036</v>
      </c>
      <c r="C342" s="35"/>
      <c r="D342" s="35"/>
      <c r="E342" s="35"/>
      <c r="F342" s="35"/>
      <c r="H342" s="47">
        <f t="shared" si="168"/>
        <v>0</v>
      </c>
      <c r="I342" s="47">
        <f t="shared" si="169"/>
        <v>0</v>
      </c>
      <c r="L342" s="47">
        <f t="shared" si="170"/>
        <v>0</v>
      </c>
      <c r="M342" s="47">
        <f t="shared" si="171"/>
        <v>0</v>
      </c>
      <c r="O342" s="85"/>
      <c r="P342" s="82">
        <f t="shared" si="172"/>
        <v>0</v>
      </c>
      <c r="Q342" s="82">
        <f t="shared" si="173"/>
        <v>0</v>
      </c>
      <c r="S342" s="82">
        <f t="shared" si="174"/>
        <v>0</v>
      </c>
      <c r="T342" s="82">
        <f t="shared" si="175"/>
        <v>0</v>
      </c>
      <c r="V342" s="47">
        <f t="shared" si="176"/>
        <v>0</v>
      </c>
      <c r="W342" s="47">
        <f t="shared" si="177"/>
        <v>0</v>
      </c>
    </row>
    <row r="343" spans="1:23" hidden="1">
      <c r="A343" s="35">
        <v>1</v>
      </c>
      <c r="B343" s="48">
        <v>362</v>
      </c>
      <c r="C343" s="48"/>
      <c r="D343" s="35" t="s">
        <v>1037</v>
      </c>
      <c r="E343" s="35" t="s">
        <v>735</v>
      </c>
      <c r="F343" s="35"/>
      <c r="G343" s="82">
        <v>102</v>
      </c>
      <c r="H343" s="47">
        <f t="shared" si="168"/>
        <v>102</v>
      </c>
      <c r="I343" s="47">
        <f t="shared" si="169"/>
        <v>0</v>
      </c>
      <c r="J343" s="82">
        <v>102</v>
      </c>
      <c r="K343" s="87">
        <v>102</v>
      </c>
      <c r="L343" s="47">
        <f t="shared" si="170"/>
        <v>102</v>
      </c>
      <c r="M343" s="47">
        <f t="shared" si="171"/>
        <v>0</v>
      </c>
      <c r="O343" s="85">
        <f>IF(J343&gt;0,J343-G343,0)</f>
        <v>0</v>
      </c>
      <c r="P343" s="82">
        <f t="shared" si="172"/>
        <v>0</v>
      </c>
      <c r="Q343" s="82">
        <f t="shared" si="173"/>
        <v>0</v>
      </c>
      <c r="R343" s="85">
        <f>IF(K343&gt;0,K343-J343,0)</f>
        <v>0</v>
      </c>
      <c r="S343" s="82">
        <f t="shared" si="174"/>
        <v>0</v>
      </c>
      <c r="T343" s="82">
        <f t="shared" si="175"/>
        <v>0</v>
      </c>
      <c r="U343" s="85">
        <f>IF(K343&gt;0,O343+R343,O343)</f>
        <v>0</v>
      </c>
      <c r="V343" s="47">
        <f t="shared" si="176"/>
        <v>0</v>
      </c>
      <c r="W343" s="47">
        <f t="shared" si="177"/>
        <v>0</v>
      </c>
    </row>
    <row r="344" spans="1:23" hidden="1">
      <c r="A344" s="35">
        <v>2</v>
      </c>
      <c r="B344" s="48">
        <v>362</v>
      </c>
      <c r="C344" s="48"/>
      <c r="D344" s="47" t="s">
        <v>1038</v>
      </c>
      <c r="E344" s="79"/>
      <c r="F344" s="79" t="s">
        <v>736</v>
      </c>
      <c r="G344" s="82">
        <v>176</v>
      </c>
      <c r="H344" s="47">
        <f t="shared" si="168"/>
        <v>0</v>
      </c>
      <c r="I344" s="47">
        <f t="shared" si="169"/>
        <v>176</v>
      </c>
      <c r="J344" s="82">
        <v>176</v>
      </c>
      <c r="K344" s="87">
        <v>176</v>
      </c>
      <c r="L344" s="47">
        <f t="shared" si="170"/>
        <v>0</v>
      </c>
      <c r="M344" s="47">
        <f t="shared" si="171"/>
        <v>176</v>
      </c>
      <c r="O344" s="85">
        <f>IF(J344&gt;0,J344-G344,0)</f>
        <v>0</v>
      </c>
      <c r="P344" s="82">
        <f t="shared" si="172"/>
        <v>0</v>
      </c>
      <c r="Q344" s="82">
        <f t="shared" si="173"/>
        <v>0</v>
      </c>
      <c r="R344" s="85">
        <f>IF(K344&gt;0,K344-J344,0)</f>
        <v>0</v>
      </c>
      <c r="S344" s="82">
        <f t="shared" si="174"/>
        <v>0</v>
      </c>
      <c r="T344" s="82">
        <f t="shared" si="175"/>
        <v>0</v>
      </c>
      <c r="U344" s="85">
        <f>IF(K344&gt;0,O344+R344,O344)</f>
        <v>0</v>
      </c>
      <c r="V344" s="47">
        <f t="shared" si="176"/>
        <v>0</v>
      </c>
      <c r="W344" s="47">
        <f t="shared" si="177"/>
        <v>0</v>
      </c>
    </row>
    <row r="345" spans="1:23" hidden="1">
      <c r="A345" s="35">
        <v>3</v>
      </c>
      <c r="B345" s="48">
        <v>366</v>
      </c>
      <c r="C345" s="48"/>
      <c r="D345" s="35" t="s">
        <v>1039</v>
      </c>
      <c r="E345" s="35"/>
      <c r="F345" s="35" t="s">
        <v>736</v>
      </c>
      <c r="G345" s="88">
        <v>324.60000000000002</v>
      </c>
      <c r="H345" s="47">
        <f t="shared" si="168"/>
        <v>0</v>
      </c>
      <c r="I345" s="47">
        <f t="shared" si="169"/>
        <v>324.60000000000002</v>
      </c>
      <c r="J345" s="88">
        <v>324.60000000000002</v>
      </c>
      <c r="K345" s="89">
        <v>324.60000000000002</v>
      </c>
      <c r="L345" s="47">
        <f t="shared" si="170"/>
        <v>0</v>
      </c>
      <c r="M345" s="47">
        <f t="shared" si="171"/>
        <v>324.60000000000002</v>
      </c>
      <c r="O345" s="85">
        <f>IF(J345&gt;0,J345-G345,0)</f>
        <v>0</v>
      </c>
      <c r="P345" s="82">
        <f t="shared" si="172"/>
        <v>0</v>
      </c>
      <c r="Q345" s="82">
        <f t="shared" si="173"/>
        <v>0</v>
      </c>
      <c r="R345" s="85">
        <f>IF(K345&gt;0,K345-J345,0)</f>
        <v>0</v>
      </c>
      <c r="S345" s="82">
        <f t="shared" si="174"/>
        <v>0</v>
      </c>
      <c r="T345" s="82">
        <f t="shared" si="175"/>
        <v>0</v>
      </c>
      <c r="U345" s="85">
        <f>IF(K345&gt;0,O345+R345,O345)</f>
        <v>0</v>
      </c>
      <c r="V345" s="47">
        <f t="shared" si="176"/>
        <v>0</v>
      </c>
      <c r="W345" s="47">
        <f t="shared" si="177"/>
        <v>0</v>
      </c>
    </row>
    <row r="346" spans="1:23" hidden="1">
      <c r="A346" s="35">
        <v>4</v>
      </c>
      <c r="B346" s="35" t="s">
        <v>1040</v>
      </c>
      <c r="C346" s="35"/>
      <c r="D346" s="35"/>
      <c r="E346" s="35"/>
      <c r="F346" s="35"/>
      <c r="H346" s="47">
        <f t="shared" si="168"/>
        <v>0</v>
      </c>
      <c r="I346" s="47">
        <f t="shared" si="169"/>
        <v>0</v>
      </c>
      <c r="J346" s="82"/>
      <c r="K346" s="87"/>
      <c r="L346" s="47">
        <f t="shared" si="170"/>
        <v>0</v>
      </c>
      <c r="M346" s="47">
        <f t="shared" si="171"/>
        <v>0</v>
      </c>
      <c r="O346" s="85"/>
      <c r="P346" s="82">
        <f t="shared" si="172"/>
        <v>0</v>
      </c>
      <c r="Q346" s="82">
        <f t="shared" si="173"/>
        <v>0</v>
      </c>
      <c r="R346" s="85"/>
      <c r="S346" s="82">
        <f t="shared" si="174"/>
        <v>0</v>
      </c>
      <c r="T346" s="82">
        <f t="shared" si="175"/>
        <v>0</v>
      </c>
      <c r="V346" s="47">
        <f t="shared" si="176"/>
        <v>0</v>
      </c>
      <c r="W346" s="47">
        <f t="shared" si="177"/>
        <v>0</v>
      </c>
    </row>
    <row r="347" spans="1:23" hidden="1">
      <c r="A347" s="35">
        <v>5</v>
      </c>
      <c r="B347" s="48">
        <v>404</v>
      </c>
      <c r="C347" s="48"/>
      <c r="D347" s="35" t="s">
        <v>1041</v>
      </c>
      <c r="E347" s="35"/>
      <c r="F347" s="35" t="s">
        <v>736</v>
      </c>
      <c r="G347" s="82">
        <v>269</v>
      </c>
      <c r="H347" s="47">
        <f t="shared" si="168"/>
        <v>0</v>
      </c>
      <c r="I347" s="47">
        <f t="shared" si="169"/>
        <v>269</v>
      </c>
      <c r="J347" s="82">
        <v>269</v>
      </c>
      <c r="K347" s="87">
        <v>270</v>
      </c>
      <c r="L347" s="47">
        <f t="shared" si="170"/>
        <v>0</v>
      </c>
      <c r="M347" s="47">
        <f t="shared" si="171"/>
        <v>270</v>
      </c>
      <c r="O347" s="85">
        <f>IF(J347&gt;0,J347-G347,0)</f>
        <v>0</v>
      </c>
      <c r="P347" s="82">
        <f t="shared" si="172"/>
        <v>0</v>
      </c>
      <c r="Q347" s="82">
        <f t="shared" si="173"/>
        <v>0</v>
      </c>
      <c r="R347" s="85">
        <f>IF(K347&gt;0,K347-J347,0)</f>
        <v>1</v>
      </c>
      <c r="S347" s="82">
        <f t="shared" si="174"/>
        <v>0</v>
      </c>
      <c r="T347" s="82">
        <f t="shared" si="175"/>
        <v>1</v>
      </c>
      <c r="U347" s="85">
        <f>IF(K347&gt;0,O347+R347,O347)</f>
        <v>1</v>
      </c>
      <c r="V347" s="47">
        <f t="shared" si="176"/>
        <v>0</v>
      </c>
      <c r="W347" s="47">
        <f t="shared" si="177"/>
        <v>1</v>
      </c>
    </row>
    <row r="348" spans="1:23" hidden="1">
      <c r="A348" s="35">
        <v>6</v>
      </c>
      <c r="B348" s="35" t="s">
        <v>1042</v>
      </c>
      <c r="C348" s="35"/>
      <c r="D348" s="35"/>
      <c r="E348" s="35"/>
      <c r="F348" s="35"/>
      <c r="H348" s="47">
        <f t="shared" si="168"/>
        <v>0</v>
      </c>
      <c r="I348" s="47">
        <f t="shared" si="169"/>
        <v>0</v>
      </c>
      <c r="J348" s="82"/>
      <c r="K348" s="87"/>
      <c r="L348" s="47">
        <f t="shared" si="170"/>
        <v>0</v>
      </c>
      <c r="M348" s="47">
        <f t="shared" si="171"/>
        <v>0</v>
      </c>
      <c r="O348" s="85"/>
      <c r="P348" s="82">
        <f t="shared" si="172"/>
        <v>0</v>
      </c>
      <c r="Q348" s="82">
        <f t="shared" si="173"/>
        <v>0</v>
      </c>
      <c r="R348" s="85"/>
      <c r="S348" s="82">
        <f t="shared" si="174"/>
        <v>0</v>
      </c>
      <c r="T348" s="82">
        <f t="shared" si="175"/>
        <v>0</v>
      </c>
      <c r="V348" s="47">
        <f t="shared" si="176"/>
        <v>0</v>
      </c>
      <c r="W348" s="47">
        <f t="shared" si="177"/>
        <v>0</v>
      </c>
    </row>
    <row r="349" spans="1:23" hidden="1">
      <c r="A349" s="35">
        <v>7</v>
      </c>
      <c r="B349" s="48">
        <v>384</v>
      </c>
      <c r="C349" s="48"/>
      <c r="D349" s="195" t="s">
        <v>1043</v>
      </c>
      <c r="E349" s="35" t="s">
        <v>735</v>
      </c>
      <c r="F349" s="35"/>
      <c r="G349" s="82">
        <v>0</v>
      </c>
      <c r="H349" s="47">
        <f t="shared" si="168"/>
        <v>0</v>
      </c>
      <c r="I349" s="47">
        <f t="shared" si="169"/>
        <v>0</v>
      </c>
      <c r="J349" s="82"/>
      <c r="K349" s="87"/>
      <c r="L349" s="47">
        <f t="shared" si="170"/>
        <v>0</v>
      </c>
      <c r="M349" s="47">
        <f t="shared" si="171"/>
        <v>0</v>
      </c>
      <c r="O349" s="85">
        <f>IF(J349&gt;0,J349-G349,0)</f>
        <v>0</v>
      </c>
      <c r="P349" s="82">
        <f t="shared" si="172"/>
        <v>0</v>
      </c>
      <c r="Q349" s="82">
        <f t="shared" si="173"/>
        <v>0</v>
      </c>
      <c r="R349" s="85">
        <f>IF(K349&gt;0,K349-J349,0)</f>
        <v>0</v>
      </c>
      <c r="S349" s="82">
        <f t="shared" si="174"/>
        <v>0</v>
      </c>
      <c r="T349" s="82">
        <f t="shared" si="175"/>
        <v>0</v>
      </c>
      <c r="U349" s="85">
        <f>IF(K349&gt;0,O349+R349,O349)</f>
        <v>0</v>
      </c>
      <c r="V349" s="47">
        <f t="shared" si="176"/>
        <v>0</v>
      </c>
      <c r="W349" s="47">
        <f t="shared" si="177"/>
        <v>0</v>
      </c>
    </row>
    <row r="350" spans="1:23" hidden="1">
      <c r="A350" s="35">
        <v>8</v>
      </c>
      <c r="B350" s="48">
        <v>384</v>
      </c>
      <c r="C350" s="48"/>
      <c r="D350" s="195" t="s">
        <v>1043</v>
      </c>
      <c r="E350" s="35"/>
      <c r="F350" s="35" t="s">
        <v>736</v>
      </c>
      <c r="G350" s="82">
        <v>0</v>
      </c>
      <c r="H350" s="47">
        <f t="shared" si="168"/>
        <v>0</v>
      </c>
      <c r="I350" s="47">
        <f t="shared" si="169"/>
        <v>0</v>
      </c>
      <c r="J350" s="82"/>
      <c r="K350" s="87"/>
      <c r="L350" s="47">
        <f t="shared" si="170"/>
        <v>0</v>
      </c>
      <c r="M350" s="47">
        <f t="shared" si="171"/>
        <v>0</v>
      </c>
      <c r="O350" s="85">
        <f>IF(J350&gt;0,J350-G350,0)</f>
        <v>0</v>
      </c>
      <c r="P350" s="82">
        <f t="shared" si="172"/>
        <v>0</v>
      </c>
      <c r="Q350" s="82">
        <f t="shared" si="173"/>
        <v>0</v>
      </c>
      <c r="R350" s="85">
        <f>IF(K350&gt;0,K350-J350,0)</f>
        <v>0</v>
      </c>
      <c r="S350" s="82">
        <f t="shared" si="174"/>
        <v>0</v>
      </c>
      <c r="T350" s="82">
        <f t="shared" si="175"/>
        <v>0</v>
      </c>
      <c r="U350" s="85">
        <f>IF(K350&gt;0,O350+R350,O350)</f>
        <v>0</v>
      </c>
      <c r="V350" s="47">
        <f t="shared" si="176"/>
        <v>0</v>
      </c>
      <c r="W350" s="47">
        <f t="shared" si="177"/>
        <v>0</v>
      </c>
    </row>
    <row r="351" spans="1:23" hidden="1">
      <c r="A351" s="35">
        <v>9</v>
      </c>
      <c r="B351" s="48">
        <v>431</v>
      </c>
      <c r="C351" s="48"/>
      <c r="D351" s="195" t="s">
        <v>1044</v>
      </c>
      <c r="E351" s="35"/>
      <c r="F351" s="35" t="s">
        <v>736</v>
      </c>
      <c r="G351" s="88">
        <v>0</v>
      </c>
      <c r="H351" s="47">
        <f t="shared" si="168"/>
        <v>0</v>
      </c>
      <c r="I351" s="47">
        <f t="shared" si="169"/>
        <v>0</v>
      </c>
      <c r="J351" s="88"/>
      <c r="K351" s="89"/>
      <c r="L351" s="47">
        <f t="shared" si="170"/>
        <v>0</v>
      </c>
      <c r="M351" s="47">
        <f t="shared" si="171"/>
        <v>0</v>
      </c>
      <c r="O351" s="85">
        <f>IF(J351&gt;0,J351-G351,0)</f>
        <v>0</v>
      </c>
      <c r="P351" s="82">
        <f t="shared" si="172"/>
        <v>0</v>
      </c>
      <c r="Q351" s="82">
        <f t="shared" si="173"/>
        <v>0</v>
      </c>
      <c r="R351" s="85">
        <f>IF(K351&gt;0,K351-J351,0)</f>
        <v>0</v>
      </c>
      <c r="S351" s="82">
        <f t="shared" si="174"/>
        <v>0</v>
      </c>
      <c r="T351" s="82">
        <f t="shared" si="175"/>
        <v>0</v>
      </c>
      <c r="U351" s="85">
        <f>IF(K351&gt;0,O351+R351,O351)</f>
        <v>0</v>
      </c>
      <c r="V351" s="47">
        <f t="shared" si="176"/>
        <v>0</v>
      </c>
      <c r="W351" s="47">
        <f t="shared" si="177"/>
        <v>0</v>
      </c>
    </row>
    <row r="352" spans="1:23" hidden="1">
      <c r="A352" s="35">
        <v>10</v>
      </c>
      <c r="B352" s="35" t="s">
        <v>1045</v>
      </c>
      <c r="C352" s="48"/>
      <c r="D352" s="35"/>
      <c r="E352" s="35"/>
      <c r="F352" s="35"/>
      <c r="G352" s="88"/>
      <c r="H352" s="47">
        <f t="shared" si="168"/>
        <v>0</v>
      </c>
      <c r="I352" s="47">
        <f t="shared" si="169"/>
        <v>0</v>
      </c>
      <c r="J352" s="88"/>
      <c r="K352" s="89"/>
      <c r="L352" s="47">
        <f t="shared" si="170"/>
        <v>0</v>
      </c>
      <c r="M352" s="47">
        <f t="shared" si="171"/>
        <v>0</v>
      </c>
      <c r="O352" s="85"/>
      <c r="P352" s="82">
        <f t="shared" si="172"/>
        <v>0</v>
      </c>
      <c r="Q352" s="82">
        <f t="shared" si="173"/>
        <v>0</v>
      </c>
      <c r="R352" s="85"/>
      <c r="S352" s="82">
        <f t="shared" si="174"/>
        <v>0</v>
      </c>
      <c r="T352" s="82">
        <f t="shared" si="175"/>
        <v>0</v>
      </c>
      <c r="U352" s="85"/>
      <c r="V352" s="47">
        <f t="shared" si="176"/>
        <v>0</v>
      </c>
      <c r="W352" s="47">
        <f t="shared" si="177"/>
        <v>0</v>
      </c>
    </row>
    <row r="353" spans="1:25" hidden="1">
      <c r="A353" s="35">
        <v>11</v>
      </c>
      <c r="B353" s="48">
        <v>371</v>
      </c>
      <c r="C353" s="48"/>
      <c r="D353" s="35" t="s">
        <v>1046</v>
      </c>
      <c r="E353" s="35" t="s">
        <v>735</v>
      </c>
      <c r="F353" s="35"/>
      <c r="G353" s="82">
        <v>189.5</v>
      </c>
      <c r="H353" s="47">
        <f t="shared" si="168"/>
        <v>189.5</v>
      </c>
      <c r="I353" s="47">
        <f t="shared" si="169"/>
        <v>0</v>
      </c>
      <c r="J353" s="82">
        <v>189.5</v>
      </c>
      <c r="K353" s="87">
        <v>190.5</v>
      </c>
      <c r="L353" s="47">
        <f t="shared" si="170"/>
        <v>190.5</v>
      </c>
      <c r="M353" s="47">
        <f t="shared" si="171"/>
        <v>0</v>
      </c>
      <c r="O353" s="85">
        <f t="shared" ref="O353:O361" si="178">IF(J353&gt;0,J353-G353,0)</f>
        <v>0</v>
      </c>
      <c r="P353" s="82">
        <f t="shared" si="172"/>
        <v>0</v>
      </c>
      <c r="Q353" s="82">
        <f t="shared" si="173"/>
        <v>0</v>
      </c>
      <c r="R353" s="85">
        <f t="shared" ref="R353:R361" si="179">IF(K353&gt;0,K353-J353,0)</f>
        <v>1</v>
      </c>
      <c r="S353" s="82">
        <f t="shared" si="174"/>
        <v>1</v>
      </c>
      <c r="T353" s="82">
        <f t="shared" si="175"/>
        <v>0</v>
      </c>
      <c r="U353" s="85">
        <f t="shared" ref="U353:U361" si="180">IF(K353&gt;0,O353+R353,O353)</f>
        <v>1</v>
      </c>
      <c r="V353" s="47">
        <f t="shared" si="176"/>
        <v>1</v>
      </c>
      <c r="W353" s="47">
        <f t="shared" si="177"/>
        <v>0</v>
      </c>
    </row>
    <row r="354" spans="1:25" hidden="1">
      <c r="A354" s="35">
        <v>12</v>
      </c>
      <c r="B354" s="48">
        <v>371</v>
      </c>
      <c r="C354" s="48"/>
      <c r="D354" s="35" t="s">
        <v>1047</v>
      </c>
      <c r="E354" s="79"/>
      <c r="F354" s="79" t="s">
        <v>736</v>
      </c>
      <c r="G354" s="82">
        <v>102</v>
      </c>
      <c r="H354" s="47">
        <f t="shared" si="168"/>
        <v>0</v>
      </c>
      <c r="I354" s="47">
        <f t="shared" si="169"/>
        <v>102</v>
      </c>
      <c r="J354" s="82">
        <v>102</v>
      </c>
      <c r="K354" s="87">
        <v>102</v>
      </c>
      <c r="L354" s="47">
        <f t="shared" si="170"/>
        <v>0</v>
      </c>
      <c r="M354" s="47">
        <f t="shared" si="171"/>
        <v>102</v>
      </c>
      <c r="O354" s="85">
        <f t="shared" si="178"/>
        <v>0</v>
      </c>
      <c r="P354" s="82">
        <f t="shared" si="172"/>
        <v>0</v>
      </c>
      <c r="Q354" s="82">
        <f t="shared" si="173"/>
        <v>0</v>
      </c>
      <c r="R354" s="85">
        <f t="shared" si="179"/>
        <v>0</v>
      </c>
      <c r="S354" s="82">
        <f t="shared" si="174"/>
        <v>0</v>
      </c>
      <c r="T354" s="82">
        <f t="shared" si="175"/>
        <v>0</v>
      </c>
      <c r="U354" s="85">
        <f t="shared" si="180"/>
        <v>0</v>
      </c>
      <c r="V354" s="47">
        <f t="shared" si="176"/>
        <v>0</v>
      </c>
      <c r="W354" s="47">
        <f t="shared" si="177"/>
        <v>0</v>
      </c>
    </row>
    <row r="355" spans="1:25" hidden="1">
      <c r="A355" s="35">
        <v>13</v>
      </c>
      <c r="B355" s="48">
        <v>375</v>
      </c>
      <c r="C355" s="48"/>
      <c r="D355" s="35" t="s">
        <v>1048</v>
      </c>
      <c r="E355" s="35" t="s">
        <v>735</v>
      </c>
      <c r="F355" s="35"/>
      <c r="G355" s="82">
        <v>162</v>
      </c>
      <c r="H355" s="47">
        <f t="shared" si="168"/>
        <v>162</v>
      </c>
      <c r="I355" s="47">
        <f t="shared" si="169"/>
        <v>0</v>
      </c>
      <c r="J355" s="82">
        <v>164</v>
      </c>
      <c r="K355" s="87">
        <v>164</v>
      </c>
      <c r="L355" s="47">
        <f t="shared" si="170"/>
        <v>164</v>
      </c>
      <c r="M355" s="47">
        <f t="shared" si="171"/>
        <v>0</v>
      </c>
      <c r="O355" s="85">
        <f t="shared" si="178"/>
        <v>2</v>
      </c>
      <c r="P355" s="82">
        <f t="shared" si="172"/>
        <v>2</v>
      </c>
      <c r="Q355" s="82">
        <f t="shared" si="173"/>
        <v>0</v>
      </c>
      <c r="R355" s="85">
        <f t="shared" si="179"/>
        <v>0</v>
      </c>
      <c r="S355" s="82">
        <f t="shared" si="174"/>
        <v>0</v>
      </c>
      <c r="T355" s="82">
        <f t="shared" si="175"/>
        <v>0</v>
      </c>
      <c r="U355" s="85">
        <f t="shared" si="180"/>
        <v>2</v>
      </c>
      <c r="V355" s="47">
        <f t="shared" si="176"/>
        <v>2</v>
      </c>
      <c r="W355" s="47">
        <f t="shared" si="177"/>
        <v>0</v>
      </c>
    </row>
    <row r="356" spans="1:25" hidden="1">
      <c r="A356" s="35">
        <v>14</v>
      </c>
      <c r="B356" s="48">
        <v>375</v>
      </c>
      <c r="C356" s="48"/>
      <c r="D356" s="35" t="s">
        <v>1048</v>
      </c>
      <c r="E356" s="35"/>
      <c r="F356" s="35" t="s">
        <v>736</v>
      </c>
      <c r="G356" s="82">
        <v>163</v>
      </c>
      <c r="H356" s="47">
        <f t="shared" si="168"/>
        <v>0</v>
      </c>
      <c r="I356" s="47">
        <f t="shared" si="169"/>
        <v>163</v>
      </c>
      <c r="J356" s="82">
        <v>165</v>
      </c>
      <c r="K356" s="87">
        <v>165</v>
      </c>
      <c r="L356" s="47">
        <f t="shared" si="170"/>
        <v>0</v>
      </c>
      <c r="M356" s="47">
        <f t="shared" si="171"/>
        <v>165</v>
      </c>
      <c r="O356" s="85">
        <f t="shared" si="178"/>
        <v>2</v>
      </c>
      <c r="P356" s="82">
        <f t="shared" si="172"/>
        <v>0</v>
      </c>
      <c r="Q356" s="82">
        <f t="shared" si="173"/>
        <v>2</v>
      </c>
      <c r="R356" s="85">
        <f t="shared" si="179"/>
        <v>0</v>
      </c>
      <c r="S356" s="82">
        <f t="shared" si="174"/>
        <v>0</v>
      </c>
      <c r="T356" s="82">
        <f t="shared" si="175"/>
        <v>0</v>
      </c>
      <c r="U356" s="85">
        <f t="shared" si="180"/>
        <v>2</v>
      </c>
      <c r="V356" s="47">
        <f t="shared" si="176"/>
        <v>0</v>
      </c>
      <c r="W356" s="47">
        <f t="shared" si="177"/>
        <v>2</v>
      </c>
    </row>
    <row r="357" spans="1:25" hidden="1">
      <c r="A357" s="35">
        <v>15</v>
      </c>
      <c r="B357" s="48">
        <v>376</v>
      </c>
      <c r="C357" s="48"/>
      <c r="D357" s="35" t="s">
        <v>1049</v>
      </c>
      <c r="E357" s="35" t="s">
        <v>735</v>
      </c>
      <c r="F357" s="35"/>
      <c r="G357" s="82">
        <v>78.8</v>
      </c>
      <c r="H357" s="47">
        <f t="shared" si="168"/>
        <v>78.8</v>
      </c>
      <c r="I357" s="47">
        <f t="shared" si="169"/>
        <v>0</v>
      </c>
      <c r="J357" s="82">
        <v>78.8</v>
      </c>
      <c r="K357" s="87">
        <v>78.8</v>
      </c>
      <c r="L357" s="47">
        <f t="shared" si="170"/>
        <v>78.8</v>
      </c>
      <c r="M357" s="47">
        <f t="shared" si="171"/>
        <v>0</v>
      </c>
      <c r="O357" s="85">
        <f t="shared" si="178"/>
        <v>0</v>
      </c>
      <c r="P357" s="82">
        <f t="shared" si="172"/>
        <v>0</v>
      </c>
      <c r="Q357" s="82">
        <f t="shared" si="173"/>
        <v>0</v>
      </c>
      <c r="R357" s="85">
        <f t="shared" si="179"/>
        <v>0</v>
      </c>
      <c r="S357" s="82">
        <f t="shared" si="174"/>
        <v>0</v>
      </c>
      <c r="T357" s="82">
        <f t="shared" si="175"/>
        <v>0</v>
      </c>
      <c r="U357" s="85">
        <f t="shared" si="180"/>
        <v>0</v>
      </c>
      <c r="V357" s="47">
        <f t="shared" si="176"/>
        <v>0</v>
      </c>
      <c r="W357" s="47">
        <f t="shared" si="177"/>
        <v>0</v>
      </c>
    </row>
    <row r="358" spans="1:25" hidden="1">
      <c r="A358" s="35">
        <v>16</v>
      </c>
      <c r="B358" s="48">
        <v>376</v>
      </c>
      <c r="C358" s="48"/>
      <c r="D358" s="35" t="s">
        <v>1049</v>
      </c>
      <c r="E358" s="35"/>
      <c r="F358" s="35" t="s">
        <v>736</v>
      </c>
      <c r="G358" s="82">
        <v>77.8</v>
      </c>
      <c r="H358" s="47">
        <f t="shared" si="168"/>
        <v>0</v>
      </c>
      <c r="I358" s="47">
        <f t="shared" si="169"/>
        <v>77.8</v>
      </c>
      <c r="J358" s="82">
        <v>77.8</v>
      </c>
      <c r="K358" s="87">
        <v>77.8</v>
      </c>
      <c r="L358" s="47">
        <f t="shared" si="170"/>
        <v>0</v>
      </c>
      <c r="M358" s="47">
        <f t="shared" si="171"/>
        <v>77.8</v>
      </c>
      <c r="O358" s="85">
        <f t="shared" si="178"/>
        <v>0</v>
      </c>
      <c r="P358" s="82">
        <f t="shared" si="172"/>
        <v>0</v>
      </c>
      <c r="Q358" s="82">
        <f t="shared" si="173"/>
        <v>0</v>
      </c>
      <c r="R358" s="85">
        <f t="shared" si="179"/>
        <v>0</v>
      </c>
      <c r="S358" s="82">
        <f t="shared" si="174"/>
        <v>0</v>
      </c>
      <c r="T358" s="82">
        <f t="shared" si="175"/>
        <v>0</v>
      </c>
      <c r="U358" s="85">
        <f t="shared" si="180"/>
        <v>0</v>
      </c>
      <c r="V358" s="47">
        <f t="shared" si="176"/>
        <v>0</v>
      </c>
      <c r="W358" s="47">
        <f t="shared" si="177"/>
        <v>0</v>
      </c>
    </row>
    <row r="359" spans="1:25" hidden="1">
      <c r="A359" s="35">
        <v>17</v>
      </c>
      <c r="B359" s="48">
        <v>445</v>
      </c>
      <c r="C359" s="48"/>
      <c r="D359" s="35" t="s">
        <v>1050</v>
      </c>
      <c r="E359" s="35"/>
      <c r="F359" s="35" t="s">
        <v>736</v>
      </c>
      <c r="G359" s="82">
        <v>89</v>
      </c>
      <c r="H359" s="47">
        <f t="shared" si="168"/>
        <v>0</v>
      </c>
      <c r="I359" s="47">
        <f t="shared" si="169"/>
        <v>89</v>
      </c>
      <c r="J359" s="82">
        <v>89</v>
      </c>
      <c r="K359" s="87">
        <v>92</v>
      </c>
      <c r="L359" s="47">
        <f t="shared" si="170"/>
        <v>0</v>
      </c>
      <c r="M359" s="47">
        <f t="shared" si="171"/>
        <v>92</v>
      </c>
      <c r="O359" s="85">
        <f t="shared" si="178"/>
        <v>0</v>
      </c>
      <c r="P359" s="82">
        <f t="shared" si="172"/>
        <v>0</v>
      </c>
      <c r="Q359" s="82">
        <f t="shared" si="173"/>
        <v>0</v>
      </c>
      <c r="R359" s="85">
        <f t="shared" si="179"/>
        <v>3</v>
      </c>
      <c r="S359" s="82">
        <f t="shared" si="174"/>
        <v>0</v>
      </c>
      <c r="T359" s="82">
        <f t="shared" si="175"/>
        <v>3</v>
      </c>
      <c r="U359" s="85">
        <f t="shared" si="180"/>
        <v>3</v>
      </c>
      <c r="V359" s="47">
        <f t="shared" si="176"/>
        <v>0</v>
      </c>
      <c r="W359" s="47">
        <f t="shared" si="177"/>
        <v>3</v>
      </c>
    </row>
    <row r="360" spans="1:25" hidden="1">
      <c r="A360" s="35">
        <v>18</v>
      </c>
      <c r="B360" s="48">
        <v>458</v>
      </c>
      <c r="C360" s="48"/>
      <c r="D360" s="35" t="s">
        <v>1051</v>
      </c>
      <c r="E360" s="35"/>
      <c r="F360" s="35" t="s">
        <v>736</v>
      </c>
      <c r="G360" s="82">
        <v>288</v>
      </c>
      <c r="H360" s="47">
        <f t="shared" si="168"/>
        <v>0</v>
      </c>
      <c r="I360" s="47">
        <f t="shared" si="169"/>
        <v>288</v>
      </c>
      <c r="J360" s="82">
        <v>288</v>
      </c>
      <c r="K360" s="87">
        <v>288</v>
      </c>
      <c r="L360" s="47">
        <f t="shared" si="170"/>
        <v>0</v>
      </c>
      <c r="M360" s="47">
        <f t="shared" si="171"/>
        <v>288</v>
      </c>
      <c r="O360" s="85">
        <f t="shared" si="178"/>
        <v>0</v>
      </c>
      <c r="P360" s="82">
        <f t="shared" si="172"/>
        <v>0</v>
      </c>
      <c r="Q360" s="82">
        <f t="shared" si="173"/>
        <v>0</v>
      </c>
      <c r="R360" s="85">
        <f t="shared" si="179"/>
        <v>0</v>
      </c>
      <c r="S360" s="82">
        <f t="shared" si="174"/>
        <v>0</v>
      </c>
      <c r="T360" s="82">
        <f t="shared" si="175"/>
        <v>0</v>
      </c>
      <c r="U360" s="85">
        <f t="shared" si="180"/>
        <v>0</v>
      </c>
      <c r="V360" s="47">
        <f t="shared" si="176"/>
        <v>0</v>
      </c>
      <c r="W360" s="47">
        <f t="shared" si="177"/>
        <v>0</v>
      </c>
    </row>
    <row r="361" spans="1:25" hidden="1">
      <c r="A361" s="35">
        <v>19</v>
      </c>
      <c r="B361" s="48">
        <v>458</v>
      </c>
      <c r="C361" s="48"/>
      <c r="D361" s="35" t="s">
        <v>1052</v>
      </c>
      <c r="E361" s="35"/>
      <c r="F361" s="35" t="s">
        <v>736</v>
      </c>
      <c r="G361" s="82">
        <f>45+3</f>
        <v>48</v>
      </c>
      <c r="H361" s="47">
        <f t="shared" si="168"/>
        <v>0</v>
      </c>
      <c r="I361" s="47">
        <f t="shared" si="169"/>
        <v>48</v>
      </c>
      <c r="J361" s="82">
        <f>45+4</f>
        <v>49</v>
      </c>
      <c r="K361" s="87">
        <f>45+4</f>
        <v>49</v>
      </c>
      <c r="L361" s="47">
        <f t="shared" si="170"/>
        <v>0</v>
      </c>
      <c r="M361" s="47">
        <f t="shared" si="171"/>
        <v>49</v>
      </c>
      <c r="O361" s="85">
        <f t="shared" si="178"/>
        <v>1</v>
      </c>
      <c r="P361" s="82">
        <f t="shared" si="172"/>
        <v>0</v>
      </c>
      <c r="Q361" s="82">
        <f t="shared" si="173"/>
        <v>1</v>
      </c>
      <c r="R361" s="85">
        <f t="shared" si="179"/>
        <v>0</v>
      </c>
      <c r="S361" s="82">
        <f t="shared" si="174"/>
        <v>0</v>
      </c>
      <c r="T361" s="82">
        <f t="shared" si="175"/>
        <v>0</v>
      </c>
      <c r="U361" s="85">
        <f t="shared" si="180"/>
        <v>1</v>
      </c>
      <c r="V361" s="47">
        <f t="shared" si="176"/>
        <v>0</v>
      </c>
      <c r="W361" s="47">
        <f t="shared" si="177"/>
        <v>1</v>
      </c>
    </row>
    <row r="362" spans="1:25" hidden="1">
      <c r="A362" s="35">
        <v>20</v>
      </c>
      <c r="B362" s="48">
        <v>461</v>
      </c>
      <c r="C362" s="48"/>
      <c r="D362" s="35" t="s">
        <v>1053</v>
      </c>
      <c r="E362" s="35"/>
      <c r="F362" s="35"/>
      <c r="H362" s="47">
        <f t="shared" si="168"/>
        <v>0</v>
      </c>
      <c r="I362" s="47">
        <f t="shared" si="169"/>
        <v>0</v>
      </c>
      <c r="J362" s="82"/>
      <c r="K362" s="87"/>
      <c r="L362" s="47">
        <f t="shared" si="170"/>
        <v>0</v>
      </c>
      <c r="M362" s="47">
        <f t="shared" si="171"/>
        <v>0</v>
      </c>
      <c r="O362" s="85"/>
      <c r="P362" s="82">
        <f t="shared" si="172"/>
        <v>0</v>
      </c>
      <c r="Q362" s="82">
        <f t="shared" si="173"/>
        <v>0</v>
      </c>
      <c r="R362" s="85"/>
      <c r="S362" s="82">
        <f t="shared" si="174"/>
        <v>0</v>
      </c>
      <c r="T362" s="82">
        <f t="shared" si="175"/>
        <v>0</v>
      </c>
      <c r="V362" s="47">
        <f t="shared" si="176"/>
        <v>0</v>
      </c>
      <c r="W362" s="47">
        <f t="shared" si="177"/>
        <v>0</v>
      </c>
    </row>
    <row r="363" spans="1:25" hidden="1">
      <c r="A363" s="35">
        <v>21</v>
      </c>
      <c r="B363" s="48">
        <v>461</v>
      </c>
      <c r="C363" s="48"/>
      <c r="D363" s="35" t="s">
        <v>1054</v>
      </c>
      <c r="E363" s="35" t="s">
        <v>735</v>
      </c>
      <c r="F363" s="35"/>
      <c r="G363" s="82">
        <f>18+117</f>
        <v>135</v>
      </c>
      <c r="H363" s="47">
        <f t="shared" si="168"/>
        <v>135</v>
      </c>
      <c r="I363" s="47">
        <f t="shared" si="169"/>
        <v>0</v>
      </c>
      <c r="J363" s="82">
        <f>18+117</f>
        <v>135</v>
      </c>
      <c r="K363" s="87">
        <f>18+117</f>
        <v>135</v>
      </c>
      <c r="L363" s="47">
        <f t="shared" si="170"/>
        <v>135</v>
      </c>
      <c r="M363" s="47">
        <f t="shared" si="171"/>
        <v>0</v>
      </c>
      <c r="N363" s="79"/>
      <c r="O363" s="85">
        <f t="shared" ref="O363:O374" si="181">IF(J363&gt;0,J363-G363,0)</f>
        <v>0</v>
      </c>
      <c r="P363" s="82">
        <f t="shared" si="172"/>
        <v>0</v>
      </c>
      <c r="Q363" s="82">
        <f t="shared" si="173"/>
        <v>0</v>
      </c>
      <c r="R363" s="85">
        <f t="shared" ref="R363:R374" si="182">IF(K363&gt;0,K363-J363,0)</f>
        <v>0</v>
      </c>
      <c r="S363" s="82">
        <f t="shared" si="174"/>
        <v>0</v>
      </c>
      <c r="T363" s="82">
        <f t="shared" si="175"/>
        <v>0</v>
      </c>
      <c r="U363" s="85">
        <f t="shared" ref="U363:U374" si="183">IF(K363&gt;0,O363+R363,O363)</f>
        <v>0</v>
      </c>
      <c r="V363" s="47">
        <f t="shared" si="176"/>
        <v>0</v>
      </c>
      <c r="W363" s="47">
        <f t="shared" si="177"/>
        <v>0</v>
      </c>
    </row>
    <row r="364" spans="1:25" hidden="1">
      <c r="A364" s="35">
        <v>22</v>
      </c>
      <c r="B364" s="48">
        <v>461</v>
      </c>
      <c r="C364" s="48"/>
      <c r="D364" s="35" t="s">
        <v>1054</v>
      </c>
      <c r="E364" s="35"/>
      <c r="F364" s="35" t="s">
        <v>736</v>
      </c>
      <c r="G364" s="82">
        <f>118+18</f>
        <v>136</v>
      </c>
      <c r="H364" s="47">
        <f t="shared" si="168"/>
        <v>0</v>
      </c>
      <c r="I364" s="47">
        <f t="shared" si="169"/>
        <v>136</v>
      </c>
      <c r="J364" s="82">
        <f>18+118</f>
        <v>136</v>
      </c>
      <c r="K364" s="87">
        <f>18+118</f>
        <v>136</v>
      </c>
      <c r="L364" s="47">
        <f t="shared" si="170"/>
        <v>0</v>
      </c>
      <c r="M364" s="47">
        <f t="shared" si="171"/>
        <v>136</v>
      </c>
      <c r="O364" s="85">
        <f t="shared" si="181"/>
        <v>0</v>
      </c>
      <c r="P364" s="82">
        <f t="shared" si="172"/>
        <v>0</v>
      </c>
      <c r="Q364" s="82">
        <f t="shared" si="173"/>
        <v>0</v>
      </c>
      <c r="R364" s="85">
        <f t="shared" si="182"/>
        <v>0</v>
      </c>
      <c r="S364" s="82">
        <f t="shared" si="174"/>
        <v>0</v>
      </c>
      <c r="T364" s="82">
        <f t="shared" si="175"/>
        <v>0</v>
      </c>
      <c r="U364" s="85">
        <f t="shared" si="183"/>
        <v>0</v>
      </c>
      <c r="V364" s="47">
        <f t="shared" si="176"/>
        <v>0</v>
      </c>
      <c r="W364" s="47">
        <f t="shared" si="177"/>
        <v>0</v>
      </c>
    </row>
    <row r="365" spans="1:25" hidden="1">
      <c r="A365" s="35">
        <v>23</v>
      </c>
      <c r="B365" s="48" t="s">
        <v>1055</v>
      </c>
      <c r="C365" s="48"/>
      <c r="D365" s="35" t="s">
        <v>1056</v>
      </c>
      <c r="E365" s="35" t="s">
        <v>735</v>
      </c>
      <c r="F365" s="35"/>
      <c r="G365" s="82">
        <v>90.7</v>
      </c>
      <c r="H365" s="47">
        <f t="shared" si="168"/>
        <v>90.7</v>
      </c>
      <c r="I365" s="47">
        <f t="shared" si="169"/>
        <v>0</v>
      </c>
      <c r="J365" s="82">
        <v>90.7</v>
      </c>
      <c r="K365" s="87">
        <v>90.7</v>
      </c>
      <c r="L365" s="47">
        <f t="shared" si="170"/>
        <v>90.7</v>
      </c>
      <c r="M365" s="47">
        <f t="shared" si="171"/>
        <v>0</v>
      </c>
      <c r="O365" s="85">
        <f t="shared" si="181"/>
        <v>0</v>
      </c>
      <c r="P365" s="82">
        <f t="shared" si="172"/>
        <v>0</v>
      </c>
      <c r="Q365" s="82">
        <f t="shared" si="173"/>
        <v>0</v>
      </c>
      <c r="R365" s="85">
        <f t="shared" si="182"/>
        <v>0</v>
      </c>
      <c r="S365" s="82">
        <f t="shared" si="174"/>
        <v>0</v>
      </c>
      <c r="T365" s="82">
        <f t="shared" si="175"/>
        <v>0</v>
      </c>
      <c r="U365" s="85">
        <f t="shared" si="183"/>
        <v>0</v>
      </c>
      <c r="V365" s="47">
        <f t="shared" si="176"/>
        <v>0</v>
      </c>
      <c r="W365" s="47">
        <f t="shared" si="177"/>
        <v>0</v>
      </c>
    </row>
    <row r="366" spans="1:25" hidden="1">
      <c r="A366" s="35">
        <v>24</v>
      </c>
      <c r="B366" s="48" t="s">
        <v>1055</v>
      </c>
      <c r="C366" s="48"/>
      <c r="D366" s="35" t="s">
        <v>1056</v>
      </c>
      <c r="E366" s="35"/>
      <c r="F366" s="35" t="s">
        <v>736</v>
      </c>
      <c r="G366" s="82">
        <v>87.2</v>
      </c>
      <c r="H366" s="47">
        <f t="shared" si="168"/>
        <v>0</v>
      </c>
      <c r="I366" s="47">
        <f t="shared" si="169"/>
        <v>87.2</v>
      </c>
      <c r="J366" s="82">
        <v>87.2</v>
      </c>
      <c r="K366" s="87">
        <v>87.2</v>
      </c>
      <c r="L366" s="47">
        <f t="shared" si="170"/>
        <v>0</v>
      </c>
      <c r="M366" s="47">
        <f t="shared" si="171"/>
        <v>87.2</v>
      </c>
      <c r="O366" s="85">
        <f t="shared" si="181"/>
        <v>0</v>
      </c>
      <c r="P366" s="82">
        <f t="shared" si="172"/>
        <v>0</v>
      </c>
      <c r="Q366" s="82">
        <f t="shared" si="173"/>
        <v>0</v>
      </c>
      <c r="R366" s="85">
        <f t="shared" si="182"/>
        <v>0</v>
      </c>
      <c r="S366" s="82">
        <f t="shared" si="174"/>
        <v>0</v>
      </c>
      <c r="T366" s="82">
        <f t="shared" si="175"/>
        <v>0</v>
      </c>
      <c r="U366" s="85">
        <f t="shared" si="183"/>
        <v>0</v>
      </c>
      <c r="V366" s="47">
        <f t="shared" si="176"/>
        <v>0</v>
      </c>
      <c r="W366" s="47">
        <f t="shared" si="177"/>
        <v>0</v>
      </c>
    </row>
    <row r="367" spans="1:25" hidden="1">
      <c r="A367" s="35">
        <v>25</v>
      </c>
      <c r="B367" s="48" t="s">
        <v>1057</v>
      </c>
      <c r="C367" s="48"/>
      <c r="D367" s="35" t="s">
        <v>1058</v>
      </c>
      <c r="E367" s="35" t="s">
        <v>735</v>
      </c>
      <c r="F367" s="35"/>
      <c r="G367" s="82">
        <v>12</v>
      </c>
      <c r="H367" s="47">
        <f t="shared" si="168"/>
        <v>12</v>
      </c>
      <c r="I367" s="47">
        <f t="shared" si="169"/>
        <v>0</v>
      </c>
      <c r="J367" s="82">
        <v>12</v>
      </c>
      <c r="K367" s="87">
        <v>12</v>
      </c>
      <c r="L367" s="47">
        <f t="shared" si="170"/>
        <v>12</v>
      </c>
      <c r="M367" s="47">
        <f t="shared" si="171"/>
        <v>0</v>
      </c>
      <c r="O367" s="85">
        <f t="shared" si="181"/>
        <v>0</v>
      </c>
      <c r="P367" s="82">
        <f t="shared" si="172"/>
        <v>0</v>
      </c>
      <c r="Q367" s="82">
        <f t="shared" si="173"/>
        <v>0</v>
      </c>
      <c r="R367" s="85">
        <f t="shared" si="182"/>
        <v>0</v>
      </c>
      <c r="S367" s="82">
        <f t="shared" si="174"/>
        <v>0</v>
      </c>
      <c r="T367" s="82">
        <f t="shared" si="175"/>
        <v>0</v>
      </c>
      <c r="U367" s="85">
        <f t="shared" si="183"/>
        <v>0</v>
      </c>
      <c r="V367" s="47">
        <f t="shared" si="176"/>
        <v>0</v>
      </c>
      <c r="W367" s="47">
        <f t="shared" si="177"/>
        <v>0</v>
      </c>
    </row>
    <row r="368" spans="1:25" hidden="1">
      <c r="A368" s="35">
        <v>26</v>
      </c>
      <c r="B368" s="48" t="s">
        <v>1057</v>
      </c>
      <c r="C368" s="48"/>
      <c r="D368" s="35" t="s">
        <v>1058</v>
      </c>
      <c r="E368" s="35"/>
      <c r="F368" s="35" t="s">
        <v>736</v>
      </c>
      <c r="G368" s="82">
        <v>12</v>
      </c>
      <c r="H368" s="47">
        <f t="shared" si="168"/>
        <v>0</v>
      </c>
      <c r="I368" s="47">
        <f t="shared" si="169"/>
        <v>12</v>
      </c>
      <c r="J368" s="82">
        <v>12</v>
      </c>
      <c r="K368" s="87">
        <v>12</v>
      </c>
      <c r="L368" s="47">
        <f t="shared" si="170"/>
        <v>0</v>
      </c>
      <c r="M368" s="47">
        <f t="shared" si="171"/>
        <v>12</v>
      </c>
      <c r="O368" s="85">
        <f t="shared" si="181"/>
        <v>0</v>
      </c>
      <c r="P368" s="82">
        <f t="shared" si="172"/>
        <v>0</v>
      </c>
      <c r="Q368" s="82">
        <f t="shared" si="173"/>
        <v>0</v>
      </c>
      <c r="R368" s="85">
        <f t="shared" si="182"/>
        <v>0</v>
      </c>
      <c r="S368" s="82">
        <f t="shared" si="174"/>
        <v>0</v>
      </c>
      <c r="T368" s="82">
        <f t="shared" si="175"/>
        <v>0</v>
      </c>
      <c r="U368" s="85">
        <f t="shared" si="183"/>
        <v>0</v>
      </c>
      <c r="V368" s="47">
        <f t="shared" si="176"/>
        <v>0</v>
      </c>
      <c r="W368" s="47">
        <f t="shared" si="177"/>
        <v>0</v>
      </c>
      <c r="Y368" s="82"/>
    </row>
    <row r="369" spans="1:23" hidden="1">
      <c r="A369" s="35">
        <v>27</v>
      </c>
      <c r="B369" s="48" t="s">
        <v>1059</v>
      </c>
      <c r="C369" s="48"/>
      <c r="D369" s="35" t="s">
        <v>1060</v>
      </c>
      <c r="E369" s="35" t="s">
        <v>735</v>
      </c>
      <c r="F369" s="35"/>
      <c r="G369" s="82">
        <v>12.8</v>
      </c>
      <c r="H369" s="47">
        <f t="shared" si="168"/>
        <v>12.8</v>
      </c>
      <c r="I369" s="47">
        <f t="shared" si="169"/>
        <v>0</v>
      </c>
      <c r="J369" s="82">
        <v>12.8</v>
      </c>
      <c r="K369" s="87">
        <v>12.8</v>
      </c>
      <c r="L369" s="47">
        <f t="shared" si="170"/>
        <v>12.8</v>
      </c>
      <c r="M369" s="47">
        <f t="shared" si="171"/>
        <v>0</v>
      </c>
      <c r="O369" s="85">
        <f t="shared" si="181"/>
        <v>0</v>
      </c>
      <c r="P369" s="82">
        <f t="shared" si="172"/>
        <v>0</v>
      </c>
      <c r="Q369" s="82">
        <f t="shared" si="173"/>
        <v>0</v>
      </c>
      <c r="R369" s="85">
        <f t="shared" si="182"/>
        <v>0</v>
      </c>
      <c r="S369" s="82">
        <f t="shared" si="174"/>
        <v>0</v>
      </c>
      <c r="T369" s="82">
        <f t="shared" si="175"/>
        <v>0</v>
      </c>
      <c r="U369" s="85">
        <f t="shared" si="183"/>
        <v>0</v>
      </c>
      <c r="V369" s="47">
        <f t="shared" si="176"/>
        <v>0</v>
      </c>
      <c r="W369" s="47">
        <f t="shared" si="177"/>
        <v>0</v>
      </c>
    </row>
    <row r="370" spans="1:23" hidden="1">
      <c r="A370" s="35">
        <v>28</v>
      </c>
      <c r="B370" s="48" t="s">
        <v>1059</v>
      </c>
      <c r="C370" s="48"/>
      <c r="D370" s="35" t="s">
        <v>1060</v>
      </c>
      <c r="E370" s="35"/>
      <c r="F370" s="35" t="s">
        <v>736</v>
      </c>
      <c r="G370" s="82">
        <v>12.8</v>
      </c>
      <c r="H370" s="47">
        <f t="shared" si="168"/>
        <v>0</v>
      </c>
      <c r="I370" s="47">
        <f t="shared" si="169"/>
        <v>12.8</v>
      </c>
      <c r="J370" s="82">
        <v>12.8</v>
      </c>
      <c r="K370" s="87">
        <v>12.8</v>
      </c>
      <c r="L370" s="47">
        <f t="shared" si="170"/>
        <v>0</v>
      </c>
      <c r="M370" s="47">
        <f t="shared" si="171"/>
        <v>12.8</v>
      </c>
      <c r="O370" s="85">
        <f t="shared" si="181"/>
        <v>0</v>
      </c>
      <c r="P370" s="82">
        <f t="shared" si="172"/>
        <v>0</v>
      </c>
      <c r="Q370" s="82">
        <f t="shared" si="173"/>
        <v>0</v>
      </c>
      <c r="R370" s="85">
        <f t="shared" si="182"/>
        <v>0</v>
      </c>
      <c r="S370" s="82">
        <f t="shared" si="174"/>
        <v>0</v>
      </c>
      <c r="T370" s="82">
        <f t="shared" si="175"/>
        <v>0</v>
      </c>
      <c r="U370" s="85">
        <f t="shared" si="183"/>
        <v>0</v>
      </c>
      <c r="V370" s="47">
        <f t="shared" si="176"/>
        <v>0</v>
      </c>
      <c r="W370" s="47">
        <f t="shared" si="177"/>
        <v>0</v>
      </c>
    </row>
    <row r="371" spans="1:23" hidden="1">
      <c r="A371" s="35">
        <v>29</v>
      </c>
      <c r="B371" s="48" t="s">
        <v>1061</v>
      </c>
      <c r="C371" s="48"/>
      <c r="D371" s="35" t="s">
        <v>1062</v>
      </c>
      <c r="E371" s="35" t="s">
        <v>735</v>
      </c>
      <c r="F371" s="35"/>
      <c r="G371" s="82">
        <v>48</v>
      </c>
      <c r="H371" s="47">
        <f t="shared" si="168"/>
        <v>48</v>
      </c>
      <c r="I371" s="47">
        <f t="shared" si="169"/>
        <v>0</v>
      </c>
      <c r="J371" s="82">
        <v>48</v>
      </c>
      <c r="K371" s="87">
        <v>48</v>
      </c>
      <c r="L371" s="47">
        <f t="shared" si="170"/>
        <v>48</v>
      </c>
      <c r="M371" s="47">
        <f t="shared" si="171"/>
        <v>0</v>
      </c>
      <c r="O371" s="85">
        <f t="shared" si="181"/>
        <v>0</v>
      </c>
      <c r="P371" s="82">
        <f t="shared" si="172"/>
        <v>0</v>
      </c>
      <c r="Q371" s="82">
        <f t="shared" si="173"/>
        <v>0</v>
      </c>
      <c r="R371" s="85">
        <f t="shared" si="182"/>
        <v>0</v>
      </c>
      <c r="S371" s="82">
        <f t="shared" si="174"/>
        <v>0</v>
      </c>
      <c r="T371" s="82">
        <f t="shared" si="175"/>
        <v>0</v>
      </c>
      <c r="U371" s="85">
        <f t="shared" si="183"/>
        <v>0</v>
      </c>
      <c r="V371" s="47">
        <f t="shared" si="176"/>
        <v>0</v>
      </c>
      <c r="W371" s="47">
        <f t="shared" si="177"/>
        <v>0</v>
      </c>
    </row>
    <row r="372" spans="1:23" hidden="1">
      <c r="A372" s="35">
        <v>30</v>
      </c>
      <c r="B372" s="48" t="s">
        <v>1061</v>
      </c>
      <c r="C372" s="48"/>
      <c r="D372" s="35" t="s">
        <v>1062</v>
      </c>
      <c r="E372" s="35"/>
      <c r="F372" s="35" t="s">
        <v>736</v>
      </c>
      <c r="G372" s="82">
        <v>57</v>
      </c>
      <c r="H372" s="47">
        <f t="shared" si="168"/>
        <v>0</v>
      </c>
      <c r="I372" s="47">
        <f t="shared" si="169"/>
        <v>57</v>
      </c>
      <c r="J372" s="82">
        <v>59</v>
      </c>
      <c r="K372" s="87">
        <v>59</v>
      </c>
      <c r="L372" s="47">
        <f t="shared" si="170"/>
        <v>0</v>
      </c>
      <c r="M372" s="47">
        <f t="shared" si="171"/>
        <v>59</v>
      </c>
      <c r="O372" s="85">
        <f t="shared" si="181"/>
        <v>2</v>
      </c>
      <c r="P372" s="82">
        <f t="shared" si="172"/>
        <v>0</v>
      </c>
      <c r="Q372" s="82">
        <f t="shared" si="173"/>
        <v>2</v>
      </c>
      <c r="R372" s="85">
        <f t="shared" si="182"/>
        <v>0</v>
      </c>
      <c r="S372" s="82">
        <f t="shared" si="174"/>
        <v>0</v>
      </c>
      <c r="T372" s="82">
        <f t="shared" si="175"/>
        <v>0</v>
      </c>
      <c r="U372" s="85">
        <f t="shared" si="183"/>
        <v>2</v>
      </c>
      <c r="V372" s="47">
        <f t="shared" si="176"/>
        <v>0</v>
      </c>
      <c r="W372" s="47">
        <f t="shared" si="177"/>
        <v>2</v>
      </c>
    </row>
    <row r="373" spans="1:23" hidden="1">
      <c r="A373" s="35">
        <v>31</v>
      </c>
      <c r="B373" s="48" t="s">
        <v>1063</v>
      </c>
      <c r="C373" s="48"/>
      <c r="D373" s="35" t="s">
        <v>1064</v>
      </c>
      <c r="E373" s="35" t="s">
        <v>735</v>
      </c>
      <c r="F373" s="35"/>
      <c r="G373" s="82">
        <v>35</v>
      </c>
      <c r="H373" s="47">
        <f t="shared" si="168"/>
        <v>35</v>
      </c>
      <c r="I373" s="47">
        <f t="shared" si="169"/>
        <v>0</v>
      </c>
      <c r="J373" s="82">
        <v>35</v>
      </c>
      <c r="K373" s="87">
        <v>35</v>
      </c>
      <c r="L373" s="47">
        <f t="shared" si="170"/>
        <v>35</v>
      </c>
      <c r="M373" s="47">
        <f t="shared" si="171"/>
        <v>0</v>
      </c>
      <c r="O373" s="85">
        <f t="shared" si="181"/>
        <v>0</v>
      </c>
      <c r="P373" s="82">
        <f t="shared" si="172"/>
        <v>0</v>
      </c>
      <c r="Q373" s="82">
        <f t="shared" si="173"/>
        <v>0</v>
      </c>
      <c r="R373" s="85">
        <f t="shared" si="182"/>
        <v>0</v>
      </c>
      <c r="S373" s="82">
        <f t="shared" si="174"/>
        <v>0</v>
      </c>
      <c r="T373" s="82">
        <f t="shared" si="175"/>
        <v>0</v>
      </c>
      <c r="U373" s="85">
        <f t="shared" si="183"/>
        <v>0</v>
      </c>
      <c r="V373" s="47">
        <f t="shared" si="176"/>
        <v>0</v>
      </c>
      <c r="W373" s="47">
        <f t="shared" si="177"/>
        <v>0</v>
      </c>
    </row>
    <row r="374" spans="1:23" hidden="1">
      <c r="A374" s="35">
        <v>32</v>
      </c>
      <c r="B374" s="48" t="s">
        <v>1063</v>
      </c>
      <c r="C374" s="48"/>
      <c r="D374" s="35" t="s">
        <v>1064</v>
      </c>
      <c r="E374" s="35"/>
      <c r="F374" s="35" t="s">
        <v>736</v>
      </c>
      <c r="G374" s="82">
        <v>41</v>
      </c>
      <c r="H374" s="47">
        <f t="shared" si="168"/>
        <v>0</v>
      </c>
      <c r="I374" s="47">
        <f t="shared" si="169"/>
        <v>41</v>
      </c>
      <c r="J374" s="82">
        <v>41</v>
      </c>
      <c r="K374" s="87">
        <v>41</v>
      </c>
      <c r="L374" s="47">
        <f t="shared" si="170"/>
        <v>0</v>
      </c>
      <c r="M374" s="47">
        <f t="shared" si="171"/>
        <v>41</v>
      </c>
      <c r="O374" s="85">
        <f t="shared" si="181"/>
        <v>0</v>
      </c>
      <c r="P374" s="82">
        <f t="shared" si="172"/>
        <v>0</v>
      </c>
      <c r="Q374" s="82">
        <f t="shared" si="173"/>
        <v>0</v>
      </c>
      <c r="R374" s="85">
        <f t="shared" si="182"/>
        <v>0</v>
      </c>
      <c r="S374" s="82">
        <f t="shared" si="174"/>
        <v>0</v>
      </c>
      <c r="T374" s="82">
        <f t="shared" si="175"/>
        <v>0</v>
      </c>
      <c r="U374" s="85">
        <f t="shared" si="183"/>
        <v>0</v>
      </c>
      <c r="V374" s="47">
        <f t="shared" si="176"/>
        <v>0</v>
      </c>
      <c r="W374" s="47">
        <f t="shared" si="177"/>
        <v>0</v>
      </c>
    </row>
    <row r="375" spans="1:23" hidden="1">
      <c r="A375" s="35">
        <v>33</v>
      </c>
      <c r="B375" s="35" t="s">
        <v>1065</v>
      </c>
      <c r="C375" s="48"/>
      <c r="D375" s="35"/>
      <c r="E375" s="35"/>
      <c r="F375" s="35"/>
      <c r="G375" s="88"/>
      <c r="H375" s="47">
        <f t="shared" si="168"/>
        <v>0</v>
      </c>
      <c r="I375" s="47">
        <f t="shared" si="169"/>
        <v>0</v>
      </c>
      <c r="J375" s="88"/>
      <c r="K375" s="89"/>
      <c r="L375" s="47">
        <f t="shared" si="170"/>
        <v>0</v>
      </c>
      <c r="M375" s="47">
        <f t="shared" si="171"/>
        <v>0</v>
      </c>
      <c r="O375" s="85"/>
      <c r="P375" s="82">
        <f t="shared" si="172"/>
        <v>0</v>
      </c>
      <c r="Q375" s="82">
        <f t="shared" si="173"/>
        <v>0</v>
      </c>
      <c r="R375" s="85"/>
      <c r="S375" s="82">
        <f t="shared" si="174"/>
        <v>0</v>
      </c>
      <c r="T375" s="82">
        <f t="shared" si="175"/>
        <v>0</v>
      </c>
      <c r="U375" s="85"/>
      <c r="V375" s="47">
        <f t="shared" si="176"/>
        <v>0</v>
      </c>
      <c r="W375" s="47">
        <f t="shared" si="177"/>
        <v>0</v>
      </c>
    </row>
    <row r="376" spans="1:23" hidden="1">
      <c r="A376" s="35">
        <v>34</v>
      </c>
      <c r="B376" s="48" t="s">
        <v>1066</v>
      </c>
      <c r="C376" s="48"/>
      <c r="D376" s="35" t="s">
        <v>1067</v>
      </c>
      <c r="E376" s="35"/>
      <c r="F376" s="35" t="s">
        <v>736</v>
      </c>
      <c r="G376" s="82">
        <f>1123+1937.8</f>
        <v>3060.8</v>
      </c>
      <c r="H376" s="47">
        <f t="shared" si="168"/>
        <v>0</v>
      </c>
      <c r="I376" s="47">
        <f t="shared" si="169"/>
        <v>3060.8</v>
      </c>
      <c r="J376" s="82">
        <f>1123+1941.8</f>
        <v>3064.8</v>
      </c>
      <c r="K376" s="87">
        <f>1123+1968.8</f>
        <v>3091.8</v>
      </c>
      <c r="L376" s="47">
        <f t="shared" si="170"/>
        <v>0</v>
      </c>
      <c r="M376" s="47">
        <f t="shared" si="171"/>
        <v>3091.8</v>
      </c>
      <c r="O376" s="85">
        <f>IF(J376&gt;0,J376-G376,0)</f>
        <v>4</v>
      </c>
      <c r="P376" s="82">
        <f t="shared" si="172"/>
        <v>0</v>
      </c>
      <c r="Q376" s="82">
        <f t="shared" si="173"/>
        <v>4</v>
      </c>
      <c r="R376" s="85">
        <f>IF(K376&gt;0,K376-J376,0)</f>
        <v>27</v>
      </c>
      <c r="S376" s="82">
        <f t="shared" si="174"/>
        <v>0</v>
      </c>
      <c r="T376" s="82">
        <f t="shared" si="175"/>
        <v>27</v>
      </c>
      <c r="U376" s="85">
        <f>IF(K376&gt;0,O376+R376,O376)</f>
        <v>31</v>
      </c>
      <c r="V376" s="47">
        <f t="shared" si="176"/>
        <v>0</v>
      </c>
      <c r="W376" s="47">
        <f t="shared" si="177"/>
        <v>31</v>
      </c>
    </row>
    <row r="377" spans="1:23" hidden="1">
      <c r="A377" s="35">
        <v>35</v>
      </c>
      <c r="B377" s="48">
        <v>441</v>
      </c>
      <c r="C377" s="48"/>
      <c r="D377" s="35" t="s">
        <v>1068</v>
      </c>
      <c r="E377" s="35"/>
      <c r="F377" s="35" t="s">
        <v>736</v>
      </c>
      <c r="G377" s="82">
        <v>91</v>
      </c>
      <c r="H377" s="47">
        <f t="shared" si="168"/>
        <v>0</v>
      </c>
      <c r="I377" s="47">
        <f t="shared" si="169"/>
        <v>91</v>
      </c>
      <c r="J377" s="82">
        <v>91</v>
      </c>
      <c r="K377" s="87">
        <v>91</v>
      </c>
      <c r="L377" s="47">
        <f t="shared" si="170"/>
        <v>0</v>
      </c>
      <c r="M377" s="47">
        <f t="shared" si="171"/>
        <v>91</v>
      </c>
      <c r="O377" s="85">
        <f>IF(J377&gt;0,J377-G377,0)</f>
        <v>0</v>
      </c>
      <c r="P377" s="82">
        <f t="shared" si="172"/>
        <v>0</v>
      </c>
      <c r="Q377" s="82">
        <f t="shared" si="173"/>
        <v>0</v>
      </c>
      <c r="R377" s="85">
        <f>IF(K377&gt;0,K377-J377,0)</f>
        <v>0</v>
      </c>
      <c r="S377" s="82">
        <f t="shared" si="174"/>
        <v>0</v>
      </c>
      <c r="T377" s="82">
        <f t="shared" si="175"/>
        <v>0</v>
      </c>
      <c r="U377" s="85">
        <f>IF(K377&gt;0,O377+R377,O377)</f>
        <v>0</v>
      </c>
      <c r="V377" s="47">
        <f t="shared" si="176"/>
        <v>0</v>
      </c>
      <c r="W377" s="47">
        <f t="shared" si="177"/>
        <v>0</v>
      </c>
    </row>
    <row r="378" spans="1:23" hidden="1">
      <c r="A378" s="35">
        <v>36</v>
      </c>
      <c r="B378" s="35" t="s">
        <v>1069</v>
      </c>
      <c r="C378" s="35"/>
      <c r="D378" s="35"/>
      <c r="E378" s="35"/>
      <c r="F378" s="35"/>
      <c r="H378" s="47">
        <f t="shared" si="168"/>
        <v>0</v>
      </c>
      <c r="I378" s="47">
        <f t="shared" si="169"/>
        <v>0</v>
      </c>
      <c r="J378" s="82"/>
      <c r="K378" s="87"/>
      <c r="L378" s="47">
        <f t="shared" si="170"/>
        <v>0</v>
      </c>
      <c r="M378" s="47">
        <f t="shared" si="171"/>
        <v>0</v>
      </c>
      <c r="O378" s="85"/>
      <c r="P378" s="82">
        <f t="shared" si="172"/>
        <v>0</v>
      </c>
      <c r="Q378" s="82">
        <f t="shared" si="173"/>
        <v>0</v>
      </c>
      <c r="R378" s="85"/>
      <c r="S378" s="82">
        <f t="shared" si="174"/>
        <v>0</v>
      </c>
      <c r="T378" s="82">
        <f t="shared" si="175"/>
        <v>0</v>
      </c>
      <c r="V378" s="47">
        <f t="shared" si="176"/>
        <v>0</v>
      </c>
      <c r="W378" s="47">
        <f t="shared" si="177"/>
        <v>0</v>
      </c>
    </row>
    <row r="379" spans="1:23" hidden="1">
      <c r="A379" s="35">
        <v>37</v>
      </c>
      <c r="B379" s="48">
        <v>351</v>
      </c>
      <c r="C379" s="48"/>
      <c r="D379" s="35" t="s">
        <v>1070</v>
      </c>
      <c r="E379" s="35" t="s">
        <v>735</v>
      </c>
      <c r="F379" s="35"/>
      <c r="G379" s="82">
        <v>109.8</v>
      </c>
      <c r="H379" s="47">
        <f t="shared" si="168"/>
        <v>109.8</v>
      </c>
      <c r="I379" s="47">
        <f t="shared" si="169"/>
        <v>0</v>
      </c>
      <c r="J379" s="82">
        <v>109.8</v>
      </c>
      <c r="K379" s="87">
        <v>110.8</v>
      </c>
      <c r="L379" s="47">
        <f t="shared" si="170"/>
        <v>110.8</v>
      </c>
      <c r="M379" s="47">
        <f t="shared" si="171"/>
        <v>0</v>
      </c>
      <c r="O379" s="85">
        <f t="shared" ref="O379:O390" si="184">IF(J379&gt;0,J379-G379,0)</f>
        <v>0</v>
      </c>
      <c r="P379" s="82">
        <f t="shared" si="172"/>
        <v>0</v>
      </c>
      <c r="Q379" s="82">
        <f t="shared" si="173"/>
        <v>0</v>
      </c>
      <c r="R379" s="85">
        <f t="shared" ref="R379:R390" si="185">IF(K379&gt;0,K379-J379,0)</f>
        <v>1</v>
      </c>
      <c r="S379" s="82">
        <f t="shared" si="174"/>
        <v>1</v>
      </c>
      <c r="T379" s="82">
        <f t="shared" si="175"/>
        <v>0</v>
      </c>
      <c r="U379" s="85">
        <f t="shared" ref="U379:U390" si="186">IF(K379&gt;0,O379+R379,O379)</f>
        <v>1</v>
      </c>
      <c r="V379" s="47">
        <f t="shared" si="176"/>
        <v>1</v>
      </c>
      <c r="W379" s="47">
        <f t="shared" si="177"/>
        <v>0</v>
      </c>
    </row>
    <row r="380" spans="1:23" hidden="1">
      <c r="A380" s="35">
        <v>38</v>
      </c>
      <c r="B380" s="161">
        <v>353</v>
      </c>
      <c r="C380" s="48"/>
      <c r="D380" s="35" t="s">
        <v>1071</v>
      </c>
      <c r="E380" s="35" t="s">
        <v>735</v>
      </c>
      <c r="F380" s="35"/>
      <c r="G380" s="82">
        <v>67</v>
      </c>
      <c r="H380" s="47">
        <f t="shared" si="168"/>
        <v>67</v>
      </c>
      <c r="I380" s="47">
        <f t="shared" si="169"/>
        <v>0</v>
      </c>
      <c r="J380" s="82">
        <v>67</v>
      </c>
      <c r="K380" s="87">
        <v>67</v>
      </c>
      <c r="L380" s="47">
        <f t="shared" si="170"/>
        <v>67</v>
      </c>
      <c r="M380" s="47">
        <f t="shared" si="171"/>
        <v>0</v>
      </c>
      <c r="O380" s="85">
        <f t="shared" si="184"/>
        <v>0</v>
      </c>
      <c r="P380" s="82">
        <f t="shared" si="172"/>
        <v>0</v>
      </c>
      <c r="Q380" s="82">
        <f t="shared" si="173"/>
        <v>0</v>
      </c>
      <c r="R380" s="85">
        <f t="shared" si="185"/>
        <v>0</v>
      </c>
      <c r="S380" s="82">
        <f t="shared" si="174"/>
        <v>0</v>
      </c>
      <c r="T380" s="82">
        <f t="shared" si="175"/>
        <v>0</v>
      </c>
      <c r="U380" s="85">
        <f t="shared" si="186"/>
        <v>0</v>
      </c>
      <c r="V380" s="47">
        <f t="shared" si="176"/>
        <v>0</v>
      </c>
      <c r="W380" s="47">
        <f t="shared" si="177"/>
        <v>0</v>
      </c>
    </row>
    <row r="381" spans="1:23" hidden="1">
      <c r="A381" s="35">
        <v>39</v>
      </c>
      <c r="B381" s="48">
        <v>360</v>
      </c>
      <c r="C381" s="48"/>
      <c r="D381" s="35" t="s">
        <v>1072</v>
      </c>
      <c r="E381" s="35" t="s">
        <v>735</v>
      </c>
      <c r="F381" s="35"/>
      <c r="G381" s="82">
        <v>56</v>
      </c>
      <c r="H381" s="47">
        <f t="shared" si="168"/>
        <v>56</v>
      </c>
      <c r="I381" s="47">
        <f t="shared" si="169"/>
        <v>0</v>
      </c>
      <c r="J381" s="82">
        <v>56</v>
      </c>
      <c r="K381" s="87">
        <v>56</v>
      </c>
      <c r="L381" s="47">
        <f t="shared" si="170"/>
        <v>56</v>
      </c>
      <c r="M381" s="47">
        <f t="shared" si="171"/>
        <v>0</v>
      </c>
      <c r="O381" s="85">
        <f t="shared" si="184"/>
        <v>0</v>
      </c>
      <c r="P381" s="82">
        <f t="shared" si="172"/>
        <v>0</v>
      </c>
      <c r="Q381" s="82">
        <f t="shared" si="173"/>
        <v>0</v>
      </c>
      <c r="R381" s="85">
        <f t="shared" si="185"/>
        <v>0</v>
      </c>
      <c r="S381" s="82">
        <f t="shared" si="174"/>
        <v>0</v>
      </c>
      <c r="T381" s="82">
        <f t="shared" si="175"/>
        <v>0</v>
      </c>
      <c r="U381" s="85">
        <f t="shared" si="186"/>
        <v>0</v>
      </c>
      <c r="V381" s="47">
        <f t="shared" si="176"/>
        <v>0</v>
      </c>
      <c r="W381" s="47">
        <f t="shared" si="177"/>
        <v>0</v>
      </c>
    </row>
    <row r="382" spans="1:23" hidden="1">
      <c r="A382" s="35">
        <v>40</v>
      </c>
      <c r="B382" s="48">
        <v>361</v>
      </c>
      <c r="C382" s="48"/>
      <c r="D382" s="35" t="s">
        <v>1073</v>
      </c>
      <c r="E382" s="35" t="s">
        <v>735</v>
      </c>
      <c r="F382" s="35"/>
      <c r="G382" s="82">
        <v>40</v>
      </c>
      <c r="H382" s="47">
        <f t="shared" si="168"/>
        <v>40</v>
      </c>
      <c r="I382" s="47">
        <f t="shared" si="169"/>
        <v>0</v>
      </c>
      <c r="J382" s="82">
        <v>40</v>
      </c>
      <c r="K382" s="87">
        <v>40</v>
      </c>
      <c r="L382" s="47">
        <f t="shared" si="170"/>
        <v>40</v>
      </c>
      <c r="M382" s="47">
        <f t="shared" si="171"/>
        <v>0</v>
      </c>
      <c r="O382" s="85">
        <f t="shared" si="184"/>
        <v>0</v>
      </c>
      <c r="P382" s="82">
        <f t="shared" si="172"/>
        <v>0</v>
      </c>
      <c r="Q382" s="82">
        <f t="shared" si="173"/>
        <v>0</v>
      </c>
      <c r="R382" s="85">
        <f t="shared" si="185"/>
        <v>0</v>
      </c>
      <c r="S382" s="82">
        <f t="shared" si="174"/>
        <v>0</v>
      </c>
      <c r="T382" s="82">
        <f t="shared" si="175"/>
        <v>0</v>
      </c>
      <c r="U382" s="85">
        <f t="shared" si="186"/>
        <v>0</v>
      </c>
      <c r="V382" s="47">
        <f t="shared" si="176"/>
        <v>0</v>
      </c>
      <c r="W382" s="47">
        <f t="shared" si="177"/>
        <v>0</v>
      </c>
    </row>
    <row r="383" spans="1:23" hidden="1">
      <c r="A383" s="35">
        <v>41</v>
      </c>
      <c r="B383" s="48">
        <v>370</v>
      </c>
      <c r="C383" s="48"/>
      <c r="D383" s="35" t="s">
        <v>1074</v>
      </c>
      <c r="E383" s="35" t="s">
        <v>735</v>
      </c>
      <c r="F383" s="35"/>
      <c r="G383" s="82">
        <v>17</v>
      </c>
      <c r="H383" s="47">
        <f t="shared" si="168"/>
        <v>17</v>
      </c>
      <c r="I383" s="47">
        <f t="shared" si="169"/>
        <v>0</v>
      </c>
      <c r="J383" s="82">
        <v>17</v>
      </c>
      <c r="K383" s="87">
        <v>17</v>
      </c>
      <c r="L383" s="47">
        <f t="shared" si="170"/>
        <v>17</v>
      </c>
      <c r="M383" s="47">
        <f t="shared" si="171"/>
        <v>0</v>
      </c>
      <c r="O383" s="85">
        <f t="shared" si="184"/>
        <v>0</v>
      </c>
      <c r="P383" s="82">
        <f t="shared" si="172"/>
        <v>0</v>
      </c>
      <c r="Q383" s="82">
        <f t="shared" si="173"/>
        <v>0</v>
      </c>
      <c r="R383" s="85">
        <f t="shared" si="185"/>
        <v>0</v>
      </c>
      <c r="S383" s="82">
        <f t="shared" si="174"/>
        <v>0</v>
      </c>
      <c r="T383" s="82">
        <f t="shared" si="175"/>
        <v>0</v>
      </c>
      <c r="U383" s="85">
        <f t="shared" si="186"/>
        <v>0</v>
      </c>
      <c r="V383" s="47">
        <f t="shared" si="176"/>
        <v>0</v>
      </c>
      <c r="W383" s="47">
        <f t="shared" si="177"/>
        <v>0</v>
      </c>
    </row>
    <row r="384" spans="1:23" hidden="1">
      <c r="A384" s="35">
        <v>42</v>
      </c>
      <c r="B384" s="48">
        <v>373</v>
      </c>
      <c r="C384" s="48"/>
      <c r="D384" s="35" t="s">
        <v>1075</v>
      </c>
      <c r="E384" s="35" t="s">
        <v>735</v>
      </c>
      <c r="F384" s="35"/>
      <c r="G384" s="82">
        <v>116</v>
      </c>
      <c r="H384" s="47">
        <f t="shared" si="168"/>
        <v>116</v>
      </c>
      <c r="I384" s="47">
        <f t="shared" si="169"/>
        <v>0</v>
      </c>
      <c r="J384" s="82">
        <v>116</v>
      </c>
      <c r="K384" s="87">
        <v>116</v>
      </c>
      <c r="L384" s="47">
        <f t="shared" si="170"/>
        <v>116</v>
      </c>
      <c r="M384" s="47">
        <f t="shared" si="171"/>
        <v>0</v>
      </c>
      <c r="O384" s="85">
        <f t="shared" si="184"/>
        <v>0</v>
      </c>
      <c r="P384" s="82">
        <f t="shared" si="172"/>
        <v>0</v>
      </c>
      <c r="Q384" s="82">
        <f t="shared" si="173"/>
        <v>0</v>
      </c>
      <c r="R384" s="85">
        <f t="shared" si="185"/>
        <v>0</v>
      </c>
      <c r="S384" s="82">
        <f t="shared" si="174"/>
        <v>0</v>
      </c>
      <c r="T384" s="82">
        <f t="shared" si="175"/>
        <v>0</v>
      </c>
      <c r="U384" s="85">
        <f t="shared" si="186"/>
        <v>0</v>
      </c>
      <c r="V384" s="47">
        <f t="shared" si="176"/>
        <v>0</v>
      </c>
      <c r="W384" s="47">
        <f t="shared" si="177"/>
        <v>0</v>
      </c>
    </row>
    <row r="385" spans="1:23" hidden="1">
      <c r="A385" s="35">
        <v>43</v>
      </c>
      <c r="B385" s="48">
        <v>373</v>
      </c>
      <c r="C385" s="48"/>
      <c r="D385" s="35" t="s">
        <v>1075</v>
      </c>
      <c r="E385" s="35"/>
      <c r="F385" s="35" t="s">
        <v>736</v>
      </c>
      <c r="G385" s="82">
        <v>114</v>
      </c>
      <c r="H385" s="47">
        <f t="shared" si="168"/>
        <v>0</v>
      </c>
      <c r="I385" s="47">
        <f t="shared" si="169"/>
        <v>114</v>
      </c>
      <c r="J385" s="82">
        <v>114</v>
      </c>
      <c r="K385" s="87">
        <v>114</v>
      </c>
      <c r="L385" s="47">
        <f t="shared" si="170"/>
        <v>0</v>
      </c>
      <c r="M385" s="47">
        <f t="shared" si="171"/>
        <v>114</v>
      </c>
      <c r="O385" s="85">
        <f t="shared" si="184"/>
        <v>0</v>
      </c>
      <c r="P385" s="82">
        <f t="shared" si="172"/>
        <v>0</v>
      </c>
      <c r="Q385" s="82">
        <f t="shared" si="173"/>
        <v>0</v>
      </c>
      <c r="R385" s="85">
        <f t="shared" si="185"/>
        <v>0</v>
      </c>
      <c r="S385" s="82">
        <f t="shared" si="174"/>
        <v>0</v>
      </c>
      <c r="T385" s="82">
        <f t="shared" si="175"/>
        <v>0</v>
      </c>
      <c r="U385" s="85">
        <f t="shared" si="186"/>
        <v>0</v>
      </c>
      <c r="V385" s="47">
        <f t="shared" si="176"/>
        <v>0</v>
      </c>
      <c r="W385" s="47">
        <f t="shared" si="177"/>
        <v>0</v>
      </c>
    </row>
    <row r="386" spans="1:23" hidden="1">
      <c r="A386" s="35">
        <v>44</v>
      </c>
      <c r="B386" s="161">
        <v>385</v>
      </c>
      <c r="C386" s="48"/>
      <c r="D386" s="35" t="s">
        <v>1076</v>
      </c>
      <c r="E386" s="35" t="s">
        <v>735</v>
      </c>
      <c r="F386" s="35"/>
      <c r="G386" s="82">
        <v>48</v>
      </c>
      <c r="H386" s="47">
        <f t="shared" si="168"/>
        <v>48</v>
      </c>
      <c r="I386" s="47">
        <f t="shared" si="169"/>
        <v>0</v>
      </c>
      <c r="J386" s="82">
        <v>48</v>
      </c>
      <c r="K386" s="87">
        <v>48</v>
      </c>
      <c r="L386" s="47">
        <f t="shared" si="170"/>
        <v>48</v>
      </c>
      <c r="M386" s="47">
        <f t="shared" si="171"/>
        <v>0</v>
      </c>
      <c r="O386" s="85">
        <f t="shared" si="184"/>
        <v>0</v>
      </c>
      <c r="P386" s="82">
        <f t="shared" si="172"/>
        <v>0</v>
      </c>
      <c r="Q386" s="82">
        <f t="shared" si="173"/>
        <v>0</v>
      </c>
      <c r="R386" s="85">
        <f t="shared" si="185"/>
        <v>0</v>
      </c>
      <c r="S386" s="82">
        <f t="shared" si="174"/>
        <v>0</v>
      </c>
      <c r="T386" s="82">
        <f t="shared" si="175"/>
        <v>0</v>
      </c>
      <c r="U386" s="85">
        <f t="shared" si="186"/>
        <v>0</v>
      </c>
      <c r="V386" s="47">
        <f t="shared" si="176"/>
        <v>0</v>
      </c>
      <c r="W386" s="47">
        <f t="shared" si="177"/>
        <v>0</v>
      </c>
    </row>
    <row r="387" spans="1:23" hidden="1">
      <c r="A387" s="35">
        <v>45</v>
      </c>
      <c r="B387" s="48">
        <v>401</v>
      </c>
      <c r="C387" s="48"/>
      <c r="D387" s="35" t="s">
        <v>1077</v>
      </c>
      <c r="E387" s="35" t="s">
        <v>735</v>
      </c>
      <c r="F387" s="35"/>
      <c r="G387" s="82">
        <v>102</v>
      </c>
      <c r="H387" s="47">
        <f t="shared" si="168"/>
        <v>102</v>
      </c>
      <c r="I387" s="47">
        <f t="shared" si="169"/>
        <v>0</v>
      </c>
      <c r="J387" s="82">
        <v>102</v>
      </c>
      <c r="K387" s="87">
        <v>102</v>
      </c>
      <c r="L387" s="47">
        <f t="shared" si="170"/>
        <v>102</v>
      </c>
      <c r="M387" s="47">
        <f t="shared" si="171"/>
        <v>0</v>
      </c>
      <c r="O387" s="85">
        <f t="shared" si="184"/>
        <v>0</v>
      </c>
      <c r="P387" s="82">
        <f t="shared" si="172"/>
        <v>0</v>
      </c>
      <c r="Q387" s="82">
        <f t="shared" si="173"/>
        <v>0</v>
      </c>
      <c r="R387" s="85">
        <f t="shared" si="185"/>
        <v>0</v>
      </c>
      <c r="S387" s="82">
        <f t="shared" si="174"/>
        <v>0</v>
      </c>
      <c r="T387" s="82">
        <f t="shared" si="175"/>
        <v>0</v>
      </c>
      <c r="U387" s="85">
        <f t="shared" si="186"/>
        <v>0</v>
      </c>
      <c r="V387" s="47">
        <f t="shared" si="176"/>
        <v>0</v>
      </c>
      <c r="W387" s="47">
        <f t="shared" si="177"/>
        <v>0</v>
      </c>
    </row>
    <row r="388" spans="1:23" hidden="1">
      <c r="A388" s="35">
        <v>46</v>
      </c>
      <c r="B388" s="48">
        <v>402</v>
      </c>
      <c r="C388" s="48"/>
      <c r="D388" s="35" t="s">
        <v>1078</v>
      </c>
      <c r="E388" s="35" t="s">
        <v>735</v>
      </c>
      <c r="F388" s="35"/>
      <c r="G388" s="82">
        <v>67.5</v>
      </c>
      <c r="H388" s="47">
        <f t="shared" si="168"/>
        <v>67.5</v>
      </c>
      <c r="I388" s="47">
        <f t="shared" si="169"/>
        <v>0</v>
      </c>
      <c r="J388" s="82">
        <v>67.5</v>
      </c>
      <c r="K388" s="87">
        <v>67.5</v>
      </c>
      <c r="L388" s="47">
        <f t="shared" si="170"/>
        <v>67.5</v>
      </c>
      <c r="M388" s="47">
        <f t="shared" si="171"/>
        <v>0</v>
      </c>
      <c r="O388" s="85">
        <f t="shared" si="184"/>
        <v>0</v>
      </c>
      <c r="P388" s="82">
        <f t="shared" si="172"/>
        <v>0</v>
      </c>
      <c r="Q388" s="82">
        <f t="shared" si="173"/>
        <v>0</v>
      </c>
      <c r="R388" s="85">
        <f t="shared" si="185"/>
        <v>0</v>
      </c>
      <c r="S388" s="82">
        <f t="shared" si="174"/>
        <v>0</v>
      </c>
      <c r="T388" s="82">
        <f t="shared" si="175"/>
        <v>0</v>
      </c>
      <c r="U388" s="85">
        <f t="shared" si="186"/>
        <v>0</v>
      </c>
      <c r="V388" s="47">
        <f t="shared" si="176"/>
        <v>0</v>
      </c>
      <c r="W388" s="47">
        <f t="shared" si="177"/>
        <v>0</v>
      </c>
    </row>
    <row r="389" spans="1:23" hidden="1">
      <c r="A389" s="35">
        <v>47</v>
      </c>
      <c r="B389" s="48">
        <v>424</v>
      </c>
      <c r="C389" s="48"/>
      <c r="D389" s="35" t="s">
        <v>1079</v>
      </c>
      <c r="E389" s="35" t="s">
        <v>735</v>
      </c>
      <c r="F389" s="35"/>
      <c r="G389" s="82">
        <v>221</v>
      </c>
      <c r="H389" s="47">
        <f t="shared" si="168"/>
        <v>221</v>
      </c>
      <c r="I389" s="47">
        <f t="shared" si="169"/>
        <v>0</v>
      </c>
      <c r="J389" s="82">
        <v>221</v>
      </c>
      <c r="K389" s="87">
        <v>221</v>
      </c>
      <c r="L389" s="47">
        <f t="shared" si="170"/>
        <v>221</v>
      </c>
      <c r="M389" s="47">
        <f t="shared" si="171"/>
        <v>0</v>
      </c>
      <c r="O389" s="85">
        <f t="shared" si="184"/>
        <v>0</v>
      </c>
      <c r="P389" s="82">
        <f t="shared" si="172"/>
        <v>0</v>
      </c>
      <c r="Q389" s="82">
        <f t="shared" si="173"/>
        <v>0</v>
      </c>
      <c r="R389" s="85">
        <f t="shared" si="185"/>
        <v>0</v>
      </c>
      <c r="S389" s="82">
        <f t="shared" si="174"/>
        <v>0</v>
      </c>
      <c r="T389" s="82">
        <f t="shared" si="175"/>
        <v>0</v>
      </c>
      <c r="U389" s="85">
        <f t="shared" si="186"/>
        <v>0</v>
      </c>
      <c r="V389" s="47">
        <f t="shared" si="176"/>
        <v>0</v>
      </c>
      <c r="W389" s="47">
        <f t="shared" si="177"/>
        <v>0</v>
      </c>
    </row>
    <row r="390" spans="1:23" hidden="1">
      <c r="A390" s="35">
        <v>48</v>
      </c>
      <c r="B390" s="48">
        <v>424</v>
      </c>
      <c r="C390" s="48"/>
      <c r="D390" s="47" t="s">
        <v>1080</v>
      </c>
      <c r="E390" s="79"/>
      <c r="F390" s="79" t="s">
        <v>736</v>
      </c>
      <c r="G390" s="82">
        <v>222</v>
      </c>
      <c r="H390" s="47">
        <f t="shared" si="168"/>
        <v>0</v>
      </c>
      <c r="I390" s="47">
        <f t="shared" si="169"/>
        <v>222</v>
      </c>
      <c r="J390" s="82">
        <v>227</v>
      </c>
      <c r="K390" s="87">
        <v>268</v>
      </c>
      <c r="L390" s="47">
        <f t="shared" si="170"/>
        <v>0</v>
      </c>
      <c r="M390" s="47">
        <f t="shared" si="171"/>
        <v>268</v>
      </c>
      <c r="O390" s="85">
        <f t="shared" si="184"/>
        <v>5</v>
      </c>
      <c r="P390" s="82">
        <f t="shared" si="172"/>
        <v>0</v>
      </c>
      <c r="Q390" s="82">
        <f t="shared" si="173"/>
        <v>5</v>
      </c>
      <c r="R390" s="85">
        <f t="shared" si="185"/>
        <v>41</v>
      </c>
      <c r="S390" s="82">
        <f t="shared" si="174"/>
        <v>0</v>
      </c>
      <c r="T390" s="82">
        <f t="shared" si="175"/>
        <v>41</v>
      </c>
      <c r="U390" s="85">
        <f t="shared" si="186"/>
        <v>46</v>
      </c>
      <c r="V390" s="47">
        <f t="shared" si="176"/>
        <v>0</v>
      </c>
      <c r="W390" s="47">
        <f t="shared" si="177"/>
        <v>46</v>
      </c>
    </row>
    <row r="391" spans="1:23" hidden="1">
      <c r="A391" s="35">
        <v>49</v>
      </c>
      <c r="B391" s="35" t="s">
        <v>1081</v>
      </c>
      <c r="C391" s="35"/>
      <c r="D391" s="35"/>
      <c r="E391" s="35"/>
      <c r="F391" s="35"/>
      <c r="H391" s="47">
        <f t="shared" si="168"/>
        <v>0</v>
      </c>
      <c r="I391" s="47">
        <f t="shared" si="169"/>
        <v>0</v>
      </c>
      <c r="J391" s="82"/>
      <c r="K391" s="87"/>
      <c r="L391" s="47">
        <f t="shared" si="170"/>
        <v>0</v>
      </c>
      <c r="M391" s="47">
        <f t="shared" si="171"/>
        <v>0</v>
      </c>
      <c r="O391" s="85"/>
      <c r="P391" s="82">
        <f t="shared" si="172"/>
        <v>0</v>
      </c>
      <c r="Q391" s="82">
        <f t="shared" si="173"/>
        <v>0</v>
      </c>
      <c r="R391" s="85"/>
      <c r="S391" s="82">
        <f t="shared" si="174"/>
        <v>0</v>
      </c>
      <c r="T391" s="82">
        <f t="shared" si="175"/>
        <v>0</v>
      </c>
      <c r="V391" s="47">
        <f t="shared" si="176"/>
        <v>0</v>
      </c>
      <c r="W391" s="47">
        <f t="shared" si="177"/>
        <v>0</v>
      </c>
    </row>
    <row r="392" spans="1:23" hidden="1">
      <c r="A392" s="35">
        <v>50</v>
      </c>
      <c r="B392" s="48">
        <v>352</v>
      </c>
      <c r="C392" s="48"/>
      <c r="D392" s="35" t="s">
        <v>1082</v>
      </c>
      <c r="E392" s="35" t="s">
        <v>735</v>
      </c>
      <c r="F392" s="35"/>
      <c r="G392" s="82">
        <v>81.5</v>
      </c>
      <c r="H392" s="47">
        <f t="shared" si="168"/>
        <v>81.5</v>
      </c>
      <c r="I392" s="47">
        <f t="shared" si="169"/>
        <v>0</v>
      </c>
      <c r="J392" s="82">
        <v>81.5</v>
      </c>
      <c r="K392" s="87">
        <v>81.5</v>
      </c>
      <c r="L392" s="47">
        <f t="shared" si="170"/>
        <v>81.5</v>
      </c>
      <c r="M392" s="47">
        <f t="shared" si="171"/>
        <v>0</v>
      </c>
      <c r="O392" s="85">
        <f t="shared" ref="O392:O399" si="187">IF(J392&gt;0,J392-G392,0)</f>
        <v>0</v>
      </c>
      <c r="P392" s="82">
        <f t="shared" si="172"/>
        <v>0</v>
      </c>
      <c r="Q392" s="82">
        <f t="shared" si="173"/>
        <v>0</v>
      </c>
      <c r="R392" s="85">
        <f t="shared" ref="R392:R427" si="188">IF(K392&gt;0,K392-J392,0)</f>
        <v>0</v>
      </c>
      <c r="S392" s="82">
        <f t="shared" si="174"/>
        <v>0</v>
      </c>
      <c r="T392" s="82">
        <f t="shared" si="175"/>
        <v>0</v>
      </c>
      <c r="U392" s="85">
        <f t="shared" ref="U392:U427" si="189">IF(K392&gt;0,O392+R392,O392)</f>
        <v>0</v>
      </c>
      <c r="V392" s="47">
        <f t="shared" si="176"/>
        <v>0</v>
      </c>
      <c r="W392" s="47">
        <f t="shared" si="177"/>
        <v>0</v>
      </c>
    </row>
    <row r="393" spans="1:23" hidden="1">
      <c r="A393" s="35">
        <v>51</v>
      </c>
      <c r="B393" s="48">
        <v>356</v>
      </c>
      <c r="C393" s="48"/>
      <c r="D393" s="35" t="s">
        <v>1083</v>
      </c>
      <c r="E393" s="35" t="s">
        <v>735</v>
      </c>
      <c r="F393" s="35"/>
      <c r="G393" s="82">
        <v>60</v>
      </c>
      <c r="H393" s="47">
        <f t="shared" si="168"/>
        <v>60</v>
      </c>
      <c r="I393" s="47">
        <f t="shared" si="169"/>
        <v>0</v>
      </c>
      <c r="J393" s="82">
        <v>60</v>
      </c>
      <c r="K393" s="87">
        <v>60</v>
      </c>
      <c r="L393" s="47">
        <f t="shared" si="170"/>
        <v>60</v>
      </c>
      <c r="M393" s="47">
        <f t="shared" si="171"/>
        <v>0</v>
      </c>
      <c r="O393" s="85">
        <f t="shared" si="187"/>
        <v>0</v>
      </c>
      <c r="P393" s="82">
        <f t="shared" si="172"/>
        <v>0</v>
      </c>
      <c r="Q393" s="82">
        <f t="shared" si="173"/>
        <v>0</v>
      </c>
      <c r="R393" s="85">
        <f t="shared" si="188"/>
        <v>0</v>
      </c>
      <c r="S393" s="82">
        <f t="shared" si="174"/>
        <v>0</v>
      </c>
      <c r="T393" s="82">
        <f t="shared" si="175"/>
        <v>0</v>
      </c>
      <c r="U393" s="85">
        <f t="shared" si="189"/>
        <v>0</v>
      </c>
      <c r="V393" s="47">
        <f t="shared" si="176"/>
        <v>0</v>
      </c>
      <c r="W393" s="47">
        <f t="shared" si="177"/>
        <v>0</v>
      </c>
    </row>
    <row r="394" spans="1:23" hidden="1">
      <c r="A394" s="35">
        <v>52</v>
      </c>
      <c r="B394" s="48">
        <v>356</v>
      </c>
      <c r="C394" s="48"/>
      <c r="D394" s="35" t="s">
        <v>1083</v>
      </c>
      <c r="E394" s="35"/>
      <c r="F394" s="35" t="s">
        <v>736</v>
      </c>
      <c r="G394" s="82">
        <v>9</v>
      </c>
      <c r="H394" s="47">
        <f t="shared" si="168"/>
        <v>0</v>
      </c>
      <c r="I394" s="47">
        <f t="shared" si="169"/>
        <v>9</v>
      </c>
      <c r="J394" s="82">
        <v>9</v>
      </c>
      <c r="K394" s="87">
        <v>9</v>
      </c>
      <c r="L394" s="47">
        <f t="shared" si="170"/>
        <v>0</v>
      </c>
      <c r="M394" s="47">
        <f t="shared" si="171"/>
        <v>9</v>
      </c>
      <c r="O394" s="85">
        <f t="shared" si="187"/>
        <v>0</v>
      </c>
      <c r="P394" s="82">
        <f t="shared" si="172"/>
        <v>0</v>
      </c>
      <c r="Q394" s="82">
        <f t="shared" si="173"/>
        <v>0</v>
      </c>
      <c r="R394" s="85">
        <f t="shared" si="188"/>
        <v>0</v>
      </c>
      <c r="S394" s="82">
        <f t="shared" si="174"/>
        <v>0</v>
      </c>
      <c r="T394" s="82">
        <f t="shared" si="175"/>
        <v>0</v>
      </c>
      <c r="U394" s="85">
        <f t="shared" si="189"/>
        <v>0</v>
      </c>
      <c r="V394" s="47">
        <f t="shared" si="176"/>
        <v>0</v>
      </c>
      <c r="W394" s="47">
        <f t="shared" si="177"/>
        <v>0</v>
      </c>
    </row>
    <row r="395" spans="1:23" hidden="1">
      <c r="A395" s="35">
        <v>53</v>
      </c>
      <c r="B395" s="48">
        <v>357</v>
      </c>
      <c r="C395" s="48"/>
      <c r="D395" s="35" t="s">
        <v>1084</v>
      </c>
      <c r="E395" s="35"/>
      <c r="F395" s="35" t="s">
        <v>736</v>
      </c>
      <c r="G395" s="82">
        <v>89</v>
      </c>
      <c r="H395" s="47">
        <f t="shared" si="168"/>
        <v>0</v>
      </c>
      <c r="I395" s="47">
        <f t="shared" si="169"/>
        <v>89</v>
      </c>
      <c r="J395" s="82">
        <v>89</v>
      </c>
      <c r="K395" s="87">
        <v>89</v>
      </c>
      <c r="L395" s="47">
        <f t="shared" si="170"/>
        <v>0</v>
      </c>
      <c r="M395" s="47">
        <f t="shared" si="171"/>
        <v>89</v>
      </c>
      <c r="O395" s="85">
        <f t="shared" si="187"/>
        <v>0</v>
      </c>
      <c r="P395" s="82">
        <f t="shared" si="172"/>
        <v>0</v>
      </c>
      <c r="Q395" s="82">
        <f t="shared" si="173"/>
        <v>0</v>
      </c>
      <c r="R395" s="85">
        <f t="shared" si="188"/>
        <v>0</v>
      </c>
      <c r="S395" s="82">
        <f t="shared" si="174"/>
        <v>0</v>
      </c>
      <c r="T395" s="82">
        <f t="shared" si="175"/>
        <v>0</v>
      </c>
      <c r="U395" s="85">
        <f t="shared" si="189"/>
        <v>0</v>
      </c>
      <c r="V395" s="47">
        <f t="shared" si="176"/>
        <v>0</v>
      </c>
      <c r="W395" s="47">
        <f t="shared" si="177"/>
        <v>0</v>
      </c>
    </row>
    <row r="396" spans="1:23" hidden="1">
      <c r="A396" s="35">
        <v>54</v>
      </c>
      <c r="B396" s="48">
        <v>364</v>
      </c>
      <c r="C396" s="48"/>
      <c r="D396" s="35" t="s">
        <v>1085</v>
      </c>
      <c r="E396" s="35" t="s">
        <v>735</v>
      </c>
      <c r="F396" s="35"/>
      <c r="G396" s="82">
        <v>286</v>
      </c>
      <c r="H396" s="47">
        <f t="shared" si="168"/>
        <v>286</v>
      </c>
      <c r="I396" s="47">
        <f t="shared" si="169"/>
        <v>0</v>
      </c>
      <c r="J396" s="82">
        <v>286</v>
      </c>
      <c r="K396" s="87">
        <v>301</v>
      </c>
      <c r="L396" s="47">
        <f t="shared" si="170"/>
        <v>301</v>
      </c>
      <c r="M396" s="47">
        <f t="shared" si="171"/>
        <v>0</v>
      </c>
      <c r="O396" s="85">
        <f t="shared" si="187"/>
        <v>0</v>
      </c>
      <c r="P396" s="82">
        <f t="shared" si="172"/>
        <v>0</v>
      </c>
      <c r="Q396" s="82">
        <f t="shared" si="173"/>
        <v>0</v>
      </c>
      <c r="R396" s="85">
        <f t="shared" si="188"/>
        <v>15</v>
      </c>
      <c r="S396" s="82">
        <f t="shared" si="174"/>
        <v>15</v>
      </c>
      <c r="T396" s="82">
        <f t="shared" si="175"/>
        <v>0</v>
      </c>
      <c r="U396" s="85">
        <f t="shared" si="189"/>
        <v>15</v>
      </c>
      <c r="V396" s="47">
        <f t="shared" si="176"/>
        <v>15</v>
      </c>
      <c r="W396" s="47">
        <f t="shared" si="177"/>
        <v>0</v>
      </c>
    </row>
    <row r="397" spans="1:23" hidden="1">
      <c r="A397" s="35">
        <v>55</v>
      </c>
      <c r="B397" s="48">
        <v>364</v>
      </c>
      <c r="C397" s="48"/>
      <c r="D397" s="47" t="s">
        <v>1086</v>
      </c>
      <c r="E397" s="79"/>
      <c r="F397" s="79" t="s">
        <v>736</v>
      </c>
      <c r="G397" s="82">
        <v>279</v>
      </c>
      <c r="H397" s="47">
        <f t="shared" si="168"/>
        <v>0</v>
      </c>
      <c r="I397" s="47">
        <f t="shared" si="169"/>
        <v>279</v>
      </c>
      <c r="J397" s="82">
        <v>279</v>
      </c>
      <c r="K397" s="87">
        <v>294</v>
      </c>
      <c r="L397" s="47">
        <f t="shared" si="170"/>
        <v>0</v>
      </c>
      <c r="M397" s="47">
        <f t="shared" si="171"/>
        <v>294</v>
      </c>
      <c r="O397" s="85">
        <f t="shared" si="187"/>
        <v>0</v>
      </c>
      <c r="P397" s="82">
        <f t="shared" si="172"/>
        <v>0</v>
      </c>
      <c r="Q397" s="82">
        <f t="shared" si="173"/>
        <v>0</v>
      </c>
      <c r="R397" s="85">
        <f t="shared" si="188"/>
        <v>15</v>
      </c>
      <c r="S397" s="82">
        <f t="shared" si="174"/>
        <v>0</v>
      </c>
      <c r="T397" s="82">
        <f t="shared" si="175"/>
        <v>15</v>
      </c>
      <c r="U397" s="85">
        <f t="shared" si="189"/>
        <v>15</v>
      </c>
      <c r="V397" s="47">
        <f t="shared" si="176"/>
        <v>0</v>
      </c>
      <c r="W397" s="47">
        <f t="shared" si="177"/>
        <v>15</v>
      </c>
    </row>
    <row r="398" spans="1:23" hidden="1">
      <c r="A398" s="35">
        <v>56</v>
      </c>
      <c r="B398" s="48">
        <v>369</v>
      </c>
      <c r="C398" s="48"/>
      <c r="D398" s="35" t="s">
        <v>1087</v>
      </c>
      <c r="E398" s="35" t="s">
        <v>735</v>
      </c>
      <c r="F398" s="35"/>
      <c r="G398" s="82">
        <v>140</v>
      </c>
      <c r="H398" s="47">
        <f t="shared" si="168"/>
        <v>140</v>
      </c>
      <c r="I398" s="47">
        <f t="shared" si="169"/>
        <v>0</v>
      </c>
      <c r="J398" s="82">
        <v>140</v>
      </c>
      <c r="K398" s="87">
        <v>140</v>
      </c>
      <c r="L398" s="47">
        <f t="shared" si="170"/>
        <v>140</v>
      </c>
      <c r="M398" s="47">
        <f t="shared" si="171"/>
        <v>0</v>
      </c>
      <c r="O398" s="85">
        <f t="shared" si="187"/>
        <v>0</v>
      </c>
      <c r="P398" s="82">
        <f t="shared" si="172"/>
        <v>0</v>
      </c>
      <c r="Q398" s="82">
        <f t="shared" si="173"/>
        <v>0</v>
      </c>
      <c r="R398" s="85">
        <f t="shared" si="188"/>
        <v>0</v>
      </c>
      <c r="S398" s="82">
        <f t="shared" si="174"/>
        <v>0</v>
      </c>
      <c r="T398" s="82">
        <f t="shared" si="175"/>
        <v>0</v>
      </c>
      <c r="U398" s="85">
        <f t="shared" si="189"/>
        <v>0</v>
      </c>
      <c r="V398" s="47">
        <f t="shared" si="176"/>
        <v>0</v>
      </c>
      <c r="W398" s="47">
        <f t="shared" si="177"/>
        <v>0</v>
      </c>
    </row>
    <row r="399" spans="1:23" hidden="1">
      <c r="A399" s="35">
        <v>57</v>
      </c>
      <c r="B399" s="48">
        <v>369</v>
      </c>
      <c r="C399" s="48"/>
      <c r="D399" s="35" t="s">
        <v>1087</v>
      </c>
      <c r="E399" s="35"/>
      <c r="F399" s="35" t="s">
        <v>736</v>
      </c>
      <c r="G399" s="82">
        <v>149</v>
      </c>
      <c r="H399" s="47">
        <f t="shared" si="168"/>
        <v>0</v>
      </c>
      <c r="I399" s="47">
        <f t="shared" si="169"/>
        <v>149</v>
      </c>
      <c r="J399" s="82">
        <v>149</v>
      </c>
      <c r="K399" s="87">
        <v>149</v>
      </c>
      <c r="L399" s="47">
        <f t="shared" si="170"/>
        <v>0</v>
      </c>
      <c r="M399" s="47">
        <f t="shared" si="171"/>
        <v>149</v>
      </c>
      <c r="O399" s="85">
        <f t="shared" si="187"/>
        <v>0</v>
      </c>
      <c r="P399" s="82">
        <f t="shared" si="172"/>
        <v>0</v>
      </c>
      <c r="Q399" s="82">
        <f t="shared" si="173"/>
        <v>0</v>
      </c>
      <c r="R399" s="85">
        <f t="shared" si="188"/>
        <v>0</v>
      </c>
      <c r="S399" s="82">
        <f t="shared" si="174"/>
        <v>0</v>
      </c>
      <c r="T399" s="82">
        <f t="shared" si="175"/>
        <v>0</v>
      </c>
      <c r="U399" s="85">
        <f t="shared" si="189"/>
        <v>0</v>
      </c>
      <c r="V399" s="47">
        <f t="shared" si="176"/>
        <v>0</v>
      </c>
      <c r="W399" s="47">
        <f t="shared" si="177"/>
        <v>0</v>
      </c>
    </row>
    <row r="400" spans="1:23" hidden="1">
      <c r="A400" s="35">
        <v>58</v>
      </c>
      <c r="B400" s="48">
        <v>372</v>
      </c>
      <c r="C400" s="48"/>
      <c r="D400" s="35" t="s">
        <v>1088</v>
      </c>
      <c r="E400" s="35" t="s">
        <v>735</v>
      </c>
      <c r="F400" s="35"/>
      <c r="G400" s="82">
        <v>55.2</v>
      </c>
      <c r="H400" s="47">
        <f t="shared" si="168"/>
        <v>55.2</v>
      </c>
      <c r="I400" s="47">
        <f t="shared" si="169"/>
        <v>0</v>
      </c>
      <c r="J400" s="82">
        <v>55.2</v>
      </c>
      <c r="K400" s="87">
        <v>55.2</v>
      </c>
      <c r="L400" s="47">
        <f t="shared" si="170"/>
        <v>55.2</v>
      </c>
      <c r="M400" s="47">
        <f t="shared" si="171"/>
        <v>0</v>
      </c>
      <c r="O400" s="85">
        <f>IF(J400&gt;0,J400-G400,0)-0</f>
        <v>0</v>
      </c>
      <c r="P400" s="82">
        <f t="shared" si="172"/>
        <v>0</v>
      </c>
      <c r="Q400" s="82">
        <f t="shared" si="173"/>
        <v>0</v>
      </c>
      <c r="R400" s="85">
        <f t="shared" si="188"/>
        <v>0</v>
      </c>
      <c r="S400" s="82">
        <f t="shared" si="174"/>
        <v>0</v>
      </c>
      <c r="T400" s="82">
        <f t="shared" si="175"/>
        <v>0</v>
      </c>
      <c r="U400" s="85">
        <f t="shared" si="189"/>
        <v>0</v>
      </c>
      <c r="V400" s="47">
        <f t="shared" si="176"/>
        <v>0</v>
      </c>
      <c r="W400" s="47">
        <f t="shared" si="177"/>
        <v>0</v>
      </c>
    </row>
    <row r="401" spans="1:25" hidden="1">
      <c r="A401" s="35">
        <v>59</v>
      </c>
      <c r="B401" s="48">
        <v>372</v>
      </c>
      <c r="C401" s="48"/>
      <c r="D401" s="35" t="s">
        <v>1088</v>
      </c>
      <c r="E401" s="35"/>
      <c r="F401" s="35" t="s">
        <v>736</v>
      </c>
      <c r="G401" s="82">
        <v>486.6</v>
      </c>
      <c r="H401" s="47">
        <f t="shared" si="168"/>
        <v>0</v>
      </c>
      <c r="I401" s="47">
        <f t="shared" si="169"/>
        <v>486.6</v>
      </c>
      <c r="J401" s="82">
        <v>486.6</v>
      </c>
      <c r="K401" s="87">
        <v>486.6</v>
      </c>
      <c r="L401" s="47">
        <f t="shared" si="170"/>
        <v>0</v>
      </c>
      <c r="M401" s="47">
        <f t="shared" si="171"/>
        <v>486.6</v>
      </c>
      <c r="O401" s="85">
        <f t="shared" ref="O401:O427" si="190">IF(J401&gt;0,J401-G401,0)</f>
        <v>0</v>
      </c>
      <c r="P401" s="82">
        <f t="shared" si="172"/>
        <v>0</v>
      </c>
      <c r="Q401" s="82">
        <f t="shared" si="173"/>
        <v>0</v>
      </c>
      <c r="R401" s="85">
        <f t="shared" si="188"/>
        <v>0</v>
      </c>
      <c r="S401" s="82">
        <f t="shared" si="174"/>
        <v>0</v>
      </c>
      <c r="T401" s="82">
        <f t="shared" si="175"/>
        <v>0</v>
      </c>
      <c r="U401" s="85">
        <f t="shared" si="189"/>
        <v>0</v>
      </c>
      <c r="V401" s="47">
        <f t="shared" si="176"/>
        <v>0</v>
      </c>
      <c r="W401" s="47">
        <f t="shared" si="177"/>
        <v>0</v>
      </c>
    </row>
    <row r="402" spans="1:25" hidden="1">
      <c r="A402" s="35">
        <v>60</v>
      </c>
      <c r="B402" s="48">
        <v>378</v>
      </c>
      <c r="C402" s="48"/>
      <c r="D402" s="35" t="s">
        <v>1089</v>
      </c>
      <c r="E402" s="35" t="s">
        <v>735</v>
      </c>
      <c r="F402" s="35"/>
      <c r="G402" s="82">
        <v>126</v>
      </c>
      <c r="H402" s="47">
        <f t="shared" si="168"/>
        <v>126</v>
      </c>
      <c r="I402" s="47">
        <f t="shared" si="169"/>
        <v>0</v>
      </c>
      <c r="J402" s="82">
        <v>126</v>
      </c>
      <c r="K402" s="87">
        <v>126</v>
      </c>
      <c r="L402" s="47">
        <f t="shared" si="170"/>
        <v>126</v>
      </c>
      <c r="M402" s="47">
        <f t="shared" si="171"/>
        <v>0</v>
      </c>
      <c r="O402" s="85">
        <f t="shared" si="190"/>
        <v>0</v>
      </c>
      <c r="P402" s="82">
        <f t="shared" si="172"/>
        <v>0</v>
      </c>
      <c r="Q402" s="82">
        <f t="shared" si="173"/>
        <v>0</v>
      </c>
      <c r="R402" s="85">
        <f t="shared" si="188"/>
        <v>0</v>
      </c>
      <c r="S402" s="82">
        <f t="shared" si="174"/>
        <v>0</v>
      </c>
      <c r="T402" s="82">
        <f t="shared" si="175"/>
        <v>0</v>
      </c>
      <c r="U402" s="85">
        <f t="shared" si="189"/>
        <v>0</v>
      </c>
      <c r="V402" s="47">
        <f t="shared" si="176"/>
        <v>0</v>
      </c>
      <c r="W402" s="47">
        <f t="shared" si="177"/>
        <v>0</v>
      </c>
    </row>
    <row r="403" spans="1:25" hidden="1">
      <c r="A403" s="35">
        <v>61</v>
      </c>
      <c r="B403" s="48">
        <v>378</v>
      </c>
      <c r="C403" s="48"/>
      <c r="D403" s="35" t="s">
        <v>1089</v>
      </c>
      <c r="E403" s="35"/>
      <c r="F403" s="35" t="s">
        <v>736</v>
      </c>
      <c r="G403" s="82">
        <v>126</v>
      </c>
      <c r="H403" s="47">
        <f t="shared" si="168"/>
        <v>0</v>
      </c>
      <c r="I403" s="47">
        <f t="shared" si="169"/>
        <v>126</v>
      </c>
      <c r="J403" s="82">
        <v>126</v>
      </c>
      <c r="K403" s="87">
        <v>126</v>
      </c>
      <c r="L403" s="47">
        <f t="shared" si="170"/>
        <v>0</v>
      </c>
      <c r="M403" s="47">
        <f t="shared" si="171"/>
        <v>126</v>
      </c>
      <c r="O403" s="85">
        <f t="shared" si="190"/>
        <v>0</v>
      </c>
      <c r="P403" s="82">
        <f t="shared" si="172"/>
        <v>0</v>
      </c>
      <c r="Q403" s="82">
        <f t="shared" si="173"/>
        <v>0</v>
      </c>
      <c r="R403" s="85">
        <f t="shared" si="188"/>
        <v>0</v>
      </c>
      <c r="S403" s="82">
        <f t="shared" si="174"/>
        <v>0</v>
      </c>
      <c r="T403" s="82">
        <f t="shared" si="175"/>
        <v>0</v>
      </c>
      <c r="U403" s="85">
        <f t="shared" si="189"/>
        <v>0</v>
      </c>
      <c r="V403" s="47">
        <f t="shared" si="176"/>
        <v>0</v>
      </c>
      <c r="W403" s="47">
        <f t="shared" si="177"/>
        <v>0</v>
      </c>
    </row>
    <row r="404" spans="1:25" hidden="1">
      <c r="A404" s="35">
        <v>62</v>
      </c>
      <c r="B404" s="48" t="s">
        <v>1090</v>
      </c>
      <c r="C404" s="48"/>
      <c r="D404" s="35" t="s">
        <v>1091</v>
      </c>
      <c r="E404" s="35" t="s">
        <v>735</v>
      </c>
      <c r="F404" s="35"/>
      <c r="G404" s="82">
        <f>71+133.5</f>
        <v>204.5</v>
      </c>
      <c r="H404" s="47">
        <f t="shared" si="168"/>
        <v>204.5</v>
      </c>
      <c r="I404" s="47">
        <f t="shared" si="169"/>
        <v>0</v>
      </c>
      <c r="J404" s="82">
        <f>71+133.5</f>
        <v>204.5</v>
      </c>
      <c r="K404" s="87">
        <f>71+133.5</f>
        <v>204.5</v>
      </c>
      <c r="L404" s="47">
        <f t="shared" si="170"/>
        <v>204.5</v>
      </c>
      <c r="M404" s="47">
        <f t="shared" si="171"/>
        <v>0</v>
      </c>
      <c r="N404" s="82"/>
      <c r="O404" s="85">
        <f t="shared" si="190"/>
        <v>0</v>
      </c>
      <c r="P404" s="82">
        <f t="shared" si="172"/>
        <v>0</v>
      </c>
      <c r="Q404" s="82">
        <f t="shared" si="173"/>
        <v>0</v>
      </c>
      <c r="R404" s="85">
        <f t="shared" si="188"/>
        <v>0</v>
      </c>
      <c r="S404" s="82">
        <f t="shared" si="174"/>
        <v>0</v>
      </c>
      <c r="T404" s="82">
        <f t="shared" si="175"/>
        <v>0</v>
      </c>
      <c r="U404" s="85">
        <f t="shared" si="189"/>
        <v>0</v>
      </c>
      <c r="V404" s="47">
        <f t="shared" si="176"/>
        <v>0</v>
      </c>
      <c r="W404" s="47">
        <f t="shared" si="177"/>
        <v>0</v>
      </c>
      <c r="Y404" s="82"/>
    </row>
    <row r="405" spans="1:25" hidden="1">
      <c r="A405" s="35">
        <v>63</v>
      </c>
      <c r="B405" s="48" t="s">
        <v>1090</v>
      </c>
      <c r="C405" s="48"/>
      <c r="D405" s="35" t="s">
        <v>1091</v>
      </c>
      <c r="E405" s="35"/>
      <c r="F405" s="35" t="s">
        <v>736</v>
      </c>
      <c r="G405" s="82">
        <f>70+126</f>
        <v>196</v>
      </c>
      <c r="H405" s="47">
        <f t="shared" ref="H405:H448" si="191">IF($E405="",0,$G405)</f>
        <v>0</v>
      </c>
      <c r="I405" s="47">
        <f t="shared" ref="I405:I448" si="192">IF($F405="",0,$G405)</f>
        <v>196</v>
      </c>
      <c r="J405" s="82">
        <f>70+126</f>
        <v>196</v>
      </c>
      <c r="K405" s="87">
        <f>70+126</f>
        <v>196</v>
      </c>
      <c r="L405" s="47">
        <f t="shared" ref="L405:L448" si="193">IF($E405="",0,K405)</f>
        <v>0</v>
      </c>
      <c r="M405" s="47">
        <f t="shared" ref="M405:M448" si="194">IF($F405="",0,K405)</f>
        <v>196</v>
      </c>
      <c r="N405" s="82"/>
      <c r="O405" s="85">
        <f t="shared" si="190"/>
        <v>0</v>
      </c>
      <c r="P405" s="82">
        <f t="shared" ref="P405:P448" si="195">IF($E405="",0,O405)</f>
        <v>0</v>
      </c>
      <c r="Q405" s="82">
        <f t="shared" ref="Q405:Q448" si="196">IF($F405="",0,O405)</f>
        <v>0</v>
      </c>
      <c r="R405" s="85">
        <f t="shared" si="188"/>
        <v>0</v>
      </c>
      <c r="S405" s="82">
        <f t="shared" ref="S405:S448" si="197">IF($E405="",0,R405)</f>
        <v>0</v>
      </c>
      <c r="T405" s="82">
        <f t="shared" ref="T405:T448" si="198">IF($F405="",0,R405)</f>
        <v>0</v>
      </c>
      <c r="U405" s="85">
        <f t="shared" si="189"/>
        <v>0</v>
      </c>
      <c r="V405" s="47">
        <f t="shared" ref="V405:V448" si="199">IF($E405="",0,U405)</f>
        <v>0</v>
      </c>
      <c r="W405" s="47">
        <f t="shared" ref="W405:W448" si="200">IF($F405="",0,U405)</f>
        <v>0</v>
      </c>
    </row>
    <row r="406" spans="1:25" hidden="1">
      <c r="A406" s="35">
        <v>64</v>
      </c>
      <c r="B406" s="48" t="s">
        <v>1092</v>
      </c>
      <c r="C406" s="48"/>
      <c r="D406" s="35" t="s">
        <v>1093</v>
      </c>
      <c r="E406" s="35" t="s">
        <v>735</v>
      </c>
      <c r="F406" s="35"/>
      <c r="G406" s="82">
        <v>34</v>
      </c>
      <c r="H406" s="47">
        <f t="shared" si="191"/>
        <v>34</v>
      </c>
      <c r="I406" s="47">
        <f t="shared" si="192"/>
        <v>0</v>
      </c>
      <c r="J406" s="82">
        <v>34</v>
      </c>
      <c r="K406" s="87">
        <v>34</v>
      </c>
      <c r="L406" s="47">
        <f t="shared" si="193"/>
        <v>34</v>
      </c>
      <c r="M406" s="47">
        <f t="shared" si="194"/>
        <v>0</v>
      </c>
      <c r="O406" s="85">
        <f t="shared" si="190"/>
        <v>0</v>
      </c>
      <c r="P406" s="82">
        <f t="shared" si="195"/>
        <v>0</v>
      </c>
      <c r="Q406" s="82">
        <f t="shared" si="196"/>
        <v>0</v>
      </c>
      <c r="R406" s="85">
        <f t="shared" si="188"/>
        <v>0</v>
      </c>
      <c r="S406" s="82">
        <f t="shared" si="197"/>
        <v>0</v>
      </c>
      <c r="T406" s="82">
        <f t="shared" si="198"/>
        <v>0</v>
      </c>
      <c r="U406" s="85">
        <f t="shared" si="189"/>
        <v>0</v>
      </c>
      <c r="V406" s="47">
        <f t="shared" si="199"/>
        <v>0</v>
      </c>
      <c r="W406" s="47">
        <f t="shared" si="200"/>
        <v>0</v>
      </c>
    </row>
    <row r="407" spans="1:25" hidden="1">
      <c r="A407" s="35">
        <v>65</v>
      </c>
      <c r="B407" s="48" t="s">
        <v>1092</v>
      </c>
      <c r="C407" s="48"/>
      <c r="D407" s="35" t="s">
        <v>1093</v>
      </c>
      <c r="E407" s="35"/>
      <c r="F407" s="35" t="s">
        <v>736</v>
      </c>
      <c r="G407" s="82">
        <v>34</v>
      </c>
      <c r="H407" s="47">
        <f t="shared" si="191"/>
        <v>0</v>
      </c>
      <c r="I407" s="47">
        <f t="shared" si="192"/>
        <v>34</v>
      </c>
      <c r="J407" s="82">
        <v>34</v>
      </c>
      <c r="K407" s="87">
        <v>34</v>
      </c>
      <c r="L407" s="47">
        <f t="shared" si="193"/>
        <v>0</v>
      </c>
      <c r="M407" s="47">
        <f t="shared" si="194"/>
        <v>34</v>
      </c>
      <c r="O407" s="85">
        <f t="shared" si="190"/>
        <v>0</v>
      </c>
      <c r="P407" s="82">
        <f t="shared" si="195"/>
        <v>0</v>
      </c>
      <c r="Q407" s="82">
        <f t="shared" si="196"/>
        <v>0</v>
      </c>
      <c r="R407" s="85">
        <f t="shared" si="188"/>
        <v>0</v>
      </c>
      <c r="S407" s="82">
        <f t="shared" si="197"/>
        <v>0</v>
      </c>
      <c r="T407" s="82">
        <f t="shared" si="198"/>
        <v>0</v>
      </c>
      <c r="U407" s="85">
        <f t="shared" si="189"/>
        <v>0</v>
      </c>
      <c r="V407" s="47">
        <f t="shared" si="199"/>
        <v>0</v>
      </c>
      <c r="W407" s="47">
        <f t="shared" si="200"/>
        <v>0</v>
      </c>
      <c r="Y407" s="82"/>
    </row>
    <row r="408" spans="1:25" hidden="1">
      <c r="A408" s="35">
        <v>66</v>
      </c>
      <c r="B408" s="48" t="s">
        <v>1094</v>
      </c>
      <c r="C408" s="48"/>
      <c r="D408" s="35" t="s">
        <v>1095</v>
      </c>
      <c r="E408" s="35" t="s">
        <v>735</v>
      </c>
      <c r="F408" s="35"/>
      <c r="G408" s="82">
        <v>49</v>
      </c>
      <c r="H408" s="47">
        <f t="shared" si="191"/>
        <v>49</v>
      </c>
      <c r="I408" s="47">
        <f t="shared" si="192"/>
        <v>0</v>
      </c>
      <c r="J408" s="82">
        <v>49</v>
      </c>
      <c r="K408" s="87">
        <v>49</v>
      </c>
      <c r="L408" s="47">
        <f t="shared" si="193"/>
        <v>49</v>
      </c>
      <c r="M408" s="47">
        <f t="shared" si="194"/>
        <v>0</v>
      </c>
      <c r="O408" s="85">
        <f t="shared" si="190"/>
        <v>0</v>
      </c>
      <c r="P408" s="82">
        <f t="shared" si="195"/>
        <v>0</v>
      </c>
      <c r="Q408" s="82">
        <f t="shared" si="196"/>
        <v>0</v>
      </c>
      <c r="R408" s="85">
        <f t="shared" si="188"/>
        <v>0</v>
      </c>
      <c r="S408" s="82">
        <f t="shared" si="197"/>
        <v>0</v>
      </c>
      <c r="T408" s="82">
        <f t="shared" si="198"/>
        <v>0</v>
      </c>
      <c r="U408" s="85">
        <f t="shared" si="189"/>
        <v>0</v>
      </c>
      <c r="V408" s="47">
        <f t="shared" si="199"/>
        <v>0</v>
      </c>
      <c r="W408" s="47">
        <f t="shared" si="200"/>
        <v>0</v>
      </c>
    </row>
    <row r="409" spans="1:25" hidden="1">
      <c r="A409" s="35">
        <v>67</v>
      </c>
      <c r="B409" s="48" t="s">
        <v>1094</v>
      </c>
      <c r="C409" s="48"/>
      <c r="D409" s="35" t="s">
        <v>1095</v>
      </c>
      <c r="E409" s="35"/>
      <c r="F409" s="35" t="s">
        <v>736</v>
      </c>
      <c r="G409" s="82">
        <v>49</v>
      </c>
      <c r="H409" s="47">
        <f t="shared" si="191"/>
        <v>0</v>
      </c>
      <c r="I409" s="47">
        <f t="shared" si="192"/>
        <v>49</v>
      </c>
      <c r="J409" s="82">
        <v>49</v>
      </c>
      <c r="K409" s="87">
        <v>49</v>
      </c>
      <c r="L409" s="47">
        <f t="shared" si="193"/>
        <v>0</v>
      </c>
      <c r="M409" s="47">
        <f t="shared" si="194"/>
        <v>49</v>
      </c>
      <c r="O409" s="85">
        <f t="shared" si="190"/>
        <v>0</v>
      </c>
      <c r="P409" s="82">
        <f t="shared" si="195"/>
        <v>0</v>
      </c>
      <c r="Q409" s="82">
        <f t="shared" si="196"/>
        <v>0</v>
      </c>
      <c r="R409" s="85">
        <f t="shared" si="188"/>
        <v>0</v>
      </c>
      <c r="S409" s="82">
        <f t="shared" si="197"/>
        <v>0</v>
      </c>
      <c r="T409" s="82">
        <f t="shared" si="198"/>
        <v>0</v>
      </c>
      <c r="U409" s="85">
        <f t="shared" si="189"/>
        <v>0</v>
      </c>
      <c r="V409" s="47">
        <f t="shared" si="199"/>
        <v>0</v>
      </c>
      <c r="W409" s="47">
        <f t="shared" si="200"/>
        <v>0</v>
      </c>
    </row>
    <row r="410" spans="1:25" hidden="1">
      <c r="A410" s="35">
        <v>68</v>
      </c>
      <c r="B410" s="48" t="s">
        <v>1096</v>
      </c>
      <c r="C410" s="48"/>
      <c r="D410" s="35" t="s">
        <v>1097</v>
      </c>
      <c r="E410" s="35" t="s">
        <v>735</v>
      </c>
      <c r="F410" s="35"/>
      <c r="G410" s="82">
        <f>35+99+8+2</f>
        <v>144</v>
      </c>
      <c r="H410" s="47">
        <f t="shared" si="191"/>
        <v>144</v>
      </c>
      <c r="I410" s="47">
        <f t="shared" si="192"/>
        <v>0</v>
      </c>
      <c r="J410" s="82">
        <f>35+99+26</f>
        <v>160</v>
      </c>
      <c r="K410" s="87">
        <f>35+99+35</f>
        <v>169</v>
      </c>
      <c r="L410" s="47">
        <f t="shared" si="193"/>
        <v>169</v>
      </c>
      <c r="M410" s="47">
        <f t="shared" si="194"/>
        <v>0</v>
      </c>
      <c r="O410" s="85">
        <f t="shared" si="190"/>
        <v>16</v>
      </c>
      <c r="P410" s="82">
        <f t="shared" si="195"/>
        <v>16</v>
      </c>
      <c r="Q410" s="82">
        <f t="shared" si="196"/>
        <v>0</v>
      </c>
      <c r="R410" s="85">
        <f t="shared" si="188"/>
        <v>9</v>
      </c>
      <c r="S410" s="82">
        <f t="shared" si="197"/>
        <v>9</v>
      </c>
      <c r="T410" s="82">
        <f t="shared" si="198"/>
        <v>0</v>
      </c>
      <c r="U410" s="85">
        <f t="shared" si="189"/>
        <v>25</v>
      </c>
      <c r="V410" s="47">
        <f t="shared" si="199"/>
        <v>25</v>
      </c>
      <c r="W410" s="47">
        <f t="shared" si="200"/>
        <v>0</v>
      </c>
    </row>
    <row r="411" spans="1:25" hidden="1">
      <c r="A411" s="35">
        <v>69</v>
      </c>
      <c r="B411" s="48" t="s">
        <v>1096</v>
      </c>
      <c r="C411" s="48"/>
      <c r="D411" s="35" t="s">
        <v>1097</v>
      </c>
      <c r="E411" s="35"/>
      <c r="F411" s="35" t="s">
        <v>736</v>
      </c>
      <c r="G411" s="82">
        <f>35+98+21+8+2</f>
        <v>164</v>
      </c>
      <c r="H411" s="47">
        <f t="shared" si="191"/>
        <v>0</v>
      </c>
      <c r="I411" s="47">
        <f t="shared" si="192"/>
        <v>164</v>
      </c>
      <c r="J411" s="82">
        <f>35+98+21+26</f>
        <v>180</v>
      </c>
      <c r="K411" s="87">
        <f>35+98+21+35</f>
        <v>189</v>
      </c>
      <c r="L411" s="47">
        <f t="shared" si="193"/>
        <v>0</v>
      </c>
      <c r="M411" s="47">
        <f t="shared" si="194"/>
        <v>189</v>
      </c>
      <c r="O411" s="85">
        <f t="shared" si="190"/>
        <v>16</v>
      </c>
      <c r="P411" s="82">
        <f t="shared" si="195"/>
        <v>0</v>
      </c>
      <c r="Q411" s="82">
        <f t="shared" si="196"/>
        <v>16</v>
      </c>
      <c r="R411" s="85">
        <f t="shared" si="188"/>
        <v>9</v>
      </c>
      <c r="S411" s="82">
        <f t="shared" si="197"/>
        <v>0</v>
      </c>
      <c r="T411" s="82">
        <f t="shared" si="198"/>
        <v>9</v>
      </c>
      <c r="U411" s="85">
        <f t="shared" si="189"/>
        <v>25</v>
      </c>
      <c r="V411" s="47">
        <f t="shared" si="199"/>
        <v>0</v>
      </c>
      <c r="W411" s="47">
        <f t="shared" si="200"/>
        <v>25</v>
      </c>
    </row>
    <row r="412" spans="1:25" hidden="1">
      <c r="A412" s="35">
        <v>70</v>
      </c>
      <c r="B412" s="48">
        <v>406</v>
      </c>
      <c r="C412" s="48"/>
      <c r="D412" s="35" t="s">
        <v>1098</v>
      </c>
      <c r="E412" s="35" t="s">
        <v>735</v>
      </c>
      <c r="F412" s="35"/>
      <c r="G412" s="82">
        <v>168</v>
      </c>
      <c r="H412" s="47">
        <f t="shared" si="191"/>
        <v>168</v>
      </c>
      <c r="I412" s="47">
        <f t="shared" si="192"/>
        <v>0</v>
      </c>
      <c r="J412" s="82">
        <v>168</v>
      </c>
      <c r="K412" s="87">
        <v>168</v>
      </c>
      <c r="L412" s="47">
        <f t="shared" si="193"/>
        <v>168</v>
      </c>
      <c r="M412" s="47">
        <f t="shared" si="194"/>
        <v>0</v>
      </c>
      <c r="O412" s="85">
        <f t="shared" si="190"/>
        <v>0</v>
      </c>
      <c r="P412" s="82">
        <f t="shared" si="195"/>
        <v>0</v>
      </c>
      <c r="Q412" s="82">
        <f t="shared" si="196"/>
        <v>0</v>
      </c>
      <c r="R412" s="85">
        <f t="shared" si="188"/>
        <v>0</v>
      </c>
      <c r="S412" s="82">
        <f t="shared" si="197"/>
        <v>0</v>
      </c>
      <c r="T412" s="82">
        <f t="shared" si="198"/>
        <v>0</v>
      </c>
      <c r="U412" s="85">
        <f t="shared" si="189"/>
        <v>0</v>
      </c>
      <c r="V412" s="47">
        <f t="shared" si="199"/>
        <v>0</v>
      </c>
      <c r="W412" s="47">
        <f t="shared" si="200"/>
        <v>0</v>
      </c>
    </row>
    <row r="413" spans="1:25" hidden="1">
      <c r="A413" s="35">
        <v>71</v>
      </c>
      <c r="B413" s="48">
        <v>406</v>
      </c>
      <c r="C413" s="48"/>
      <c r="D413" s="35" t="s">
        <v>1098</v>
      </c>
      <c r="E413" s="35"/>
      <c r="F413" s="35" t="s">
        <v>736</v>
      </c>
      <c r="G413" s="82">
        <v>166</v>
      </c>
      <c r="H413" s="47">
        <f t="shared" si="191"/>
        <v>0</v>
      </c>
      <c r="I413" s="47">
        <f t="shared" si="192"/>
        <v>166</v>
      </c>
      <c r="J413" s="82">
        <v>166</v>
      </c>
      <c r="K413" s="87">
        <v>166</v>
      </c>
      <c r="L413" s="47">
        <f t="shared" si="193"/>
        <v>0</v>
      </c>
      <c r="M413" s="47">
        <f t="shared" si="194"/>
        <v>166</v>
      </c>
      <c r="O413" s="85">
        <f t="shared" si="190"/>
        <v>0</v>
      </c>
      <c r="P413" s="82">
        <f t="shared" si="195"/>
        <v>0</v>
      </c>
      <c r="Q413" s="82">
        <f t="shared" si="196"/>
        <v>0</v>
      </c>
      <c r="R413" s="85">
        <f t="shared" si="188"/>
        <v>0</v>
      </c>
      <c r="S413" s="82">
        <f t="shared" si="197"/>
        <v>0</v>
      </c>
      <c r="T413" s="82">
        <f t="shared" si="198"/>
        <v>0</v>
      </c>
      <c r="U413" s="85">
        <f t="shared" si="189"/>
        <v>0</v>
      </c>
      <c r="V413" s="47">
        <f t="shared" si="199"/>
        <v>0</v>
      </c>
      <c r="W413" s="47">
        <f t="shared" si="200"/>
        <v>0</v>
      </c>
    </row>
    <row r="414" spans="1:25" hidden="1">
      <c r="A414" s="35">
        <v>72</v>
      </c>
      <c r="B414" s="48">
        <v>422</v>
      </c>
      <c r="C414" s="48"/>
      <c r="D414" s="35" t="s">
        <v>1099</v>
      </c>
      <c r="E414" s="35" t="s">
        <v>735</v>
      </c>
      <c r="F414" s="35"/>
      <c r="G414" s="82">
        <v>221</v>
      </c>
      <c r="H414" s="47">
        <f t="shared" si="191"/>
        <v>221</v>
      </c>
      <c r="I414" s="47">
        <f t="shared" si="192"/>
        <v>0</v>
      </c>
      <c r="J414" s="82">
        <v>221</v>
      </c>
      <c r="K414" s="87">
        <v>221</v>
      </c>
      <c r="L414" s="47">
        <f t="shared" si="193"/>
        <v>221</v>
      </c>
      <c r="M414" s="47">
        <f t="shared" si="194"/>
        <v>0</v>
      </c>
      <c r="O414" s="85">
        <f t="shared" si="190"/>
        <v>0</v>
      </c>
      <c r="P414" s="82">
        <f t="shared" si="195"/>
        <v>0</v>
      </c>
      <c r="Q414" s="82">
        <f t="shared" si="196"/>
        <v>0</v>
      </c>
      <c r="R414" s="85">
        <f t="shared" si="188"/>
        <v>0</v>
      </c>
      <c r="S414" s="82">
        <f t="shared" si="197"/>
        <v>0</v>
      </c>
      <c r="T414" s="82">
        <f t="shared" si="198"/>
        <v>0</v>
      </c>
      <c r="U414" s="85">
        <f t="shared" si="189"/>
        <v>0</v>
      </c>
      <c r="V414" s="47">
        <f t="shared" si="199"/>
        <v>0</v>
      </c>
      <c r="W414" s="47">
        <f t="shared" si="200"/>
        <v>0</v>
      </c>
    </row>
    <row r="415" spans="1:25" hidden="1">
      <c r="A415" s="35">
        <v>73</v>
      </c>
      <c r="B415" s="48">
        <v>422</v>
      </c>
      <c r="C415" s="48"/>
      <c r="D415" s="35" t="s">
        <v>1099</v>
      </c>
      <c r="E415" s="35"/>
      <c r="F415" s="35" t="s">
        <v>736</v>
      </c>
      <c r="G415" s="82">
        <v>217</v>
      </c>
      <c r="H415" s="47">
        <f t="shared" si="191"/>
        <v>0</v>
      </c>
      <c r="I415" s="47">
        <f t="shared" si="192"/>
        <v>217</v>
      </c>
      <c r="J415" s="82">
        <v>217</v>
      </c>
      <c r="K415" s="87">
        <v>217</v>
      </c>
      <c r="L415" s="47">
        <f t="shared" si="193"/>
        <v>0</v>
      </c>
      <c r="M415" s="47">
        <f t="shared" si="194"/>
        <v>217</v>
      </c>
      <c r="O415" s="85">
        <f t="shared" si="190"/>
        <v>0</v>
      </c>
      <c r="P415" s="82">
        <f t="shared" si="195"/>
        <v>0</v>
      </c>
      <c r="Q415" s="82">
        <f t="shared" si="196"/>
        <v>0</v>
      </c>
      <c r="R415" s="85">
        <f t="shared" si="188"/>
        <v>0</v>
      </c>
      <c r="S415" s="82">
        <f t="shared" si="197"/>
        <v>0</v>
      </c>
      <c r="T415" s="82">
        <f t="shared" si="198"/>
        <v>0</v>
      </c>
      <c r="U415" s="85">
        <f t="shared" si="189"/>
        <v>0</v>
      </c>
      <c r="V415" s="47">
        <f t="shared" si="199"/>
        <v>0</v>
      </c>
      <c r="W415" s="47">
        <f t="shared" si="200"/>
        <v>0</v>
      </c>
    </row>
    <row r="416" spans="1:25" hidden="1">
      <c r="A416" s="35">
        <v>74</v>
      </c>
      <c r="B416" s="48">
        <v>422</v>
      </c>
      <c r="C416" s="48"/>
      <c r="D416" s="35" t="s">
        <v>1100</v>
      </c>
      <c r="E416" s="35" t="s">
        <v>735</v>
      </c>
      <c r="F416" s="35"/>
      <c r="G416" s="82">
        <v>69</v>
      </c>
      <c r="H416" s="47">
        <f t="shared" si="191"/>
        <v>69</v>
      </c>
      <c r="I416" s="47">
        <f t="shared" si="192"/>
        <v>0</v>
      </c>
      <c r="J416" s="82">
        <v>69</v>
      </c>
      <c r="K416" s="87">
        <v>69</v>
      </c>
      <c r="L416" s="47">
        <f t="shared" si="193"/>
        <v>69</v>
      </c>
      <c r="M416" s="47">
        <f t="shared" si="194"/>
        <v>0</v>
      </c>
      <c r="O416" s="85">
        <f t="shared" si="190"/>
        <v>0</v>
      </c>
      <c r="P416" s="82">
        <f t="shared" si="195"/>
        <v>0</v>
      </c>
      <c r="Q416" s="82">
        <f t="shared" si="196"/>
        <v>0</v>
      </c>
      <c r="R416" s="85">
        <f t="shared" si="188"/>
        <v>0</v>
      </c>
      <c r="S416" s="82">
        <f t="shared" si="197"/>
        <v>0</v>
      </c>
      <c r="T416" s="82">
        <f t="shared" si="198"/>
        <v>0</v>
      </c>
      <c r="U416" s="85">
        <f t="shared" si="189"/>
        <v>0</v>
      </c>
      <c r="V416" s="47">
        <f t="shared" si="199"/>
        <v>0</v>
      </c>
      <c r="W416" s="47">
        <f t="shared" si="200"/>
        <v>0</v>
      </c>
    </row>
    <row r="417" spans="1:25" hidden="1">
      <c r="A417" s="35">
        <v>75</v>
      </c>
      <c r="B417" s="48">
        <v>422</v>
      </c>
      <c r="C417" s="48"/>
      <c r="D417" s="35" t="s">
        <v>1100</v>
      </c>
      <c r="E417" s="35"/>
      <c r="F417" s="35" t="s">
        <v>736</v>
      </c>
      <c r="G417" s="82">
        <v>69</v>
      </c>
      <c r="H417" s="47">
        <f t="shared" si="191"/>
        <v>0</v>
      </c>
      <c r="I417" s="47">
        <f t="shared" si="192"/>
        <v>69</v>
      </c>
      <c r="J417" s="82">
        <v>69</v>
      </c>
      <c r="K417" s="87">
        <v>69</v>
      </c>
      <c r="L417" s="47">
        <f t="shared" si="193"/>
        <v>0</v>
      </c>
      <c r="M417" s="47">
        <f t="shared" si="194"/>
        <v>69</v>
      </c>
      <c r="O417" s="85">
        <f t="shared" si="190"/>
        <v>0</v>
      </c>
      <c r="P417" s="82">
        <f t="shared" si="195"/>
        <v>0</v>
      </c>
      <c r="Q417" s="82">
        <f t="shared" si="196"/>
        <v>0</v>
      </c>
      <c r="R417" s="85">
        <f t="shared" si="188"/>
        <v>0</v>
      </c>
      <c r="S417" s="82">
        <f t="shared" si="197"/>
        <v>0</v>
      </c>
      <c r="T417" s="82">
        <f t="shared" si="198"/>
        <v>0</v>
      </c>
      <c r="U417" s="85">
        <f t="shared" si="189"/>
        <v>0</v>
      </c>
      <c r="V417" s="47">
        <f t="shared" si="199"/>
        <v>0</v>
      </c>
      <c r="W417" s="47">
        <f t="shared" si="200"/>
        <v>0</v>
      </c>
      <c r="Y417" s="82"/>
    </row>
    <row r="418" spans="1:25" hidden="1">
      <c r="A418" s="35">
        <v>76</v>
      </c>
      <c r="B418" s="196" t="s">
        <v>1101</v>
      </c>
      <c r="C418" s="48"/>
      <c r="D418" s="35" t="s">
        <v>1102</v>
      </c>
      <c r="E418" s="35" t="s">
        <v>735</v>
      </c>
      <c r="F418" s="35"/>
      <c r="G418" s="88">
        <v>26</v>
      </c>
      <c r="H418" s="149">
        <f t="shared" si="191"/>
        <v>26</v>
      </c>
      <c r="I418" s="149">
        <f t="shared" si="192"/>
        <v>0</v>
      </c>
      <c r="J418" s="88">
        <v>26</v>
      </c>
      <c r="K418" s="89">
        <v>26</v>
      </c>
      <c r="L418" s="47">
        <f t="shared" si="193"/>
        <v>26</v>
      </c>
      <c r="M418" s="47">
        <f t="shared" si="194"/>
        <v>0</v>
      </c>
      <c r="O418" s="85">
        <f t="shared" si="190"/>
        <v>0</v>
      </c>
      <c r="P418" s="82">
        <f t="shared" si="195"/>
        <v>0</v>
      </c>
      <c r="Q418" s="82">
        <f t="shared" si="196"/>
        <v>0</v>
      </c>
      <c r="R418" s="85">
        <f t="shared" si="188"/>
        <v>0</v>
      </c>
      <c r="S418" s="82">
        <f t="shared" si="197"/>
        <v>0</v>
      </c>
      <c r="T418" s="82">
        <f t="shared" si="198"/>
        <v>0</v>
      </c>
      <c r="U418" s="85">
        <f t="shared" si="189"/>
        <v>0</v>
      </c>
      <c r="V418" s="47">
        <f t="shared" si="199"/>
        <v>0</v>
      </c>
      <c r="W418" s="47">
        <f t="shared" si="200"/>
        <v>0</v>
      </c>
    </row>
    <row r="419" spans="1:25" hidden="1">
      <c r="A419" s="35">
        <v>77</v>
      </c>
      <c r="B419" s="196" t="s">
        <v>1101</v>
      </c>
      <c r="C419" s="48"/>
      <c r="D419" s="35" t="s">
        <v>1102</v>
      </c>
      <c r="E419" s="35"/>
      <c r="F419" s="35" t="s">
        <v>736</v>
      </c>
      <c r="G419" s="88">
        <v>26</v>
      </c>
      <c r="H419" s="149">
        <f t="shared" si="191"/>
        <v>0</v>
      </c>
      <c r="I419" s="149">
        <f t="shared" si="192"/>
        <v>26</v>
      </c>
      <c r="J419" s="88">
        <v>26</v>
      </c>
      <c r="K419" s="89">
        <v>26</v>
      </c>
      <c r="L419" s="47">
        <f t="shared" si="193"/>
        <v>0</v>
      </c>
      <c r="M419" s="47">
        <f t="shared" si="194"/>
        <v>26</v>
      </c>
      <c r="O419" s="85">
        <f t="shared" si="190"/>
        <v>0</v>
      </c>
      <c r="P419" s="82">
        <f t="shared" si="195"/>
        <v>0</v>
      </c>
      <c r="Q419" s="82">
        <f t="shared" si="196"/>
        <v>0</v>
      </c>
      <c r="R419" s="85">
        <f t="shared" si="188"/>
        <v>0</v>
      </c>
      <c r="S419" s="82">
        <f t="shared" si="197"/>
        <v>0</v>
      </c>
      <c r="T419" s="82">
        <f t="shared" si="198"/>
        <v>0</v>
      </c>
      <c r="U419" s="85">
        <f t="shared" si="189"/>
        <v>0</v>
      </c>
      <c r="V419" s="47">
        <f t="shared" si="199"/>
        <v>0</v>
      </c>
      <c r="W419" s="47">
        <f t="shared" si="200"/>
        <v>0</v>
      </c>
    </row>
    <row r="420" spans="1:25" hidden="1">
      <c r="A420" s="35">
        <v>78</v>
      </c>
      <c r="B420" s="48">
        <v>443</v>
      </c>
      <c r="C420" s="48"/>
      <c r="D420" s="35" t="s">
        <v>1103</v>
      </c>
      <c r="E420" s="35" t="s">
        <v>735</v>
      </c>
      <c r="F420" s="35"/>
      <c r="G420" s="82">
        <v>222</v>
      </c>
      <c r="H420" s="47">
        <f t="shared" si="191"/>
        <v>222</v>
      </c>
      <c r="I420" s="47">
        <f t="shared" si="192"/>
        <v>0</v>
      </c>
      <c r="J420" s="82">
        <v>222</v>
      </c>
      <c r="K420" s="87">
        <v>222</v>
      </c>
      <c r="L420" s="47">
        <f t="shared" si="193"/>
        <v>222</v>
      </c>
      <c r="M420" s="47">
        <f t="shared" si="194"/>
        <v>0</v>
      </c>
      <c r="O420" s="85">
        <f t="shared" si="190"/>
        <v>0</v>
      </c>
      <c r="P420" s="82">
        <f t="shared" si="195"/>
        <v>0</v>
      </c>
      <c r="Q420" s="82">
        <f t="shared" si="196"/>
        <v>0</v>
      </c>
      <c r="R420" s="85">
        <f t="shared" si="188"/>
        <v>0</v>
      </c>
      <c r="S420" s="82">
        <f t="shared" si="197"/>
        <v>0</v>
      </c>
      <c r="T420" s="82">
        <f t="shared" si="198"/>
        <v>0</v>
      </c>
      <c r="U420" s="85">
        <f t="shared" si="189"/>
        <v>0</v>
      </c>
      <c r="V420" s="47">
        <f t="shared" si="199"/>
        <v>0</v>
      </c>
      <c r="W420" s="47">
        <f t="shared" si="200"/>
        <v>0</v>
      </c>
    </row>
    <row r="421" spans="1:25" hidden="1">
      <c r="A421" s="35">
        <v>79</v>
      </c>
      <c r="B421" s="48">
        <v>443</v>
      </c>
      <c r="C421" s="48"/>
      <c r="D421" s="35" t="s">
        <v>1104</v>
      </c>
      <c r="E421" s="35"/>
      <c r="F421" s="35" t="s">
        <v>736</v>
      </c>
      <c r="G421" s="82">
        <v>223</v>
      </c>
      <c r="H421" s="47">
        <f t="shared" si="191"/>
        <v>0</v>
      </c>
      <c r="I421" s="47">
        <f t="shared" si="192"/>
        <v>223</v>
      </c>
      <c r="J421" s="82">
        <v>223</v>
      </c>
      <c r="K421" s="87">
        <v>223</v>
      </c>
      <c r="L421" s="47">
        <f t="shared" si="193"/>
        <v>0</v>
      </c>
      <c r="M421" s="47">
        <f t="shared" si="194"/>
        <v>223</v>
      </c>
      <c r="O421" s="85">
        <f t="shared" si="190"/>
        <v>0</v>
      </c>
      <c r="P421" s="82">
        <f t="shared" si="195"/>
        <v>0</v>
      </c>
      <c r="Q421" s="82">
        <f t="shared" si="196"/>
        <v>0</v>
      </c>
      <c r="R421" s="85">
        <f t="shared" si="188"/>
        <v>0</v>
      </c>
      <c r="S421" s="82">
        <f t="shared" si="197"/>
        <v>0</v>
      </c>
      <c r="T421" s="82">
        <f t="shared" si="198"/>
        <v>0</v>
      </c>
      <c r="U421" s="85">
        <f t="shared" si="189"/>
        <v>0</v>
      </c>
      <c r="V421" s="47">
        <f t="shared" si="199"/>
        <v>0</v>
      </c>
      <c r="W421" s="47">
        <f t="shared" si="200"/>
        <v>0</v>
      </c>
    </row>
    <row r="422" spans="1:25" hidden="1">
      <c r="A422" s="35">
        <v>80</v>
      </c>
      <c r="B422" s="48">
        <v>443</v>
      </c>
      <c r="C422" s="48"/>
      <c r="D422" s="35" t="s">
        <v>1105</v>
      </c>
      <c r="E422" s="35" t="s">
        <v>735</v>
      </c>
      <c r="F422" s="35"/>
      <c r="G422" s="82">
        <v>51</v>
      </c>
      <c r="H422" s="47">
        <f t="shared" si="191"/>
        <v>51</v>
      </c>
      <c r="I422" s="47">
        <f t="shared" si="192"/>
        <v>0</v>
      </c>
      <c r="J422" s="82">
        <v>51</v>
      </c>
      <c r="K422" s="87">
        <v>51</v>
      </c>
      <c r="L422" s="47">
        <f t="shared" si="193"/>
        <v>51</v>
      </c>
      <c r="M422" s="47">
        <f t="shared" si="194"/>
        <v>0</v>
      </c>
      <c r="O422" s="85">
        <f t="shared" si="190"/>
        <v>0</v>
      </c>
      <c r="P422" s="82">
        <f t="shared" si="195"/>
        <v>0</v>
      </c>
      <c r="Q422" s="82">
        <f t="shared" si="196"/>
        <v>0</v>
      </c>
      <c r="R422" s="85">
        <f t="shared" si="188"/>
        <v>0</v>
      </c>
      <c r="S422" s="82">
        <f t="shared" si="197"/>
        <v>0</v>
      </c>
      <c r="T422" s="82">
        <f t="shared" si="198"/>
        <v>0</v>
      </c>
      <c r="U422" s="85">
        <f t="shared" si="189"/>
        <v>0</v>
      </c>
      <c r="V422" s="47">
        <f t="shared" si="199"/>
        <v>0</v>
      </c>
      <c r="W422" s="47">
        <f t="shared" si="200"/>
        <v>0</v>
      </c>
    </row>
    <row r="423" spans="1:25" hidden="1">
      <c r="A423" s="35">
        <v>81</v>
      </c>
      <c r="B423" s="48">
        <v>443</v>
      </c>
      <c r="C423" s="48"/>
      <c r="D423" s="35" t="s">
        <v>1106</v>
      </c>
      <c r="E423" s="35"/>
      <c r="F423" s="35" t="s">
        <v>736</v>
      </c>
      <c r="G423" s="82">
        <v>37</v>
      </c>
      <c r="H423" s="47">
        <f t="shared" si="191"/>
        <v>0</v>
      </c>
      <c r="I423" s="47">
        <f t="shared" si="192"/>
        <v>37</v>
      </c>
      <c r="J423" s="82">
        <v>37</v>
      </c>
      <c r="K423" s="87">
        <v>37</v>
      </c>
      <c r="L423" s="47">
        <f t="shared" si="193"/>
        <v>0</v>
      </c>
      <c r="M423" s="47">
        <f t="shared" si="194"/>
        <v>37</v>
      </c>
      <c r="O423" s="85">
        <f t="shared" si="190"/>
        <v>0</v>
      </c>
      <c r="P423" s="82">
        <f t="shared" si="195"/>
        <v>0</v>
      </c>
      <c r="Q423" s="82">
        <f t="shared" si="196"/>
        <v>0</v>
      </c>
      <c r="R423" s="85">
        <f t="shared" si="188"/>
        <v>0</v>
      </c>
      <c r="S423" s="82">
        <f t="shared" si="197"/>
        <v>0</v>
      </c>
      <c r="T423" s="82">
        <f t="shared" si="198"/>
        <v>0</v>
      </c>
      <c r="U423" s="85">
        <f t="shared" si="189"/>
        <v>0</v>
      </c>
      <c r="V423" s="47">
        <f t="shared" si="199"/>
        <v>0</v>
      </c>
      <c r="W423" s="47">
        <f t="shared" si="200"/>
        <v>0</v>
      </c>
      <c r="Y423" s="82"/>
    </row>
    <row r="424" spans="1:25" hidden="1">
      <c r="A424" s="35">
        <v>82</v>
      </c>
      <c r="B424" s="48">
        <v>443</v>
      </c>
      <c r="C424" s="48"/>
      <c r="D424" s="35" t="s">
        <v>1107</v>
      </c>
      <c r="E424" s="35" t="s">
        <v>735</v>
      </c>
      <c r="F424" s="35"/>
      <c r="G424" s="82">
        <v>85</v>
      </c>
      <c r="H424" s="47">
        <f t="shared" si="191"/>
        <v>85</v>
      </c>
      <c r="I424" s="47">
        <f t="shared" si="192"/>
        <v>0</v>
      </c>
      <c r="J424" s="82">
        <v>85</v>
      </c>
      <c r="K424" s="87">
        <v>85</v>
      </c>
      <c r="L424" s="47">
        <f t="shared" si="193"/>
        <v>85</v>
      </c>
      <c r="M424" s="47">
        <f t="shared" si="194"/>
        <v>0</v>
      </c>
      <c r="O424" s="85">
        <f t="shared" si="190"/>
        <v>0</v>
      </c>
      <c r="P424" s="82">
        <f t="shared" si="195"/>
        <v>0</v>
      </c>
      <c r="Q424" s="82">
        <f t="shared" si="196"/>
        <v>0</v>
      </c>
      <c r="R424" s="85">
        <f t="shared" si="188"/>
        <v>0</v>
      </c>
      <c r="S424" s="82">
        <f t="shared" si="197"/>
        <v>0</v>
      </c>
      <c r="T424" s="82">
        <f t="shared" si="198"/>
        <v>0</v>
      </c>
      <c r="U424" s="85">
        <f t="shared" si="189"/>
        <v>0</v>
      </c>
      <c r="V424" s="47">
        <f t="shared" si="199"/>
        <v>0</v>
      </c>
      <c r="W424" s="47">
        <f t="shared" si="200"/>
        <v>0</v>
      </c>
    </row>
    <row r="425" spans="1:25" hidden="1">
      <c r="A425" s="35">
        <v>83</v>
      </c>
      <c r="B425" s="48">
        <v>443</v>
      </c>
      <c r="C425" s="48"/>
      <c r="D425" s="35" t="s">
        <v>1107</v>
      </c>
      <c r="E425" s="35"/>
      <c r="F425" s="35" t="s">
        <v>736</v>
      </c>
      <c r="G425" s="82">
        <v>87</v>
      </c>
      <c r="H425" s="47">
        <f t="shared" si="191"/>
        <v>0</v>
      </c>
      <c r="I425" s="47">
        <f t="shared" si="192"/>
        <v>87</v>
      </c>
      <c r="J425" s="82">
        <v>87</v>
      </c>
      <c r="K425" s="87">
        <v>87</v>
      </c>
      <c r="L425" s="47">
        <f t="shared" si="193"/>
        <v>0</v>
      </c>
      <c r="M425" s="47">
        <f t="shared" si="194"/>
        <v>87</v>
      </c>
      <c r="O425" s="85">
        <f t="shared" si="190"/>
        <v>0</v>
      </c>
      <c r="P425" s="82">
        <f t="shared" si="195"/>
        <v>0</v>
      </c>
      <c r="Q425" s="82">
        <f t="shared" si="196"/>
        <v>0</v>
      </c>
      <c r="R425" s="85">
        <f t="shared" si="188"/>
        <v>0</v>
      </c>
      <c r="S425" s="82">
        <f t="shared" si="197"/>
        <v>0</v>
      </c>
      <c r="T425" s="82">
        <f t="shared" si="198"/>
        <v>0</v>
      </c>
      <c r="U425" s="85">
        <f t="shared" si="189"/>
        <v>0</v>
      </c>
      <c r="V425" s="47">
        <f t="shared" si="199"/>
        <v>0</v>
      </c>
      <c r="W425" s="47">
        <f t="shared" si="200"/>
        <v>0</v>
      </c>
    </row>
    <row r="426" spans="1:25" hidden="1">
      <c r="A426" s="35">
        <v>84</v>
      </c>
      <c r="B426" s="48">
        <v>444</v>
      </c>
      <c r="C426" s="48"/>
      <c r="D426" s="35" t="s">
        <v>1108</v>
      </c>
      <c r="E426" s="35" t="s">
        <v>735</v>
      </c>
      <c r="F426" s="35"/>
      <c r="G426" s="82">
        <v>164.6</v>
      </c>
      <c r="H426" s="47">
        <f t="shared" si="191"/>
        <v>164.6</v>
      </c>
      <c r="I426" s="47">
        <f t="shared" si="192"/>
        <v>0</v>
      </c>
      <c r="J426" s="82">
        <v>174.6</v>
      </c>
      <c r="K426" s="87">
        <v>199.8</v>
      </c>
      <c r="L426" s="47">
        <f t="shared" si="193"/>
        <v>199.8</v>
      </c>
      <c r="M426" s="47">
        <f t="shared" si="194"/>
        <v>0</v>
      </c>
      <c r="O426" s="85">
        <f t="shared" si="190"/>
        <v>10</v>
      </c>
      <c r="P426" s="82">
        <f t="shared" si="195"/>
        <v>10</v>
      </c>
      <c r="Q426" s="82">
        <f t="shared" si="196"/>
        <v>0</v>
      </c>
      <c r="R426" s="85">
        <f t="shared" si="188"/>
        <v>25.200000000000017</v>
      </c>
      <c r="S426" s="82">
        <f t="shared" si="197"/>
        <v>25.200000000000017</v>
      </c>
      <c r="T426" s="82">
        <f t="shared" si="198"/>
        <v>0</v>
      </c>
      <c r="U426" s="85">
        <f t="shared" si="189"/>
        <v>35.200000000000017</v>
      </c>
      <c r="V426" s="47">
        <f t="shared" si="199"/>
        <v>35.200000000000017</v>
      </c>
      <c r="W426" s="47">
        <f t="shared" si="200"/>
        <v>0</v>
      </c>
    </row>
    <row r="427" spans="1:25" hidden="1">
      <c r="A427" s="35">
        <v>85</v>
      </c>
      <c r="B427" s="48">
        <v>444</v>
      </c>
      <c r="C427" s="48"/>
      <c r="D427" s="35" t="s">
        <v>1108</v>
      </c>
      <c r="E427" s="35"/>
      <c r="F427" s="35" t="s">
        <v>736</v>
      </c>
      <c r="G427" s="82">
        <v>166.6</v>
      </c>
      <c r="H427" s="47">
        <f t="shared" si="191"/>
        <v>0</v>
      </c>
      <c r="I427" s="47">
        <f t="shared" si="192"/>
        <v>166.6</v>
      </c>
      <c r="J427" s="82">
        <v>176.6</v>
      </c>
      <c r="K427" s="87">
        <v>201.8</v>
      </c>
      <c r="L427" s="47">
        <f t="shared" si="193"/>
        <v>0</v>
      </c>
      <c r="M427" s="47">
        <f t="shared" si="194"/>
        <v>201.8</v>
      </c>
      <c r="O427" s="85">
        <f t="shared" si="190"/>
        <v>10</v>
      </c>
      <c r="P427" s="82">
        <f t="shared" si="195"/>
        <v>0</v>
      </c>
      <c r="Q427" s="82">
        <f t="shared" si="196"/>
        <v>10</v>
      </c>
      <c r="R427" s="85">
        <f t="shared" si="188"/>
        <v>25.200000000000017</v>
      </c>
      <c r="S427" s="82">
        <f t="shared" si="197"/>
        <v>0</v>
      </c>
      <c r="T427" s="82">
        <f t="shared" si="198"/>
        <v>25.200000000000017</v>
      </c>
      <c r="U427" s="85">
        <f t="shared" si="189"/>
        <v>35.200000000000017</v>
      </c>
      <c r="V427" s="47">
        <f t="shared" si="199"/>
        <v>0</v>
      </c>
      <c r="W427" s="47">
        <f t="shared" si="200"/>
        <v>35.200000000000017</v>
      </c>
    </row>
    <row r="428" spans="1:25" hidden="1">
      <c r="A428" s="35">
        <v>86</v>
      </c>
      <c r="B428" s="35" t="s">
        <v>1109</v>
      </c>
      <c r="C428" s="35"/>
      <c r="D428" s="35"/>
      <c r="E428" s="35"/>
      <c r="F428" s="35"/>
      <c r="H428" s="47">
        <f t="shared" si="191"/>
        <v>0</v>
      </c>
      <c r="I428" s="47">
        <f t="shared" si="192"/>
        <v>0</v>
      </c>
      <c r="J428" s="82"/>
      <c r="K428" s="87"/>
      <c r="L428" s="47">
        <f t="shared" si="193"/>
        <v>0</v>
      </c>
      <c r="M428" s="47">
        <f t="shared" si="194"/>
        <v>0</v>
      </c>
      <c r="O428" s="85"/>
      <c r="P428" s="82">
        <f t="shared" si="195"/>
        <v>0</v>
      </c>
      <c r="Q428" s="82">
        <f t="shared" si="196"/>
        <v>0</v>
      </c>
      <c r="R428" s="85"/>
      <c r="S428" s="82">
        <f t="shared" si="197"/>
        <v>0</v>
      </c>
      <c r="T428" s="82">
        <f t="shared" si="198"/>
        <v>0</v>
      </c>
      <c r="V428" s="47">
        <f t="shared" si="199"/>
        <v>0</v>
      </c>
      <c r="W428" s="47">
        <f t="shared" si="200"/>
        <v>0</v>
      </c>
    </row>
    <row r="429" spans="1:25" hidden="1">
      <c r="A429" s="35">
        <v>87</v>
      </c>
      <c r="B429" s="48">
        <v>368</v>
      </c>
      <c r="C429" s="48"/>
      <c r="D429" s="35" t="s">
        <v>1110</v>
      </c>
      <c r="E429" s="35" t="s">
        <v>735</v>
      </c>
      <c r="F429" s="35"/>
      <c r="G429" s="82">
        <v>77</v>
      </c>
      <c r="H429" s="47">
        <f t="shared" si="191"/>
        <v>77</v>
      </c>
      <c r="I429" s="47">
        <f t="shared" si="192"/>
        <v>0</v>
      </c>
      <c r="J429" s="82">
        <v>77</v>
      </c>
      <c r="K429" s="87">
        <v>77</v>
      </c>
      <c r="L429" s="47">
        <f t="shared" si="193"/>
        <v>77</v>
      </c>
      <c r="M429" s="47">
        <f t="shared" si="194"/>
        <v>0</v>
      </c>
      <c r="O429" s="85">
        <f t="shared" ref="O429:O436" si="201">IF(J429&gt;0,J429-G429,0)</f>
        <v>0</v>
      </c>
      <c r="P429" s="82">
        <f t="shared" si="195"/>
        <v>0</v>
      </c>
      <c r="Q429" s="82">
        <f t="shared" si="196"/>
        <v>0</v>
      </c>
      <c r="R429" s="85">
        <f t="shared" ref="R429:R436" si="202">IF(K429&gt;0,K429-J429,0)</f>
        <v>0</v>
      </c>
      <c r="S429" s="82">
        <f t="shared" si="197"/>
        <v>0</v>
      </c>
      <c r="T429" s="82">
        <f t="shared" si="198"/>
        <v>0</v>
      </c>
      <c r="U429" s="85">
        <f t="shared" ref="U429:U436" si="203">IF(K429&gt;0,O429+R429,O429)</f>
        <v>0</v>
      </c>
      <c r="V429" s="47">
        <f t="shared" si="199"/>
        <v>0</v>
      </c>
      <c r="W429" s="47">
        <f t="shared" si="200"/>
        <v>0</v>
      </c>
    </row>
    <row r="430" spans="1:25" hidden="1">
      <c r="A430" s="35">
        <v>88</v>
      </c>
      <c r="B430" s="48">
        <v>368</v>
      </c>
      <c r="C430" s="48"/>
      <c r="D430" s="35" t="s">
        <v>1111</v>
      </c>
      <c r="E430" s="35"/>
      <c r="F430" s="35" t="s">
        <v>736</v>
      </c>
      <c r="G430" s="82">
        <v>85</v>
      </c>
      <c r="H430" s="47">
        <f t="shared" si="191"/>
        <v>0</v>
      </c>
      <c r="I430" s="47">
        <f t="shared" si="192"/>
        <v>85</v>
      </c>
      <c r="J430" s="82">
        <v>85</v>
      </c>
      <c r="K430" s="87">
        <v>85</v>
      </c>
      <c r="L430" s="47">
        <f t="shared" si="193"/>
        <v>0</v>
      </c>
      <c r="M430" s="47">
        <f t="shared" si="194"/>
        <v>85</v>
      </c>
      <c r="O430" s="85">
        <f t="shared" si="201"/>
        <v>0</v>
      </c>
      <c r="P430" s="82">
        <f t="shared" si="195"/>
        <v>0</v>
      </c>
      <c r="Q430" s="82">
        <f t="shared" si="196"/>
        <v>0</v>
      </c>
      <c r="R430" s="85">
        <f t="shared" si="202"/>
        <v>0</v>
      </c>
      <c r="S430" s="82">
        <f t="shared" si="197"/>
        <v>0</v>
      </c>
      <c r="T430" s="82">
        <f t="shared" si="198"/>
        <v>0</v>
      </c>
      <c r="U430" s="85">
        <f t="shared" si="203"/>
        <v>0</v>
      </c>
      <c r="V430" s="47">
        <f t="shared" si="199"/>
        <v>0</v>
      </c>
      <c r="W430" s="47">
        <f t="shared" si="200"/>
        <v>0</v>
      </c>
    </row>
    <row r="431" spans="1:25" hidden="1">
      <c r="A431" s="35">
        <v>89</v>
      </c>
      <c r="B431" s="48">
        <v>405</v>
      </c>
      <c r="C431" s="48"/>
      <c r="D431" s="35" t="s">
        <v>1112</v>
      </c>
      <c r="E431" s="35" t="s">
        <v>735</v>
      </c>
      <c r="F431" s="35"/>
      <c r="G431" s="82">
        <v>122</v>
      </c>
      <c r="H431" s="47">
        <f t="shared" si="191"/>
        <v>122</v>
      </c>
      <c r="I431" s="47">
        <f t="shared" si="192"/>
        <v>0</v>
      </c>
      <c r="J431" s="82">
        <v>128</v>
      </c>
      <c r="K431" s="87">
        <v>129</v>
      </c>
      <c r="L431" s="47">
        <f t="shared" si="193"/>
        <v>129</v>
      </c>
      <c r="M431" s="47">
        <f t="shared" si="194"/>
        <v>0</v>
      </c>
      <c r="O431" s="85">
        <f t="shared" si="201"/>
        <v>6</v>
      </c>
      <c r="P431" s="82">
        <f t="shared" si="195"/>
        <v>6</v>
      </c>
      <c r="Q431" s="82">
        <f t="shared" si="196"/>
        <v>0</v>
      </c>
      <c r="R431" s="85">
        <f t="shared" si="202"/>
        <v>1</v>
      </c>
      <c r="S431" s="82">
        <f t="shared" si="197"/>
        <v>1</v>
      </c>
      <c r="T431" s="82">
        <f t="shared" si="198"/>
        <v>0</v>
      </c>
      <c r="U431" s="85">
        <f t="shared" si="203"/>
        <v>7</v>
      </c>
      <c r="V431" s="47">
        <f t="shared" si="199"/>
        <v>7</v>
      </c>
      <c r="W431" s="47">
        <f t="shared" si="200"/>
        <v>0</v>
      </c>
    </row>
    <row r="432" spans="1:25" hidden="1">
      <c r="A432" s="35">
        <v>90</v>
      </c>
      <c r="B432" s="48">
        <v>405</v>
      </c>
      <c r="C432" s="48"/>
      <c r="D432" s="35" t="s">
        <v>1112</v>
      </c>
      <c r="E432" s="35"/>
      <c r="F432" s="35" t="s">
        <v>736</v>
      </c>
      <c r="G432" s="82">
        <v>121</v>
      </c>
      <c r="H432" s="47">
        <f t="shared" si="191"/>
        <v>0</v>
      </c>
      <c r="I432" s="47">
        <f t="shared" si="192"/>
        <v>121</v>
      </c>
      <c r="J432" s="82">
        <v>127</v>
      </c>
      <c r="K432" s="87">
        <v>128</v>
      </c>
      <c r="L432" s="47">
        <f t="shared" si="193"/>
        <v>0</v>
      </c>
      <c r="M432" s="47">
        <f t="shared" si="194"/>
        <v>128</v>
      </c>
      <c r="O432" s="85">
        <f t="shared" si="201"/>
        <v>6</v>
      </c>
      <c r="P432" s="82">
        <f t="shared" si="195"/>
        <v>0</v>
      </c>
      <c r="Q432" s="82">
        <f t="shared" si="196"/>
        <v>6</v>
      </c>
      <c r="R432" s="85">
        <f t="shared" si="202"/>
        <v>1</v>
      </c>
      <c r="S432" s="82">
        <f t="shared" si="197"/>
        <v>0</v>
      </c>
      <c r="T432" s="82">
        <f t="shared" si="198"/>
        <v>1</v>
      </c>
      <c r="U432" s="85">
        <f t="shared" si="203"/>
        <v>7</v>
      </c>
      <c r="V432" s="47">
        <f t="shared" si="199"/>
        <v>0</v>
      </c>
      <c r="W432" s="47">
        <f t="shared" si="200"/>
        <v>7</v>
      </c>
    </row>
    <row r="433" spans="1:25" hidden="1">
      <c r="A433" s="35">
        <v>91</v>
      </c>
      <c r="B433" s="48">
        <v>440</v>
      </c>
      <c r="C433" s="48"/>
      <c r="D433" s="35" t="s">
        <v>1113</v>
      </c>
      <c r="E433" s="35"/>
      <c r="F433" s="35" t="s">
        <v>736</v>
      </c>
      <c r="G433" s="82">
        <v>24</v>
      </c>
      <c r="H433" s="47">
        <f t="shared" si="191"/>
        <v>0</v>
      </c>
      <c r="I433" s="47">
        <f t="shared" si="192"/>
        <v>24</v>
      </c>
      <c r="J433" s="82">
        <v>24</v>
      </c>
      <c r="K433" s="87">
        <v>24</v>
      </c>
      <c r="L433" s="47">
        <f t="shared" si="193"/>
        <v>0</v>
      </c>
      <c r="M433" s="47">
        <f t="shared" si="194"/>
        <v>24</v>
      </c>
      <c r="O433" s="85">
        <f t="shared" si="201"/>
        <v>0</v>
      </c>
      <c r="P433" s="82">
        <f t="shared" si="195"/>
        <v>0</v>
      </c>
      <c r="Q433" s="82">
        <f t="shared" si="196"/>
        <v>0</v>
      </c>
      <c r="R433" s="85">
        <f t="shared" si="202"/>
        <v>0</v>
      </c>
      <c r="S433" s="82">
        <f t="shared" si="197"/>
        <v>0</v>
      </c>
      <c r="T433" s="82">
        <f t="shared" si="198"/>
        <v>0</v>
      </c>
      <c r="U433" s="85">
        <f t="shared" si="203"/>
        <v>0</v>
      </c>
      <c r="V433" s="47">
        <f t="shared" si="199"/>
        <v>0</v>
      </c>
      <c r="W433" s="47">
        <f t="shared" si="200"/>
        <v>0</v>
      </c>
    </row>
    <row r="434" spans="1:25" hidden="1">
      <c r="A434" s="35">
        <v>92</v>
      </c>
      <c r="B434" s="47">
        <v>442</v>
      </c>
      <c r="D434" s="47" t="s">
        <v>1114</v>
      </c>
      <c r="F434" s="47" t="s">
        <v>736</v>
      </c>
      <c r="G434" s="82">
        <v>118</v>
      </c>
      <c r="H434" s="47">
        <f t="shared" si="191"/>
        <v>0</v>
      </c>
      <c r="I434" s="47">
        <f t="shared" si="192"/>
        <v>118</v>
      </c>
      <c r="J434" s="82">
        <v>118</v>
      </c>
      <c r="K434" s="87">
        <v>119</v>
      </c>
      <c r="L434" s="47">
        <f t="shared" si="193"/>
        <v>0</v>
      </c>
      <c r="M434" s="47">
        <f t="shared" si="194"/>
        <v>119</v>
      </c>
      <c r="O434" s="85">
        <f t="shared" si="201"/>
        <v>0</v>
      </c>
      <c r="P434" s="82">
        <f t="shared" si="195"/>
        <v>0</v>
      </c>
      <c r="Q434" s="82">
        <f t="shared" si="196"/>
        <v>0</v>
      </c>
      <c r="R434" s="85">
        <f t="shared" si="202"/>
        <v>1</v>
      </c>
      <c r="S434" s="82">
        <f t="shared" si="197"/>
        <v>0</v>
      </c>
      <c r="T434" s="82">
        <f t="shared" si="198"/>
        <v>1</v>
      </c>
      <c r="U434" s="85">
        <f t="shared" si="203"/>
        <v>1</v>
      </c>
      <c r="V434" s="47">
        <f t="shared" si="199"/>
        <v>0</v>
      </c>
      <c r="W434" s="47">
        <f t="shared" si="200"/>
        <v>1</v>
      </c>
    </row>
    <row r="435" spans="1:25" hidden="1">
      <c r="A435" s="35">
        <v>93</v>
      </c>
      <c r="B435" s="48">
        <v>462</v>
      </c>
      <c r="C435" s="48"/>
      <c r="D435" s="35" t="s">
        <v>1115</v>
      </c>
      <c r="E435" s="35" t="s">
        <v>735</v>
      </c>
      <c r="F435" s="35"/>
      <c r="G435" s="82">
        <v>137</v>
      </c>
      <c r="H435" s="47">
        <f t="shared" si="191"/>
        <v>137</v>
      </c>
      <c r="I435" s="47">
        <f t="shared" si="192"/>
        <v>0</v>
      </c>
      <c r="J435" s="82">
        <v>139</v>
      </c>
      <c r="K435" s="87">
        <v>142</v>
      </c>
      <c r="L435" s="47">
        <f t="shared" si="193"/>
        <v>142</v>
      </c>
      <c r="M435" s="47">
        <f t="shared" si="194"/>
        <v>0</v>
      </c>
      <c r="O435" s="85">
        <f t="shared" si="201"/>
        <v>2</v>
      </c>
      <c r="P435" s="82">
        <f t="shared" si="195"/>
        <v>2</v>
      </c>
      <c r="Q435" s="82">
        <f t="shared" si="196"/>
        <v>0</v>
      </c>
      <c r="R435" s="85">
        <f t="shared" si="202"/>
        <v>3</v>
      </c>
      <c r="S435" s="82">
        <f t="shared" si="197"/>
        <v>3</v>
      </c>
      <c r="T435" s="82">
        <f t="shared" si="198"/>
        <v>0</v>
      </c>
      <c r="U435" s="85">
        <f t="shared" si="203"/>
        <v>5</v>
      </c>
      <c r="V435" s="47">
        <f t="shared" si="199"/>
        <v>5</v>
      </c>
      <c r="W435" s="47">
        <f t="shared" si="200"/>
        <v>0</v>
      </c>
    </row>
    <row r="436" spans="1:25" hidden="1">
      <c r="A436" s="35">
        <v>94</v>
      </c>
      <c r="B436" s="48">
        <v>462</v>
      </c>
      <c r="C436" s="48"/>
      <c r="D436" s="35" t="s">
        <v>1115</v>
      </c>
      <c r="E436" s="35"/>
      <c r="F436" s="35" t="s">
        <v>736</v>
      </c>
      <c r="G436" s="82">
        <v>134</v>
      </c>
      <c r="H436" s="47">
        <f t="shared" si="191"/>
        <v>0</v>
      </c>
      <c r="I436" s="47">
        <f t="shared" si="192"/>
        <v>134</v>
      </c>
      <c r="J436" s="82">
        <v>136</v>
      </c>
      <c r="K436" s="87">
        <v>139</v>
      </c>
      <c r="L436" s="47">
        <f t="shared" si="193"/>
        <v>0</v>
      </c>
      <c r="M436" s="47">
        <f t="shared" si="194"/>
        <v>139</v>
      </c>
      <c r="O436" s="85">
        <f t="shared" si="201"/>
        <v>2</v>
      </c>
      <c r="P436" s="82">
        <f t="shared" si="195"/>
        <v>0</v>
      </c>
      <c r="Q436" s="82">
        <f t="shared" si="196"/>
        <v>2</v>
      </c>
      <c r="R436" s="85">
        <f t="shared" si="202"/>
        <v>3</v>
      </c>
      <c r="S436" s="82">
        <f t="shared" si="197"/>
        <v>0</v>
      </c>
      <c r="T436" s="82">
        <f t="shared" si="198"/>
        <v>3</v>
      </c>
      <c r="U436" s="85">
        <f t="shared" si="203"/>
        <v>5</v>
      </c>
      <c r="V436" s="47">
        <f t="shared" si="199"/>
        <v>0</v>
      </c>
      <c r="W436" s="47">
        <f t="shared" si="200"/>
        <v>5</v>
      </c>
    </row>
    <row r="437" spans="1:25" hidden="1">
      <c r="A437" s="35">
        <v>95</v>
      </c>
      <c r="B437" s="35" t="s">
        <v>1116</v>
      </c>
      <c r="C437" s="35"/>
      <c r="D437" s="35"/>
      <c r="E437" s="35"/>
      <c r="F437" s="35"/>
      <c r="H437" s="47">
        <f t="shared" si="191"/>
        <v>0</v>
      </c>
      <c r="I437" s="47">
        <f t="shared" si="192"/>
        <v>0</v>
      </c>
      <c r="J437" s="82"/>
      <c r="K437" s="87"/>
      <c r="L437" s="47">
        <f t="shared" si="193"/>
        <v>0</v>
      </c>
      <c r="M437" s="47">
        <f t="shared" si="194"/>
        <v>0</v>
      </c>
      <c r="O437" s="85"/>
      <c r="P437" s="82">
        <f t="shared" si="195"/>
        <v>0</v>
      </c>
      <c r="Q437" s="82">
        <f t="shared" si="196"/>
        <v>0</v>
      </c>
      <c r="R437" s="85"/>
      <c r="S437" s="82">
        <f t="shared" si="197"/>
        <v>0</v>
      </c>
      <c r="T437" s="82">
        <f t="shared" si="198"/>
        <v>0</v>
      </c>
      <c r="V437" s="47">
        <f t="shared" si="199"/>
        <v>0</v>
      </c>
      <c r="W437" s="47">
        <f t="shared" si="200"/>
        <v>0</v>
      </c>
    </row>
    <row r="438" spans="1:25" hidden="1">
      <c r="A438" s="35">
        <v>96</v>
      </c>
      <c r="B438" s="48">
        <v>363</v>
      </c>
      <c r="C438" s="48"/>
      <c r="D438" s="35" t="s">
        <v>1117</v>
      </c>
      <c r="E438" s="35" t="s">
        <v>735</v>
      </c>
      <c r="F438" s="35"/>
      <c r="G438" s="82">
        <v>21</v>
      </c>
      <c r="H438" s="47">
        <f t="shared" si="191"/>
        <v>21</v>
      </c>
      <c r="I438" s="47">
        <f t="shared" si="192"/>
        <v>0</v>
      </c>
      <c r="J438" s="82">
        <v>21</v>
      </c>
      <c r="K438" s="87">
        <v>21</v>
      </c>
      <c r="L438" s="47">
        <f t="shared" si="193"/>
        <v>21</v>
      </c>
      <c r="M438" s="47">
        <f t="shared" si="194"/>
        <v>0</v>
      </c>
      <c r="O438" s="85">
        <f t="shared" ref="O438:O444" si="204">IF(J438&gt;0,J438-G438,0)</f>
        <v>0</v>
      </c>
      <c r="P438" s="82">
        <f t="shared" si="195"/>
        <v>0</v>
      </c>
      <c r="Q438" s="82">
        <f t="shared" si="196"/>
        <v>0</v>
      </c>
      <c r="R438" s="85">
        <f t="shared" ref="R438:R444" si="205">IF(K438&gt;0,K438-J438,0)</f>
        <v>0</v>
      </c>
      <c r="S438" s="82">
        <f t="shared" si="197"/>
        <v>0</v>
      </c>
      <c r="T438" s="82">
        <f t="shared" si="198"/>
        <v>0</v>
      </c>
      <c r="U438" s="85">
        <f t="shared" ref="U438:U444" si="206">IF(K438&gt;0,O438+R438,O438)</f>
        <v>0</v>
      </c>
      <c r="V438" s="47">
        <f t="shared" si="199"/>
        <v>0</v>
      </c>
      <c r="W438" s="47">
        <f t="shared" si="200"/>
        <v>0</v>
      </c>
    </row>
    <row r="439" spans="1:25" hidden="1">
      <c r="A439" s="35">
        <v>97</v>
      </c>
      <c r="B439" s="48">
        <v>379</v>
      </c>
      <c r="C439" s="48"/>
      <c r="D439" s="35" t="s">
        <v>1118</v>
      </c>
      <c r="E439" s="35"/>
      <c r="F439" s="35" t="s">
        <v>736</v>
      </c>
      <c r="G439" s="82">
        <v>91.1</v>
      </c>
      <c r="H439" s="47">
        <f t="shared" si="191"/>
        <v>0</v>
      </c>
      <c r="I439" s="47">
        <f t="shared" si="192"/>
        <v>91.1</v>
      </c>
      <c r="J439" s="82">
        <v>91.1</v>
      </c>
      <c r="K439" s="87">
        <v>91.1</v>
      </c>
      <c r="L439" s="47">
        <f t="shared" si="193"/>
        <v>0</v>
      </c>
      <c r="M439" s="47">
        <f t="shared" si="194"/>
        <v>91.1</v>
      </c>
      <c r="O439" s="85">
        <f t="shared" si="204"/>
        <v>0</v>
      </c>
      <c r="P439" s="82">
        <f t="shared" si="195"/>
        <v>0</v>
      </c>
      <c r="Q439" s="82">
        <f t="shared" si="196"/>
        <v>0</v>
      </c>
      <c r="R439" s="85">
        <f t="shared" si="205"/>
        <v>0</v>
      </c>
      <c r="S439" s="82">
        <f t="shared" si="197"/>
        <v>0</v>
      </c>
      <c r="T439" s="82">
        <f t="shared" si="198"/>
        <v>0</v>
      </c>
      <c r="U439" s="85">
        <f t="shared" si="206"/>
        <v>0</v>
      </c>
      <c r="V439" s="47">
        <f t="shared" si="199"/>
        <v>0</v>
      </c>
      <c r="W439" s="47">
        <f t="shared" si="200"/>
        <v>0</v>
      </c>
    </row>
    <row r="440" spans="1:25" hidden="1">
      <c r="A440" s="35">
        <v>98</v>
      </c>
      <c r="B440" s="48">
        <v>380</v>
      </c>
      <c r="C440" s="48"/>
      <c r="D440" s="35" t="s">
        <v>1119</v>
      </c>
      <c r="E440" s="35"/>
      <c r="F440" s="35" t="s">
        <v>736</v>
      </c>
      <c r="G440" s="82">
        <v>165.5</v>
      </c>
      <c r="H440" s="47">
        <f t="shared" si="191"/>
        <v>0</v>
      </c>
      <c r="I440" s="47">
        <f t="shared" si="192"/>
        <v>165.5</v>
      </c>
      <c r="J440" s="82">
        <v>165.5</v>
      </c>
      <c r="K440" s="87">
        <v>165.5</v>
      </c>
      <c r="L440" s="47">
        <f t="shared" si="193"/>
        <v>0</v>
      </c>
      <c r="M440" s="47">
        <f t="shared" si="194"/>
        <v>165.5</v>
      </c>
      <c r="O440" s="85">
        <f t="shared" si="204"/>
        <v>0</v>
      </c>
      <c r="P440" s="82">
        <f t="shared" si="195"/>
        <v>0</v>
      </c>
      <c r="Q440" s="82">
        <f t="shared" si="196"/>
        <v>0</v>
      </c>
      <c r="R440" s="85">
        <f t="shared" si="205"/>
        <v>0</v>
      </c>
      <c r="S440" s="82">
        <f t="shared" si="197"/>
        <v>0</v>
      </c>
      <c r="T440" s="82">
        <f t="shared" si="198"/>
        <v>0</v>
      </c>
      <c r="U440" s="85">
        <f t="shared" si="206"/>
        <v>0</v>
      </c>
      <c r="V440" s="47">
        <f t="shared" si="199"/>
        <v>0</v>
      </c>
      <c r="W440" s="47">
        <f t="shared" si="200"/>
        <v>0</v>
      </c>
    </row>
    <row r="441" spans="1:25" hidden="1">
      <c r="A441" s="35">
        <v>99</v>
      </c>
      <c r="B441" s="48">
        <v>382</v>
      </c>
      <c r="C441" s="48"/>
      <c r="D441" s="35" t="s">
        <v>1120</v>
      </c>
      <c r="E441" s="35" t="s">
        <v>735</v>
      </c>
      <c r="F441" s="35"/>
      <c r="G441" s="82">
        <v>201.8</v>
      </c>
      <c r="H441" s="47">
        <f t="shared" si="191"/>
        <v>201.8</v>
      </c>
      <c r="I441" s="47">
        <f t="shared" si="192"/>
        <v>0</v>
      </c>
      <c r="J441" s="82">
        <v>201.8</v>
      </c>
      <c r="K441" s="87">
        <v>202.8</v>
      </c>
      <c r="L441" s="47">
        <f t="shared" si="193"/>
        <v>202.8</v>
      </c>
      <c r="M441" s="47">
        <f t="shared" si="194"/>
        <v>0</v>
      </c>
      <c r="O441" s="85">
        <f t="shared" si="204"/>
        <v>0</v>
      </c>
      <c r="P441" s="82">
        <f t="shared" si="195"/>
        <v>0</v>
      </c>
      <c r="Q441" s="82">
        <f t="shared" si="196"/>
        <v>0</v>
      </c>
      <c r="R441" s="85">
        <f t="shared" si="205"/>
        <v>1</v>
      </c>
      <c r="S441" s="82">
        <f t="shared" si="197"/>
        <v>1</v>
      </c>
      <c r="T441" s="82">
        <f t="shared" si="198"/>
        <v>0</v>
      </c>
      <c r="U441" s="85">
        <f t="shared" si="206"/>
        <v>1</v>
      </c>
      <c r="V441" s="47">
        <f t="shared" si="199"/>
        <v>1</v>
      </c>
      <c r="W441" s="47">
        <f t="shared" si="200"/>
        <v>0</v>
      </c>
    </row>
    <row r="442" spans="1:25" hidden="1">
      <c r="A442" s="35">
        <v>100</v>
      </c>
      <c r="B442" s="48">
        <v>391</v>
      </c>
      <c r="C442" s="48"/>
      <c r="D442" s="35" t="s">
        <v>1121</v>
      </c>
      <c r="E442" s="35" t="s">
        <v>735</v>
      </c>
      <c r="F442" s="35"/>
      <c r="G442" s="82">
        <v>97.5</v>
      </c>
      <c r="H442" s="47">
        <f t="shared" si="191"/>
        <v>97.5</v>
      </c>
      <c r="I442" s="47">
        <f t="shared" si="192"/>
        <v>0</v>
      </c>
      <c r="J442" s="82">
        <v>97.5</v>
      </c>
      <c r="K442" s="87">
        <v>97.5</v>
      </c>
      <c r="L442" s="47">
        <f t="shared" si="193"/>
        <v>97.5</v>
      </c>
      <c r="M442" s="47">
        <f t="shared" si="194"/>
        <v>0</v>
      </c>
      <c r="O442" s="85">
        <f t="shared" si="204"/>
        <v>0</v>
      </c>
      <c r="P442" s="82">
        <f t="shared" si="195"/>
        <v>0</v>
      </c>
      <c r="Q442" s="82">
        <f t="shared" si="196"/>
        <v>0</v>
      </c>
      <c r="R442" s="85">
        <f t="shared" si="205"/>
        <v>0</v>
      </c>
      <c r="S442" s="82">
        <f t="shared" si="197"/>
        <v>0</v>
      </c>
      <c r="T442" s="82">
        <f t="shared" si="198"/>
        <v>0</v>
      </c>
      <c r="U442" s="85">
        <f t="shared" si="206"/>
        <v>0</v>
      </c>
      <c r="V442" s="47">
        <f t="shared" si="199"/>
        <v>0</v>
      </c>
      <c r="W442" s="47">
        <f t="shared" si="200"/>
        <v>0</v>
      </c>
    </row>
    <row r="443" spans="1:25" hidden="1">
      <c r="A443" s="35">
        <v>101</v>
      </c>
      <c r="B443" s="48">
        <v>460</v>
      </c>
      <c r="C443" s="48"/>
      <c r="D443" s="35" t="s">
        <v>1122</v>
      </c>
      <c r="E443" s="35" t="s">
        <v>735</v>
      </c>
      <c r="F443" s="35"/>
      <c r="G443" s="82">
        <v>3348.1</v>
      </c>
      <c r="H443" s="47">
        <f t="shared" si="191"/>
        <v>3348.1</v>
      </c>
      <c r="I443" s="47">
        <f t="shared" si="192"/>
        <v>0</v>
      </c>
      <c r="J443" s="82">
        <v>3488.6</v>
      </c>
      <c r="K443" s="87">
        <v>3565.6</v>
      </c>
      <c r="L443" s="47">
        <f t="shared" si="193"/>
        <v>3565.6</v>
      </c>
      <c r="M443" s="47">
        <f t="shared" si="194"/>
        <v>0</v>
      </c>
      <c r="O443" s="85">
        <f t="shared" si="204"/>
        <v>140.5</v>
      </c>
      <c r="P443" s="82">
        <f t="shared" si="195"/>
        <v>140.5</v>
      </c>
      <c r="Q443" s="82">
        <f t="shared" si="196"/>
        <v>0</v>
      </c>
      <c r="R443" s="85">
        <f t="shared" si="205"/>
        <v>77</v>
      </c>
      <c r="S443" s="82">
        <f t="shared" si="197"/>
        <v>77</v>
      </c>
      <c r="T443" s="82">
        <f t="shared" si="198"/>
        <v>0</v>
      </c>
      <c r="U443" s="85">
        <f t="shared" si="206"/>
        <v>217.5</v>
      </c>
      <c r="V443" s="47">
        <f t="shared" si="199"/>
        <v>217.5</v>
      </c>
      <c r="W443" s="47">
        <f t="shared" si="200"/>
        <v>0</v>
      </c>
    </row>
    <row r="444" spans="1:25" hidden="1">
      <c r="A444" s="35">
        <v>102</v>
      </c>
      <c r="B444" s="48">
        <v>460</v>
      </c>
      <c r="C444" s="48"/>
      <c r="D444" s="35" t="s">
        <v>1123</v>
      </c>
      <c r="E444" s="35"/>
      <c r="F444" s="35" t="s">
        <v>736</v>
      </c>
      <c r="G444" s="92">
        <v>2947.1</v>
      </c>
      <c r="H444" s="47">
        <f t="shared" si="191"/>
        <v>0</v>
      </c>
      <c r="I444" s="47">
        <f t="shared" si="192"/>
        <v>2947.1</v>
      </c>
      <c r="J444" s="92">
        <v>3061.1</v>
      </c>
      <c r="K444" s="93">
        <v>3110.1</v>
      </c>
      <c r="L444" s="47">
        <f t="shared" si="193"/>
        <v>0</v>
      </c>
      <c r="M444" s="47">
        <f t="shared" si="194"/>
        <v>3110.1</v>
      </c>
      <c r="O444" s="95">
        <f t="shared" si="204"/>
        <v>114</v>
      </c>
      <c r="P444" s="82">
        <f t="shared" si="195"/>
        <v>0</v>
      </c>
      <c r="Q444" s="82">
        <f t="shared" si="196"/>
        <v>114</v>
      </c>
      <c r="R444" s="95">
        <f t="shared" si="205"/>
        <v>49</v>
      </c>
      <c r="S444" s="82">
        <f t="shared" si="197"/>
        <v>0</v>
      </c>
      <c r="T444" s="82">
        <f t="shared" si="198"/>
        <v>49</v>
      </c>
      <c r="U444" s="94">
        <f t="shared" si="206"/>
        <v>163</v>
      </c>
      <c r="V444" s="47">
        <f t="shared" si="199"/>
        <v>0</v>
      </c>
      <c r="W444" s="47">
        <f t="shared" si="200"/>
        <v>163</v>
      </c>
    </row>
    <row r="445" spans="1:25" hidden="1">
      <c r="A445" s="57"/>
      <c r="B445" s="85"/>
      <c r="C445" s="48"/>
      <c r="D445" s="47" t="s">
        <v>1124</v>
      </c>
      <c r="E445" s="79"/>
      <c r="F445" s="79"/>
      <c r="G445" s="83">
        <f>G343+G349+G353+G355+G357+G363+G365+G367+G369+G371+G373+G379+G380+G381+G382+G383+G384+G386+G387+G388+G389+G392+G393+G396+G398+G402+G404+G406+G408+G410+G412+G414+G416+G418+G420+G422+G424+G426+G429+G431+G435+G438+G441+G442+G443+G400</f>
        <v>7901.3</v>
      </c>
      <c r="H445" s="47">
        <f t="shared" si="191"/>
        <v>0</v>
      </c>
      <c r="I445" s="47">
        <f t="shared" si="192"/>
        <v>0</v>
      </c>
      <c r="J445" s="83">
        <f>J343+J349+J353+J355+J357+J363+J365+J367+J369+J371+J373+J379+J380+J381+J382+J383+J384+J386+J387+J388+J389+J392+J393+J396+J398+J402+J404+J406+J408+J410+J412+J414+J416+J418+J420+J422+J424+J426+J429+J431+J435+J438+J441+J442+J443+J400</f>
        <v>8077.8</v>
      </c>
      <c r="K445" s="96">
        <f>SUM(L$341:L$444)</f>
        <v>8211</v>
      </c>
      <c r="L445" s="47">
        <f t="shared" si="193"/>
        <v>0</v>
      </c>
      <c r="M445" s="47">
        <f t="shared" si="194"/>
        <v>0</v>
      </c>
      <c r="N445" s="82"/>
      <c r="O445" s="82">
        <f>SUM(P$341:P$444)</f>
        <v>176.5</v>
      </c>
      <c r="P445" s="82">
        <f t="shared" si="195"/>
        <v>0</v>
      </c>
      <c r="Q445" s="82">
        <f t="shared" si="196"/>
        <v>0</v>
      </c>
      <c r="R445" s="82">
        <f>SUM(S$341:S$444)</f>
        <v>133.20000000000002</v>
      </c>
      <c r="S445" s="82">
        <f t="shared" si="197"/>
        <v>0</v>
      </c>
      <c r="T445" s="82">
        <f t="shared" si="198"/>
        <v>0</v>
      </c>
      <c r="U445" s="82">
        <f>SUM(V$341:V$444)</f>
        <v>309.70000000000005</v>
      </c>
      <c r="V445" s="47">
        <f t="shared" si="199"/>
        <v>0</v>
      </c>
      <c r="W445" s="47">
        <f t="shared" si="200"/>
        <v>0</v>
      </c>
      <c r="Y445" s="82"/>
    </row>
    <row r="446" spans="1:25" hidden="1">
      <c r="A446" s="57"/>
      <c r="B446" s="85"/>
      <c r="C446" s="48"/>
      <c r="D446" s="47" t="s">
        <v>1125</v>
      </c>
      <c r="E446" s="79"/>
      <c r="F446" s="79"/>
      <c r="G446" s="97">
        <f>G344+G345+G347+G350+G351+G354+G356+G358+G359+G360+G361+G364+G366+G368+G370+G372+G374+G376+G377+G385+G390+G394+G395+G397+G399+G403+G405+G407+G409+G411+G413+G415+G417+G419+G421+G423+G425+G427+G430+G432+G433+G434+G436+G439+G440+G444+G401</f>
        <v>11630.100000000002</v>
      </c>
      <c r="H446" s="47">
        <f t="shared" si="191"/>
        <v>0</v>
      </c>
      <c r="I446" s="47">
        <f t="shared" si="192"/>
        <v>0</v>
      </c>
      <c r="J446" s="97">
        <f>J344+J345+J347+J350+J351+J354+J356+J358+J359+J360+J361+J364+J366+J368+J370+J372+J374+J376+J377+J385+J390+J394+J395+J397+J399+J403+J405+J407+J409+J411+J413+J415+J417+J419+J421+J423+J425+J427+J430+J432+J433+J434+J436+J439+J440+J444+J401</f>
        <v>11792.100000000002</v>
      </c>
      <c r="K446" s="121">
        <f>SUM(M$341:M$444)</f>
        <v>11967.300000000001</v>
      </c>
      <c r="L446" s="47">
        <f t="shared" si="193"/>
        <v>0</v>
      </c>
      <c r="M446" s="47">
        <f t="shared" si="194"/>
        <v>0</v>
      </c>
      <c r="N446" s="82"/>
      <c r="O446" s="92">
        <f>SUM(Q$341:Q$444)</f>
        <v>162</v>
      </c>
      <c r="P446" s="82">
        <f t="shared" si="195"/>
        <v>0</v>
      </c>
      <c r="Q446" s="82">
        <f t="shared" si="196"/>
        <v>0</v>
      </c>
      <c r="R446" s="92">
        <f>SUM(T$341:T$444)</f>
        <v>175.20000000000002</v>
      </c>
      <c r="S446" s="82">
        <f t="shared" si="197"/>
        <v>0</v>
      </c>
      <c r="T446" s="82">
        <f t="shared" si="198"/>
        <v>0</v>
      </c>
      <c r="U446" s="92">
        <f>SUM(W$341:W$444)</f>
        <v>337.20000000000005</v>
      </c>
      <c r="V446" s="47">
        <f t="shared" si="199"/>
        <v>0</v>
      </c>
      <c r="W446" s="47">
        <f t="shared" si="200"/>
        <v>0</v>
      </c>
      <c r="Y446" s="82"/>
    </row>
    <row r="447" spans="1:25" hidden="1">
      <c r="B447" s="48"/>
      <c r="C447" s="48"/>
      <c r="D447" s="47" t="s">
        <v>1126</v>
      </c>
      <c r="E447" s="79"/>
      <c r="F447" s="79"/>
      <c r="G447" s="97">
        <f>G445+G446</f>
        <v>19531.400000000001</v>
      </c>
      <c r="H447" s="47">
        <f t="shared" si="191"/>
        <v>0</v>
      </c>
      <c r="I447" s="47">
        <f t="shared" si="192"/>
        <v>0</v>
      </c>
      <c r="J447" s="97">
        <f>J445+J446</f>
        <v>19869.900000000001</v>
      </c>
      <c r="K447" s="121">
        <f>K445+K446</f>
        <v>20178.300000000003</v>
      </c>
      <c r="L447" s="47">
        <f t="shared" si="193"/>
        <v>0</v>
      </c>
      <c r="M447" s="47">
        <f t="shared" si="194"/>
        <v>0</v>
      </c>
      <c r="O447" s="92">
        <f>O445+O446</f>
        <v>338.5</v>
      </c>
      <c r="P447" s="82">
        <f t="shared" si="195"/>
        <v>0</v>
      </c>
      <c r="Q447" s="82">
        <f t="shared" si="196"/>
        <v>0</v>
      </c>
      <c r="R447" s="92">
        <f>R445+R446</f>
        <v>308.40000000000003</v>
      </c>
      <c r="S447" s="82">
        <f t="shared" si="197"/>
        <v>0</v>
      </c>
      <c r="T447" s="82">
        <f t="shared" si="198"/>
        <v>0</v>
      </c>
      <c r="U447" s="92">
        <f>U445+U446</f>
        <v>646.90000000000009</v>
      </c>
      <c r="V447" s="47">
        <f t="shared" si="199"/>
        <v>0</v>
      </c>
      <c r="W447" s="47">
        <f t="shared" si="200"/>
        <v>0</v>
      </c>
      <c r="Y447" s="82"/>
    </row>
    <row r="448" spans="1:25" hidden="1">
      <c r="B448" s="48"/>
      <c r="C448" s="48"/>
      <c r="D448" s="35"/>
      <c r="E448" s="79"/>
      <c r="F448" s="79"/>
      <c r="H448" s="47">
        <f t="shared" si="191"/>
        <v>0</v>
      </c>
      <c r="I448" s="47">
        <f t="shared" si="192"/>
        <v>0</v>
      </c>
      <c r="L448" s="47">
        <f t="shared" si="193"/>
        <v>0</v>
      </c>
      <c r="M448" s="47">
        <f t="shared" si="194"/>
        <v>0</v>
      </c>
      <c r="P448" s="82">
        <f t="shared" si="195"/>
        <v>0</v>
      </c>
      <c r="Q448" s="82">
        <f t="shared" si="196"/>
        <v>0</v>
      </c>
      <c r="S448" s="82">
        <f t="shared" si="197"/>
        <v>0</v>
      </c>
      <c r="T448" s="82">
        <f t="shared" si="198"/>
        <v>0</v>
      </c>
      <c r="V448" s="47">
        <f t="shared" si="199"/>
        <v>0</v>
      </c>
      <c r="W448" s="47">
        <f t="shared" si="200"/>
        <v>0</v>
      </c>
    </row>
    <row r="449" spans="2:23" hidden="1">
      <c r="B449" s="35" t="s">
        <v>1127</v>
      </c>
      <c r="C449" s="48"/>
      <c r="D449" s="35"/>
      <c r="E449" s="79"/>
      <c r="F449" s="79"/>
      <c r="N449" s="82"/>
    </row>
    <row r="450" spans="2:23" hidden="1">
      <c r="B450" s="35" t="s">
        <v>1128</v>
      </c>
      <c r="C450" s="35"/>
      <c r="D450" s="35"/>
      <c r="E450" s="35"/>
      <c r="F450" s="35"/>
      <c r="H450" s="47">
        <f t="shared" ref="H450:H513" si="207">IF($E450="",0,$G450)</f>
        <v>0</v>
      </c>
      <c r="I450" s="47">
        <f t="shared" ref="I450:I513" si="208">IF($F450="",0,$G450)</f>
        <v>0</v>
      </c>
      <c r="J450" s="82"/>
      <c r="K450" s="87"/>
      <c r="L450" s="47">
        <f t="shared" ref="L450:L513" si="209">IF($E450="",0,K450)</f>
        <v>0</v>
      </c>
      <c r="M450" s="47">
        <f t="shared" ref="M450:M513" si="210">IF($F450="",0,K450)</f>
        <v>0</v>
      </c>
      <c r="N450" s="82"/>
      <c r="O450" s="85"/>
      <c r="P450" s="82">
        <f t="shared" ref="P450:P513" si="211">IF($E450="",0,O450)</f>
        <v>0</v>
      </c>
      <c r="Q450" s="82">
        <f t="shared" ref="Q450:Q513" si="212">IF($F450="",0,O450)</f>
        <v>0</v>
      </c>
      <c r="R450" s="85"/>
      <c r="S450" s="82">
        <f t="shared" ref="S450:S513" si="213">IF($E450="",0,R450)</f>
        <v>0</v>
      </c>
      <c r="T450" s="82">
        <f t="shared" ref="T450:T513" si="214">IF($F450="",0,R450)</f>
        <v>0</v>
      </c>
      <c r="V450" s="47">
        <f>IF($E450="",0,U450)</f>
        <v>0</v>
      </c>
      <c r="W450" s="47">
        <f>IF($F450="",0,U450)</f>
        <v>0</v>
      </c>
    </row>
    <row r="451" spans="2:23" hidden="1">
      <c r="B451" s="48">
        <v>1310</v>
      </c>
      <c r="C451" s="48"/>
      <c r="D451" s="35" t="s">
        <v>1129</v>
      </c>
      <c r="E451" s="35" t="s">
        <v>735</v>
      </c>
      <c r="F451" s="35"/>
      <c r="G451" s="82">
        <v>120.5</v>
      </c>
      <c r="H451" s="47">
        <f t="shared" si="207"/>
        <v>120.5</v>
      </c>
      <c r="I451" s="47">
        <f t="shared" si="208"/>
        <v>0</v>
      </c>
      <c r="J451" s="82">
        <v>120.5</v>
      </c>
      <c r="K451" s="87">
        <v>120.5</v>
      </c>
      <c r="L451" s="47">
        <f t="shared" si="209"/>
        <v>120.5</v>
      </c>
      <c r="M451" s="47">
        <f t="shared" si="210"/>
        <v>0</v>
      </c>
      <c r="O451" s="85">
        <f t="shared" ref="O451:O456" si="215">IF(J451&gt;0,J451-G451,0)</f>
        <v>0</v>
      </c>
      <c r="P451" s="82">
        <f t="shared" si="211"/>
        <v>0</v>
      </c>
      <c r="Q451" s="82">
        <f t="shared" si="212"/>
        <v>0</v>
      </c>
      <c r="R451" s="85">
        <f t="shared" ref="R451:R486" si="216">IF(K451&gt;0,K451-J451,0)</f>
        <v>0</v>
      </c>
      <c r="S451" s="82">
        <f t="shared" si="213"/>
        <v>0</v>
      </c>
      <c r="T451" s="82">
        <f t="shared" si="214"/>
        <v>0</v>
      </c>
      <c r="U451" s="85">
        <f t="shared" ref="U451:U486" si="217">IF(K451&gt;0,O451+R451,O451)</f>
        <v>0</v>
      </c>
    </row>
    <row r="452" spans="2:23" hidden="1">
      <c r="B452" s="48">
        <v>1311</v>
      </c>
      <c r="C452" s="48"/>
      <c r="D452" s="35" t="s">
        <v>1130</v>
      </c>
      <c r="E452" s="35" t="s">
        <v>735</v>
      </c>
      <c r="F452" s="35"/>
      <c r="G452" s="82">
        <v>22</v>
      </c>
      <c r="H452" s="47">
        <f t="shared" si="207"/>
        <v>22</v>
      </c>
      <c r="I452" s="47">
        <f t="shared" si="208"/>
        <v>0</v>
      </c>
      <c r="J452" s="82">
        <v>22</v>
      </c>
      <c r="K452" s="87">
        <v>22</v>
      </c>
      <c r="L452" s="47">
        <f t="shared" si="209"/>
        <v>22</v>
      </c>
      <c r="M452" s="47">
        <f t="shared" si="210"/>
        <v>0</v>
      </c>
      <c r="O452" s="85">
        <f t="shared" si="215"/>
        <v>0</v>
      </c>
      <c r="P452" s="82">
        <f t="shared" si="211"/>
        <v>0</v>
      </c>
      <c r="Q452" s="82">
        <f t="shared" si="212"/>
        <v>0</v>
      </c>
      <c r="R452" s="85">
        <f t="shared" si="216"/>
        <v>0</v>
      </c>
      <c r="S452" s="82">
        <f t="shared" si="213"/>
        <v>0</v>
      </c>
      <c r="T452" s="82">
        <f t="shared" si="214"/>
        <v>0</v>
      </c>
      <c r="U452" s="85">
        <f t="shared" si="217"/>
        <v>0</v>
      </c>
    </row>
    <row r="453" spans="2:23" hidden="1">
      <c r="B453" s="48">
        <v>1312</v>
      </c>
      <c r="C453" s="48"/>
      <c r="D453" s="35" t="s">
        <v>1131</v>
      </c>
      <c r="E453" s="35" t="s">
        <v>735</v>
      </c>
      <c r="F453" s="35"/>
      <c r="G453" s="82">
        <v>24</v>
      </c>
      <c r="H453" s="47">
        <f t="shared" si="207"/>
        <v>24</v>
      </c>
      <c r="I453" s="47">
        <f t="shared" si="208"/>
        <v>0</v>
      </c>
      <c r="J453" s="82">
        <v>24</v>
      </c>
      <c r="K453" s="87">
        <v>24</v>
      </c>
      <c r="L453" s="47">
        <f t="shared" si="209"/>
        <v>24</v>
      </c>
      <c r="M453" s="47">
        <f t="shared" si="210"/>
        <v>0</v>
      </c>
      <c r="O453" s="85">
        <f t="shared" si="215"/>
        <v>0</v>
      </c>
      <c r="P453" s="82">
        <f t="shared" si="211"/>
        <v>0</v>
      </c>
      <c r="Q453" s="82">
        <f t="shared" si="212"/>
        <v>0</v>
      </c>
      <c r="R453" s="85">
        <f t="shared" si="216"/>
        <v>0</v>
      </c>
      <c r="S453" s="82">
        <f t="shared" si="213"/>
        <v>0</v>
      </c>
      <c r="T453" s="82">
        <f t="shared" si="214"/>
        <v>0</v>
      </c>
      <c r="U453" s="85">
        <f t="shared" si="217"/>
        <v>0</v>
      </c>
    </row>
    <row r="454" spans="2:23" hidden="1">
      <c r="B454" s="48">
        <v>1313</v>
      </c>
      <c r="C454" s="48"/>
      <c r="D454" s="35" t="s">
        <v>1132</v>
      </c>
      <c r="E454" s="35" t="s">
        <v>735</v>
      </c>
      <c r="F454" s="35"/>
      <c r="G454" s="82">
        <v>170</v>
      </c>
      <c r="H454" s="47">
        <f t="shared" si="207"/>
        <v>170</v>
      </c>
      <c r="I454" s="47">
        <f t="shared" si="208"/>
        <v>0</v>
      </c>
      <c r="J454" s="82">
        <v>170</v>
      </c>
      <c r="K454" s="87">
        <v>170</v>
      </c>
      <c r="L454" s="47">
        <f t="shared" si="209"/>
        <v>170</v>
      </c>
      <c r="M454" s="47">
        <f t="shared" si="210"/>
        <v>0</v>
      </c>
      <c r="O454" s="85">
        <f t="shared" si="215"/>
        <v>0</v>
      </c>
      <c r="P454" s="82">
        <f t="shared" si="211"/>
        <v>0</v>
      </c>
      <c r="Q454" s="82">
        <f t="shared" si="212"/>
        <v>0</v>
      </c>
      <c r="R454" s="85">
        <f t="shared" si="216"/>
        <v>0</v>
      </c>
      <c r="S454" s="82">
        <f t="shared" si="213"/>
        <v>0</v>
      </c>
      <c r="T454" s="82">
        <f t="shared" si="214"/>
        <v>0</v>
      </c>
      <c r="U454" s="85">
        <f t="shared" si="217"/>
        <v>0</v>
      </c>
    </row>
    <row r="455" spans="2:23" hidden="1">
      <c r="B455" s="48">
        <v>1314</v>
      </c>
      <c r="C455" s="48"/>
      <c r="D455" s="35" t="s">
        <v>1133</v>
      </c>
      <c r="E455" s="35" t="s">
        <v>735</v>
      </c>
      <c r="F455" s="35"/>
      <c r="G455" s="82">
        <v>145</v>
      </c>
      <c r="H455" s="47">
        <f t="shared" si="207"/>
        <v>145</v>
      </c>
      <c r="I455" s="47">
        <f t="shared" si="208"/>
        <v>0</v>
      </c>
      <c r="J455" s="82">
        <v>145</v>
      </c>
      <c r="K455" s="87">
        <v>145</v>
      </c>
      <c r="L455" s="47">
        <f t="shared" si="209"/>
        <v>145</v>
      </c>
      <c r="M455" s="47">
        <f t="shared" si="210"/>
        <v>0</v>
      </c>
      <c r="O455" s="85">
        <f t="shared" si="215"/>
        <v>0</v>
      </c>
      <c r="P455" s="82">
        <f t="shared" si="211"/>
        <v>0</v>
      </c>
      <c r="Q455" s="82">
        <f t="shared" si="212"/>
        <v>0</v>
      </c>
      <c r="R455" s="85">
        <f t="shared" si="216"/>
        <v>0</v>
      </c>
      <c r="S455" s="82">
        <f t="shared" si="213"/>
        <v>0</v>
      </c>
      <c r="T455" s="82">
        <f t="shared" si="214"/>
        <v>0</v>
      </c>
      <c r="U455" s="85">
        <f t="shared" si="217"/>
        <v>0</v>
      </c>
    </row>
    <row r="456" spans="2:23" hidden="1">
      <c r="B456" s="48">
        <v>1315</v>
      </c>
      <c r="C456" s="48"/>
      <c r="D456" s="35" t="s">
        <v>1134</v>
      </c>
      <c r="E456" s="35" t="s">
        <v>735</v>
      </c>
      <c r="F456" s="35"/>
      <c r="G456" s="82">
        <v>16</v>
      </c>
      <c r="H456" s="47">
        <f t="shared" si="207"/>
        <v>16</v>
      </c>
      <c r="I456" s="47">
        <f t="shared" si="208"/>
        <v>0</v>
      </c>
      <c r="J456" s="82">
        <v>16</v>
      </c>
      <c r="K456" s="87">
        <v>16</v>
      </c>
      <c r="L456" s="47">
        <f t="shared" si="209"/>
        <v>16</v>
      </c>
      <c r="M456" s="47">
        <f t="shared" si="210"/>
        <v>0</v>
      </c>
      <c r="O456" s="85">
        <f t="shared" si="215"/>
        <v>0</v>
      </c>
      <c r="P456" s="82">
        <f t="shared" si="211"/>
        <v>0</v>
      </c>
      <c r="Q456" s="82">
        <f t="shared" si="212"/>
        <v>0</v>
      </c>
      <c r="R456" s="85">
        <f t="shared" si="216"/>
        <v>0</v>
      </c>
      <c r="S456" s="82">
        <f t="shared" si="213"/>
        <v>0</v>
      </c>
      <c r="T456" s="82">
        <f t="shared" si="214"/>
        <v>0</v>
      </c>
      <c r="U456" s="85">
        <f t="shared" si="217"/>
        <v>0</v>
      </c>
    </row>
    <row r="457" spans="2:23" hidden="1">
      <c r="B457" s="48">
        <v>1316</v>
      </c>
      <c r="C457" s="48"/>
      <c r="D457" s="35" t="s">
        <v>1135</v>
      </c>
      <c r="E457" s="35" t="s">
        <v>735</v>
      </c>
      <c r="F457" s="35"/>
      <c r="G457" s="82">
        <v>198.6</v>
      </c>
      <c r="H457" s="47">
        <f t="shared" si="207"/>
        <v>198.6</v>
      </c>
      <c r="I457" s="47">
        <f t="shared" si="208"/>
        <v>0</v>
      </c>
      <c r="J457" s="82">
        <v>198.6</v>
      </c>
      <c r="K457" s="87">
        <v>198.6</v>
      </c>
      <c r="L457" s="47">
        <f t="shared" si="209"/>
        <v>198.6</v>
      </c>
      <c r="M457" s="47">
        <f t="shared" si="210"/>
        <v>0</v>
      </c>
      <c r="O457" s="85">
        <f t="shared" ref="O457:O486" si="218">IF(J457&gt;0,J457-G457,0)-0</f>
        <v>0</v>
      </c>
      <c r="P457" s="82">
        <f t="shared" si="211"/>
        <v>0</v>
      </c>
      <c r="Q457" s="82">
        <f t="shared" si="212"/>
        <v>0</v>
      </c>
      <c r="R457" s="85">
        <f t="shared" si="216"/>
        <v>0</v>
      </c>
      <c r="S457" s="82">
        <f t="shared" si="213"/>
        <v>0</v>
      </c>
      <c r="T457" s="82">
        <f t="shared" si="214"/>
        <v>0</v>
      </c>
      <c r="U457" s="85">
        <f t="shared" si="217"/>
        <v>0</v>
      </c>
    </row>
    <row r="458" spans="2:23" hidden="1">
      <c r="B458" s="48">
        <v>1317</v>
      </c>
      <c r="C458" s="48"/>
      <c r="D458" s="35" t="s">
        <v>1136</v>
      </c>
      <c r="E458" s="35" t="s">
        <v>735</v>
      </c>
      <c r="F458" s="35"/>
      <c r="G458" s="82">
        <v>47</v>
      </c>
      <c r="H458" s="47">
        <f t="shared" si="207"/>
        <v>47</v>
      </c>
      <c r="I458" s="47">
        <f t="shared" si="208"/>
        <v>0</v>
      </c>
      <c r="J458" s="82">
        <v>48</v>
      </c>
      <c r="K458" s="87">
        <v>48</v>
      </c>
      <c r="L458" s="47">
        <f t="shared" si="209"/>
        <v>48</v>
      </c>
      <c r="M458" s="47">
        <f t="shared" si="210"/>
        <v>0</v>
      </c>
      <c r="O458" s="85">
        <f t="shared" si="218"/>
        <v>1</v>
      </c>
      <c r="P458" s="82">
        <f t="shared" si="211"/>
        <v>1</v>
      </c>
      <c r="Q458" s="82">
        <f t="shared" si="212"/>
        <v>0</v>
      </c>
      <c r="R458" s="85">
        <f t="shared" si="216"/>
        <v>0</v>
      </c>
      <c r="S458" s="82">
        <f t="shared" si="213"/>
        <v>0</v>
      </c>
      <c r="T458" s="82">
        <f t="shared" si="214"/>
        <v>0</v>
      </c>
      <c r="U458" s="85">
        <f t="shared" si="217"/>
        <v>1</v>
      </c>
    </row>
    <row r="459" spans="2:23" hidden="1">
      <c r="B459" s="48">
        <v>1318</v>
      </c>
      <c r="C459" s="48"/>
      <c r="D459" s="35" t="s">
        <v>1137</v>
      </c>
      <c r="E459" s="35" t="s">
        <v>735</v>
      </c>
      <c r="F459" s="35"/>
      <c r="G459" s="82">
        <v>79</v>
      </c>
      <c r="H459" s="47">
        <f t="shared" si="207"/>
        <v>79</v>
      </c>
      <c r="I459" s="47">
        <f t="shared" si="208"/>
        <v>0</v>
      </c>
      <c r="J459" s="82">
        <v>80</v>
      </c>
      <c r="K459" s="87">
        <v>82</v>
      </c>
      <c r="L459" s="47">
        <f t="shared" si="209"/>
        <v>82</v>
      </c>
      <c r="M459" s="47">
        <f t="shared" si="210"/>
        <v>0</v>
      </c>
      <c r="O459" s="85">
        <f t="shared" si="218"/>
        <v>1</v>
      </c>
      <c r="P459" s="82">
        <f t="shared" si="211"/>
        <v>1</v>
      </c>
      <c r="Q459" s="82">
        <f t="shared" si="212"/>
        <v>0</v>
      </c>
      <c r="R459" s="85">
        <f t="shared" si="216"/>
        <v>2</v>
      </c>
      <c r="S459" s="82">
        <f t="shared" si="213"/>
        <v>2</v>
      </c>
      <c r="T459" s="82">
        <f t="shared" si="214"/>
        <v>0</v>
      </c>
      <c r="U459" s="85">
        <f t="shared" si="217"/>
        <v>3</v>
      </c>
    </row>
    <row r="460" spans="2:23" hidden="1">
      <c r="B460" s="48">
        <v>1319</v>
      </c>
      <c r="C460" s="48"/>
      <c r="D460" s="35" t="s">
        <v>1138</v>
      </c>
      <c r="E460" s="35" t="s">
        <v>735</v>
      </c>
      <c r="F460" s="35"/>
      <c r="G460" s="82">
        <v>9</v>
      </c>
      <c r="H460" s="47">
        <f t="shared" si="207"/>
        <v>9</v>
      </c>
      <c r="I460" s="47">
        <f t="shared" si="208"/>
        <v>0</v>
      </c>
      <c r="J460" s="82">
        <v>9</v>
      </c>
      <c r="K460" s="87">
        <v>9</v>
      </c>
      <c r="L460" s="47">
        <f t="shared" si="209"/>
        <v>9</v>
      </c>
      <c r="M460" s="47">
        <f t="shared" si="210"/>
        <v>0</v>
      </c>
      <c r="O460" s="85">
        <f t="shared" si="218"/>
        <v>0</v>
      </c>
      <c r="P460" s="82">
        <f t="shared" si="211"/>
        <v>0</v>
      </c>
      <c r="Q460" s="82">
        <f t="shared" si="212"/>
        <v>0</v>
      </c>
      <c r="R460" s="85">
        <f t="shared" si="216"/>
        <v>0</v>
      </c>
      <c r="S460" s="82">
        <f t="shared" si="213"/>
        <v>0</v>
      </c>
      <c r="T460" s="82">
        <f t="shared" si="214"/>
        <v>0</v>
      </c>
      <c r="U460" s="85">
        <f t="shared" si="217"/>
        <v>0</v>
      </c>
    </row>
    <row r="461" spans="2:23" hidden="1">
      <c r="B461" s="48">
        <v>1320</v>
      </c>
      <c r="C461" s="48"/>
      <c r="D461" s="35" t="s">
        <v>1139</v>
      </c>
      <c r="E461" s="35" t="s">
        <v>735</v>
      </c>
      <c r="F461" s="35"/>
      <c r="G461" s="82">
        <v>37</v>
      </c>
      <c r="H461" s="47">
        <f t="shared" si="207"/>
        <v>37</v>
      </c>
      <c r="I461" s="47">
        <f t="shared" si="208"/>
        <v>0</v>
      </c>
      <c r="J461" s="82">
        <v>37</v>
      </c>
      <c r="K461" s="87">
        <v>37</v>
      </c>
      <c r="L461" s="47">
        <f t="shared" si="209"/>
        <v>37</v>
      </c>
      <c r="M461" s="47">
        <f t="shared" si="210"/>
        <v>0</v>
      </c>
      <c r="O461" s="85">
        <f t="shared" si="218"/>
        <v>0</v>
      </c>
      <c r="P461" s="82">
        <f t="shared" si="211"/>
        <v>0</v>
      </c>
      <c r="Q461" s="82">
        <f t="shared" si="212"/>
        <v>0</v>
      </c>
      <c r="R461" s="85">
        <f t="shared" si="216"/>
        <v>0</v>
      </c>
      <c r="S461" s="82">
        <f t="shared" si="213"/>
        <v>0</v>
      </c>
      <c r="T461" s="82">
        <f t="shared" si="214"/>
        <v>0</v>
      </c>
      <c r="U461" s="85">
        <f t="shared" si="217"/>
        <v>0</v>
      </c>
    </row>
    <row r="462" spans="2:23" hidden="1">
      <c r="B462" s="48">
        <v>1321</v>
      </c>
      <c r="C462" s="48"/>
      <c r="D462" s="35" t="s">
        <v>1140</v>
      </c>
      <c r="E462" s="35" t="s">
        <v>735</v>
      </c>
      <c r="F462" s="35"/>
      <c r="G462" s="82">
        <v>180</v>
      </c>
      <c r="H462" s="47">
        <f t="shared" si="207"/>
        <v>180</v>
      </c>
      <c r="I462" s="47">
        <f t="shared" si="208"/>
        <v>0</v>
      </c>
      <c r="J462" s="82">
        <v>180</v>
      </c>
      <c r="K462" s="87">
        <v>180</v>
      </c>
      <c r="L462" s="47">
        <f t="shared" si="209"/>
        <v>180</v>
      </c>
      <c r="M462" s="47">
        <f t="shared" si="210"/>
        <v>0</v>
      </c>
      <c r="O462" s="85">
        <f t="shared" si="218"/>
        <v>0</v>
      </c>
      <c r="P462" s="82">
        <f t="shared" si="211"/>
        <v>0</v>
      </c>
      <c r="Q462" s="82">
        <f t="shared" si="212"/>
        <v>0</v>
      </c>
      <c r="R462" s="85">
        <f t="shared" si="216"/>
        <v>0</v>
      </c>
      <c r="S462" s="82">
        <f t="shared" si="213"/>
        <v>0</v>
      </c>
      <c r="T462" s="82">
        <f t="shared" si="214"/>
        <v>0</v>
      </c>
      <c r="U462" s="85">
        <f t="shared" si="217"/>
        <v>0</v>
      </c>
    </row>
    <row r="463" spans="2:23" hidden="1">
      <c r="B463" s="48">
        <v>1322</v>
      </c>
      <c r="C463" s="48"/>
      <c r="D463" s="35" t="s">
        <v>1141</v>
      </c>
      <c r="E463" s="35" t="s">
        <v>735</v>
      </c>
      <c r="F463" s="35"/>
      <c r="G463" s="82">
        <v>148</v>
      </c>
      <c r="H463" s="47">
        <f t="shared" si="207"/>
        <v>148</v>
      </c>
      <c r="I463" s="47">
        <f t="shared" si="208"/>
        <v>0</v>
      </c>
      <c r="J463" s="82">
        <v>148</v>
      </c>
      <c r="K463" s="87">
        <v>148</v>
      </c>
      <c r="L463" s="47">
        <f t="shared" si="209"/>
        <v>148</v>
      </c>
      <c r="M463" s="47">
        <f t="shared" si="210"/>
        <v>0</v>
      </c>
      <c r="O463" s="85">
        <f t="shared" si="218"/>
        <v>0</v>
      </c>
      <c r="P463" s="82">
        <f t="shared" si="211"/>
        <v>0</v>
      </c>
      <c r="Q463" s="82">
        <f t="shared" si="212"/>
        <v>0</v>
      </c>
      <c r="R463" s="85">
        <f t="shared" si="216"/>
        <v>0</v>
      </c>
      <c r="S463" s="82">
        <f t="shared" si="213"/>
        <v>0</v>
      </c>
      <c r="T463" s="82">
        <f t="shared" si="214"/>
        <v>0</v>
      </c>
      <c r="U463" s="85">
        <f t="shared" si="217"/>
        <v>0</v>
      </c>
    </row>
    <row r="464" spans="2:23" hidden="1">
      <c r="B464" s="48">
        <v>1323</v>
      </c>
      <c r="C464" s="48"/>
      <c r="D464" s="35" t="s">
        <v>1142</v>
      </c>
      <c r="E464" s="35" t="s">
        <v>735</v>
      </c>
      <c r="F464" s="35"/>
      <c r="G464" s="82">
        <v>57</v>
      </c>
      <c r="H464" s="47">
        <f t="shared" si="207"/>
        <v>57</v>
      </c>
      <c r="I464" s="47">
        <f t="shared" si="208"/>
        <v>0</v>
      </c>
      <c r="J464" s="82">
        <v>57</v>
      </c>
      <c r="K464" s="87">
        <v>57</v>
      </c>
      <c r="L464" s="47">
        <f t="shared" si="209"/>
        <v>57</v>
      </c>
      <c r="M464" s="47">
        <f t="shared" si="210"/>
        <v>0</v>
      </c>
      <c r="O464" s="85">
        <f t="shared" si="218"/>
        <v>0</v>
      </c>
      <c r="P464" s="82">
        <f t="shared" si="211"/>
        <v>0</v>
      </c>
      <c r="Q464" s="82">
        <f t="shared" si="212"/>
        <v>0</v>
      </c>
      <c r="R464" s="85">
        <f t="shared" si="216"/>
        <v>0</v>
      </c>
      <c r="S464" s="82">
        <f t="shared" si="213"/>
        <v>0</v>
      </c>
      <c r="T464" s="82">
        <f t="shared" si="214"/>
        <v>0</v>
      </c>
      <c r="U464" s="85">
        <f t="shared" si="217"/>
        <v>0</v>
      </c>
    </row>
    <row r="465" spans="2:21" hidden="1">
      <c r="B465" s="48">
        <v>1324</v>
      </c>
      <c r="C465" s="48"/>
      <c r="D465" s="35" t="s">
        <v>1143</v>
      </c>
      <c r="E465" s="35" t="s">
        <v>735</v>
      </c>
      <c r="F465" s="35"/>
      <c r="G465" s="82">
        <v>150</v>
      </c>
      <c r="H465" s="47">
        <f t="shared" si="207"/>
        <v>150</v>
      </c>
      <c r="I465" s="47">
        <f t="shared" si="208"/>
        <v>0</v>
      </c>
      <c r="J465" s="82">
        <v>150</v>
      </c>
      <c r="K465" s="87">
        <v>150</v>
      </c>
      <c r="L465" s="47">
        <f t="shared" si="209"/>
        <v>150</v>
      </c>
      <c r="M465" s="47">
        <f t="shared" si="210"/>
        <v>0</v>
      </c>
      <c r="O465" s="85">
        <f t="shared" si="218"/>
        <v>0</v>
      </c>
      <c r="P465" s="82">
        <f t="shared" si="211"/>
        <v>0</v>
      </c>
      <c r="Q465" s="82">
        <f t="shared" si="212"/>
        <v>0</v>
      </c>
      <c r="R465" s="85">
        <f t="shared" si="216"/>
        <v>0</v>
      </c>
      <c r="S465" s="82">
        <f t="shared" si="213"/>
        <v>0</v>
      </c>
      <c r="T465" s="82">
        <f t="shared" si="214"/>
        <v>0</v>
      </c>
      <c r="U465" s="85">
        <f t="shared" si="217"/>
        <v>0</v>
      </c>
    </row>
    <row r="466" spans="2:21" hidden="1">
      <c r="B466" s="48">
        <v>1325</v>
      </c>
      <c r="C466" s="48"/>
      <c r="D466" s="35" t="s">
        <v>1144</v>
      </c>
      <c r="E466" s="35" t="s">
        <v>735</v>
      </c>
      <c r="F466" s="35"/>
      <c r="G466" s="82">
        <v>35</v>
      </c>
      <c r="H466" s="47">
        <f t="shared" si="207"/>
        <v>35</v>
      </c>
      <c r="I466" s="47">
        <f t="shared" si="208"/>
        <v>0</v>
      </c>
      <c r="J466" s="82">
        <v>34</v>
      </c>
      <c r="K466" s="87">
        <v>34</v>
      </c>
      <c r="L466" s="47">
        <f t="shared" si="209"/>
        <v>34</v>
      </c>
      <c r="M466" s="47">
        <f t="shared" si="210"/>
        <v>0</v>
      </c>
      <c r="O466" s="85">
        <f t="shared" si="218"/>
        <v>-1</v>
      </c>
      <c r="P466" s="82">
        <f t="shared" si="211"/>
        <v>-1</v>
      </c>
      <c r="Q466" s="82">
        <f t="shared" si="212"/>
        <v>0</v>
      </c>
      <c r="R466" s="85">
        <f t="shared" si="216"/>
        <v>0</v>
      </c>
      <c r="S466" s="82">
        <f t="shared" si="213"/>
        <v>0</v>
      </c>
      <c r="T466" s="82">
        <f t="shared" si="214"/>
        <v>0</v>
      </c>
      <c r="U466" s="85">
        <f t="shared" si="217"/>
        <v>-1</v>
      </c>
    </row>
    <row r="467" spans="2:21" hidden="1">
      <c r="B467" s="48">
        <v>1326</v>
      </c>
      <c r="C467" s="48"/>
      <c r="D467" s="35" t="s">
        <v>1145</v>
      </c>
      <c r="E467" s="35" t="s">
        <v>735</v>
      </c>
      <c r="F467" s="35"/>
      <c r="G467" s="82">
        <v>21</v>
      </c>
      <c r="H467" s="47">
        <f t="shared" si="207"/>
        <v>21</v>
      </c>
      <c r="I467" s="47">
        <f t="shared" si="208"/>
        <v>0</v>
      </c>
      <c r="J467" s="82">
        <v>21</v>
      </c>
      <c r="K467" s="87">
        <v>21</v>
      </c>
      <c r="L467" s="47">
        <f t="shared" si="209"/>
        <v>21</v>
      </c>
      <c r="M467" s="47">
        <f t="shared" si="210"/>
        <v>0</v>
      </c>
      <c r="O467" s="85">
        <f t="shared" si="218"/>
        <v>0</v>
      </c>
      <c r="P467" s="82">
        <f t="shared" si="211"/>
        <v>0</v>
      </c>
      <c r="Q467" s="82">
        <f t="shared" si="212"/>
        <v>0</v>
      </c>
      <c r="R467" s="85">
        <f t="shared" si="216"/>
        <v>0</v>
      </c>
      <c r="S467" s="82">
        <f t="shared" si="213"/>
        <v>0</v>
      </c>
      <c r="T467" s="82">
        <f t="shared" si="214"/>
        <v>0</v>
      </c>
      <c r="U467" s="85">
        <f t="shared" si="217"/>
        <v>0</v>
      </c>
    </row>
    <row r="468" spans="2:21" hidden="1">
      <c r="B468" s="48">
        <v>1327</v>
      </c>
      <c r="C468" s="48"/>
      <c r="D468" s="35" t="s">
        <v>1146</v>
      </c>
      <c r="E468" s="35" t="s">
        <v>735</v>
      </c>
      <c r="F468" s="35"/>
      <c r="G468" s="82">
        <v>33</v>
      </c>
      <c r="H468" s="47">
        <f t="shared" si="207"/>
        <v>33</v>
      </c>
      <c r="I468" s="47">
        <f t="shared" si="208"/>
        <v>0</v>
      </c>
      <c r="J468" s="82">
        <v>33</v>
      </c>
      <c r="K468" s="87">
        <v>33</v>
      </c>
      <c r="L468" s="47">
        <f t="shared" si="209"/>
        <v>33</v>
      </c>
      <c r="M468" s="47">
        <f t="shared" si="210"/>
        <v>0</v>
      </c>
      <c r="O468" s="85">
        <f t="shared" si="218"/>
        <v>0</v>
      </c>
      <c r="P468" s="82">
        <f t="shared" si="211"/>
        <v>0</v>
      </c>
      <c r="Q468" s="82">
        <f t="shared" si="212"/>
        <v>0</v>
      </c>
      <c r="R468" s="85">
        <f t="shared" si="216"/>
        <v>0</v>
      </c>
      <c r="S468" s="82">
        <f t="shared" si="213"/>
        <v>0</v>
      </c>
      <c r="T468" s="82">
        <f t="shared" si="214"/>
        <v>0</v>
      </c>
      <c r="U468" s="85">
        <f t="shared" si="217"/>
        <v>0</v>
      </c>
    </row>
    <row r="469" spans="2:21" hidden="1">
      <c r="B469" s="48">
        <v>1328</v>
      </c>
      <c r="C469" s="48"/>
      <c r="D469" s="35" t="s">
        <v>1147</v>
      </c>
      <c r="E469" s="35" t="s">
        <v>735</v>
      </c>
      <c r="F469" s="35"/>
      <c r="G469" s="82">
        <v>82</v>
      </c>
      <c r="H469" s="47">
        <f t="shared" si="207"/>
        <v>82</v>
      </c>
      <c r="I469" s="47">
        <f t="shared" si="208"/>
        <v>0</v>
      </c>
      <c r="J469" s="82">
        <v>85</v>
      </c>
      <c r="K469" s="87">
        <v>85</v>
      </c>
      <c r="L469" s="47">
        <f t="shared" si="209"/>
        <v>85</v>
      </c>
      <c r="M469" s="47">
        <f t="shared" si="210"/>
        <v>0</v>
      </c>
      <c r="O469" s="85">
        <f t="shared" si="218"/>
        <v>3</v>
      </c>
      <c r="P469" s="82">
        <f t="shared" si="211"/>
        <v>3</v>
      </c>
      <c r="Q469" s="82">
        <f t="shared" si="212"/>
        <v>0</v>
      </c>
      <c r="R469" s="85">
        <f t="shared" si="216"/>
        <v>0</v>
      </c>
      <c r="S469" s="82">
        <f t="shared" si="213"/>
        <v>0</v>
      </c>
      <c r="T469" s="82">
        <f t="shared" si="214"/>
        <v>0</v>
      </c>
      <c r="U469" s="85">
        <f t="shared" si="217"/>
        <v>3</v>
      </c>
    </row>
    <row r="470" spans="2:21" hidden="1">
      <c r="B470" s="48">
        <v>1329</v>
      </c>
      <c r="C470" s="48"/>
      <c r="D470" s="35" t="s">
        <v>1148</v>
      </c>
      <c r="E470" s="35" t="s">
        <v>735</v>
      </c>
      <c r="F470" s="35"/>
      <c r="G470" s="82">
        <v>34</v>
      </c>
      <c r="H470" s="47">
        <f t="shared" si="207"/>
        <v>34</v>
      </c>
      <c r="I470" s="47">
        <f t="shared" si="208"/>
        <v>0</v>
      </c>
      <c r="J470" s="82">
        <v>34</v>
      </c>
      <c r="K470" s="87">
        <v>34</v>
      </c>
      <c r="L470" s="47">
        <f t="shared" si="209"/>
        <v>34</v>
      </c>
      <c r="M470" s="47">
        <f t="shared" si="210"/>
        <v>0</v>
      </c>
      <c r="O470" s="85">
        <f t="shared" si="218"/>
        <v>0</v>
      </c>
      <c r="P470" s="82">
        <f t="shared" si="211"/>
        <v>0</v>
      </c>
      <c r="Q470" s="82">
        <f t="shared" si="212"/>
        <v>0</v>
      </c>
      <c r="R470" s="85">
        <f t="shared" si="216"/>
        <v>0</v>
      </c>
      <c r="S470" s="82">
        <f t="shared" si="213"/>
        <v>0</v>
      </c>
      <c r="T470" s="82">
        <f t="shared" si="214"/>
        <v>0</v>
      </c>
      <c r="U470" s="85">
        <f t="shared" si="217"/>
        <v>0</v>
      </c>
    </row>
    <row r="471" spans="2:21" hidden="1">
      <c r="B471" s="48">
        <v>1330</v>
      </c>
      <c r="C471" s="48"/>
      <c r="D471" s="35" t="s">
        <v>1149</v>
      </c>
      <c r="E471" s="35" t="s">
        <v>735</v>
      </c>
      <c r="F471" s="35"/>
      <c r="G471" s="82">
        <v>28</v>
      </c>
      <c r="H471" s="47">
        <f t="shared" si="207"/>
        <v>28</v>
      </c>
      <c r="I471" s="47">
        <f t="shared" si="208"/>
        <v>0</v>
      </c>
      <c r="J471" s="82">
        <v>28</v>
      </c>
      <c r="K471" s="87">
        <v>28</v>
      </c>
      <c r="L471" s="47">
        <f t="shared" si="209"/>
        <v>28</v>
      </c>
      <c r="M471" s="47">
        <f t="shared" si="210"/>
        <v>0</v>
      </c>
      <c r="O471" s="85">
        <f t="shared" si="218"/>
        <v>0</v>
      </c>
      <c r="P471" s="82">
        <f t="shared" si="211"/>
        <v>0</v>
      </c>
      <c r="Q471" s="82">
        <f t="shared" si="212"/>
        <v>0</v>
      </c>
      <c r="R471" s="85">
        <f t="shared" si="216"/>
        <v>0</v>
      </c>
      <c r="S471" s="82">
        <f t="shared" si="213"/>
        <v>0</v>
      </c>
      <c r="T471" s="82">
        <f t="shared" si="214"/>
        <v>0</v>
      </c>
      <c r="U471" s="85">
        <f t="shared" si="217"/>
        <v>0</v>
      </c>
    </row>
    <row r="472" spans="2:21" hidden="1">
      <c r="B472" s="48">
        <v>1331</v>
      </c>
      <c r="C472" s="48"/>
      <c r="D472" s="35" t="s">
        <v>1150</v>
      </c>
      <c r="E472" s="35" t="s">
        <v>735</v>
      </c>
      <c r="F472" s="35"/>
      <c r="G472" s="82">
        <v>406</v>
      </c>
      <c r="H472" s="47">
        <f t="shared" si="207"/>
        <v>406</v>
      </c>
      <c r="I472" s="47">
        <f t="shared" si="208"/>
        <v>0</v>
      </c>
      <c r="J472" s="82">
        <v>406</v>
      </c>
      <c r="K472" s="87">
        <v>406</v>
      </c>
      <c r="L472" s="47">
        <f t="shared" si="209"/>
        <v>406</v>
      </c>
      <c r="M472" s="47">
        <f t="shared" si="210"/>
        <v>0</v>
      </c>
      <c r="O472" s="85">
        <f t="shared" si="218"/>
        <v>0</v>
      </c>
      <c r="P472" s="82">
        <f t="shared" si="211"/>
        <v>0</v>
      </c>
      <c r="Q472" s="82">
        <f t="shared" si="212"/>
        <v>0</v>
      </c>
      <c r="R472" s="85">
        <f t="shared" si="216"/>
        <v>0</v>
      </c>
      <c r="S472" s="82">
        <f t="shared" si="213"/>
        <v>0</v>
      </c>
      <c r="T472" s="82">
        <f t="shared" si="214"/>
        <v>0</v>
      </c>
      <c r="U472" s="85">
        <f t="shared" si="217"/>
        <v>0</v>
      </c>
    </row>
    <row r="473" spans="2:21" hidden="1">
      <c r="B473" s="48">
        <v>1332</v>
      </c>
      <c r="C473" s="48"/>
      <c r="D473" s="35" t="s">
        <v>1151</v>
      </c>
      <c r="E473" s="35" t="s">
        <v>735</v>
      </c>
      <c r="F473" s="35"/>
      <c r="G473" s="82">
        <v>49</v>
      </c>
      <c r="H473" s="47">
        <f t="shared" si="207"/>
        <v>49</v>
      </c>
      <c r="I473" s="47">
        <f t="shared" si="208"/>
        <v>0</v>
      </c>
      <c r="J473" s="82">
        <v>49</v>
      </c>
      <c r="K473" s="87">
        <v>49</v>
      </c>
      <c r="L473" s="47">
        <f t="shared" si="209"/>
        <v>49</v>
      </c>
      <c r="M473" s="47">
        <f t="shared" si="210"/>
        <v>0</v>
      </c>
      <c r="O473" s="85">
        <f t="shared" si="218"/>
        <v>0</v>
      </c>
      <c r="P473" s="82">
        <f t="shared" si="211"/>
        <v>0</v>
      </c>
      <c r="Q473" s="82">
        <f t="shared" si="212"/>
        <v>0</v>
      </c>
      <c r="R473" s="85">
        <f t="shared" si="216"/>
        <v>0</v>
      </c>
      <c r="S473" s="82">
        <f t="shared" si="213"/>
        <v>0</v>
      </c>
      <c r="T473" s="82">
        <f t="shared" si="214"/>
        <v>0</v>
      </c>
      <c r="U473" s="85">
        <f t="shared" si="217"/>
        <v>0</v>
      </c>
    </row>
    <row r="474" spans="2:21" hidden="1">
      <c r="B474" s="48">
        <v>1333</v>
      </c>
      <c r="C474" s="48"/>
      <c r="D474" s="35" t="s">
        <v>1152</v>
      </c>
      <c r="E474" s="35" t="s">
        <v>735</v>
      </c>
      <c r="F474" s="35"/>
      <c r="G474" s="82">
        <v>148</v>
      </c>
      <c r="H474" s="47">
        <f t="shared" si="207"/>
        <v>148</v>
      </c>
      <c r="I474" s="47">
        <f t="shared" si="208"/>
        <v>0</v>
      </c>
      <c r="J474" s="82">
        <v>148</v>
      </c>
      <c r="K474" s="87">
        <v>148</v>
      </c>
      <c r="L474" s="47">
        <f t="shared" si="209"/>
        <v>148</v>
      </c>
      <c r="M474" s="47">
        <f t="shared" si="210"/>
        <v>0</v>
      </c>
      <c r="O474" s="85">
        <f t="shared" si="218"/>
        <v>0</v>
      </c>
      <c r="P474" s="82">
        <f t="shared" si="211"/>
        <v>0</v>
      </c>
      <c r="Q474" s="82">
        <f t="shared" si="212"/>
        <v>0</v>
      </c>
      <c r="R474" s="85">
        <f t="shared" si="216"/>
        <v>0</v>
      </c>
      <c r="S474" s="82">
        <f t="shared" si="213"/>
        <v>0</v>
      </c>
      <c r="T474" s="82">
        <f t="shared" si="214"/>
        <v>0</v>
      </c>
      <c r="U474" s="85">
        <f t="shared" si="217"/>
        <v>0</v>
      </c>
    </row>
    <row r="475" spans="2:21" hidden="1">
      <c r="B475" s="48">
        <v>1334</v>
      </c>
      <c r="C475" s="48"/>
      <c r="D475" s="35" t="s">
        <v>1153</v>
      </c>
      <c r="E475" s="35" t="s">
        <v>735</v>
      </c>
      <c r="F475" s="35"/>
      <c r="G475" s="82">
        <v>46</v>
      </c>
      <c r="H475" s="47">
        <f t="shared" si="207"/>
        <v>46</v>
      </c>
      <c r="I475" s="47">
        <f t="shared" si="208"/>
        <v>0</v>
      </c>
      <c r="J475" s="82">
        <v>46</v>
      </c>
      <c r="K475" s="87">
        <v>46</v>
      </c>
      <c r="L475" s="47">
        <f t="shared" si="209"/>
        <v>46</v>
      </c>
      <c r="M475" s="47">
        <f t="shared" si="210"/>
        <v>0</v>
      </c>
      <c r="O475" s="85">
        <f t="shared" si="218"/>
        <v>0</v>
      </c>
      <c r="P475" s="82">
        <f t="shared" si="211"/>
        <v>0</v>
      </c>
      <c r="Q475" s="82">
        <f t="shared" si="212"/>
        <v>0</v>
      </c>
      <c r="R475" s="85">
        <f t="shared" si="216"/>
        <v>0</v>
      </c>
      <c r="S475" s="82">
        <f t="shared" si="213"/>
        <v>0</v>
      </c>
      <c r="T475" s="82">
        <f t="shared" si="214"/>
        <v>0</v>
      </c>
      <c r="U475" s="85">
        <f t="shared" si="217"/>
        <v>0</v>
      </c>
    </row>
    <row r="476" spans="2:21" hidden="1">
      <c r="B476" s="48">
        <v>1335</v>
      </c>
      <c r="C476" s="48"/>
      <c r="D476" s="35" t="s">
        <v>1154</v>
      </c>
      <c r="E476" s="35" t="s">
        <v>735</v>
      </c>
      <c r="F476" s="35"/>
      <c r="G476" s="82">
        <v>77</v>
      </c>
      <c r="H476" s="47">
        <f t="shared" si="207"/>
        <v>77</v>
      </c>
      <c r="I476" s="47">
        <f t="shared" si="208"/>
        <v>0</v>
      </c>
      <c r="J476" s="82">
        <v>77</v>
      </c>
      <c r="K476" s="87">
        <v>77</v>
      </c>
      <c r="L476" s="47">
        <f t="shared" si="209"/>
        <v>77</v>
      </c>
      <c r="M476" s="47">
        <f t="shared" si="210"/>
        <v>0</v>
      </c>
      <c r="O476" s="85">
        <f t="shared" si="218"/>
        <v>0</v>
      </c>
      <c r="P476" s="82">
        <f t="shared" si="211"/>
        <v>0</v>
      </c>
      <c r="Q476" s="82">
        <f t="shared" si="212"/>
        <v>0</v>
      </c>
      <c r="R476" s="85">
        <f t="shared" si="216"/>
        <v>0</v>
      </c>
      <c r="S476" s="82">
        <f t="shared" si="213"/>
        <v>0</v>
      </c>
      <c r="T476" s="82">
        <f t="shared" si="214"/>
        <v>0</v>
      </c>
      <c r="U476" s="85">
        <f t="shared" si="217"/>
        <v>0</v>
      </c>
    </row>
    <row r="477" spans="2:21" hidden="1">
      <c r="B477" s="48">
        <v>1336</v>
      </c>
      <c r="C477" s="48"/>
      <c r="D477" s="35" t="s">
        <v>1155</v>
      </c>
      <c r="E477" s="35" t="s">
        <v>735</v>
      </c>
      <c r="F477" s="35"/>
      <c r="G477" s="82">
        <v>81</v>
      </c>
      <c r="H477" s="47">
        <f t="shared" si="207"/>
        <v>81</v>
      </c>
      <c r="I477" s="47">
        <f t="shared" si="208"/>
        <v>0</v>
      </c>
      <c r="J477" s="82">
        <v>81</v>
      </c>
      <c r="K477" s="87">
        <v>81</v>
      </c>
      <c r="L477" s="47">
        <f t="shared" si="209"/>
        <v>81</v>
      </c>
      <c r="M477" s="47">
        <f t="shared" si="210"/>
        <v>0</v>
      </c>
      <c r="O477" s="85">
        <f t="shared" si="218"/>
        <v>0</v>
      </c>
      <c r="P477" s="82">
        <f t="shared" si="211"/>
        <v>0</v>
      </c>
      <c r="Q477" s="82">
        <f t="shared" si="212"/>
        <v>0</v>
      </c>
      <c r="R477" s="85">
        <f t="shared" si="216"/>
        <v>0</v>
      </c>
      <c r="S477" s="82">
        <f t="shared" si="213"/>
        <v>0</v>
      </c>
      <c r="T477" s="82">
        <f t="shared" si="214"/>
        <v>0</v>
      </c>
      <c r="U477" s="85">
        <f t="shared" si="217"/>
        <v>0</v>
      </c>
    </row>
    <row r="478" spans="2:21" hidden="1">
      <c r="B478" s="48">
        <v>1337</v>
      </c>
      <c r="C478" s="48"/>
      <c r="D478" s="35" t="s">
        <v>1156</v>
      </c>
      <c r="E478" s="35" t="s">
        <v>735</v>
      </c>
      <c r="F478" s="35"/>
      <c r="G478" s="82">
        <v>92</v>
      </c>
      <c r="H478" s="47">
        <f t="shared" si="207"/>
        <v>92</v>
      </c>
      <c r="I478" s="47">
        <f t="shared" si="208"/>
        <v>0</v>
      </c>
      <c r="J478" s="82">
        <v>97</v>
      </c>
      <c r="K478" s="87">
        <v>139</v>
      </c>
      <c r="L478" s="47">
        <f t="shared" si="209"/>
        <v>139</v>
      </c>
      <c r="M478" s="47">
        <f t="shared" si="210"/>
        <v>0</v>
      </c>
      <c r="O478" s="85">
        <f t="shared" si="218"/>
        <v>5</v>
      </c>
      <c r="P478" s="82">
        <f t="shared" si="211"/>
        <v>5</v>
      </c>
      <c r="Q478" s="82">
        <f t="shared" si="212"/>
        <v>0</v>
      </c>
      <c r="R478" s="85">
        <f t="shared" si="216"/>
        <v>42</v>
      </c>
      <c r="S478" s="82">
        <f t="shared" si="213"/>
        <v>42</v>
      </c>
      <c r="T478" s="82">
        <f t="shared" si="214"/>
        <v>0</v>
      </c>
      <c r="U478" s="85">
        <f t="shared" si="217"/>
        <v>47</v>
      </c>
    </row>
    <row r="479" spans="2:21" hidden="1">
      <c r="B479" s="48">
        <v>1338</v>
      </c>
      <c r="C479" s="48"/>
      <c r="D479" s="35" t="s">
        <v>1157</v>
      </c>
      <c r="E479" s="35" t="s">
        <v>735</v>
      </c>
      <c r="F479" s="35"/>
      <c r="G479" s="82">
        <v>160</v>
      </c>
      <c r="H479" s="47">
        <f t="shared" si="207"/>
        <v>160</v>
      </c>
      <c r="I479" s="47">
        <f t="shared" si="208"/>
        <v>0</v>
      </c>
      <c r="J479" s="82">
        <v>162</v>
      </c>
      <c r="K479" s="87">
        <v>162</v>
      </c>
      <c r="L479" s="47">
        <f t="shared" si="209"/>
        <v>162</v>
      </c>
      <c r="M479" s="47">
        <f t="shared" si="210"/>
        <v>0</v>
      </c>
      <c r="O479" s="85">
        <f t="shared" si="218"/>
        <v>2</v>
      </c>
      <c r="P479" s="82">
        <f t="shared" si="211"/>
        <v>2</v>
      </c>
      <c r="Q479" s="82">
        <f t="shared" si="212"/>
        <v>0</v>
      </c>
      <c r="R479" s="85">
        <f t="shared" si="216"/>
        <v>0</v>
      </c>
      <c r="S479" s="82">
        <f t="shared" si="213"/>
        <v>0</v>
      </c>
      <c r="T479" s="82">
        <f t="shared" si="214"/>
        <v>0</v>
      </c>
      <c r="U479" s="85">
        <f t="shared" si="217"/>
        <v>2</v>
      </c>
    </row>
    <row r="480" spans="2:21" hidden="1">
      <c r="B480" s="48">
        <v>1339</v>
      </c>
      <c r="C480" s="48"/>
      <c r="D480" s="35" t="s">
        <v>1158</v>
      </c>
      <c r="E480" s="35" t="s">
        <v>735</v>
      </c>
      <c r="F480" s="35"/>
      <c r="G480" s="82">
        <v>69</v>
      </c>
      <c r="H480" s="47">
        <f t="shared" si="207"/>
        <v>69</v>
      </c>
      <c r="I480" s="47">
        <f t="shared" si="208"/>
        <v>0</v>
      </c>
      <c r="J480" s="82">
        <v>69</v>
      </c>
      <c r="K480" s="87">
        <v>69</v>
      </c>
      <c r="L480" s="47">
        <f t="shared" si="209"/>
        <v>69</v>
      </c>
      <c r="M480" s="47">
        <f t="shared" si="210"/>
        <v>0</v>
      </c>
      <c r="O480" s="85">
        <f t="shared" si="218"/>
        <v>0</v>
      </c>
      <c r="P480" s="82">
        <f t="shared" si="211"/>
        <v>0</v>
      </c>
      <c r="Q480" s="82">
        <f t="shared" si="212"/>
        <v>0</v>
      </c>
      <c r="R480" s="85">
        <f t="shared" si="216"/>
        <v>0</v>
      </c>
      <c r="S480" s="82">
        <f t="shared" si="213"/>
        <v>0</v>
      </c>
      <c r="T480" s="82">
        <f t="shared" si="214"/>
        <v>0</v>
      </c>
      <c r="U480" s="85">
        <f t="shared" si="217"/>
        <v>0</v>
      </c>
    </row>
    <row r="481" spans="2:23" hidden="1">
      <c r="B481" s="48">
        <v>1340</v>
      </c>
      <c r="C481" s="48"/>
      <c r="D481" s="35" t="s">
        <v>1159</v>
      </c>
      <c r="E481" s="35" t="s">
        <v>735</v>
      </c>
      <c r="F481" s="35"/>
      <c r="G481" s="82">
        <v>103.4</v>
      </c>
      <c r="H481" s="47">
        <f t="shared" si="207"/>
        <v>103.4</v>
      </c>
      <c r="I481" s="47">
        <f t="shared" si="208"/>
        <v>0</v>
      </c>
      <c r="J481" s="82">
        <v>103.4</v>
      </c>
      <c r="K481" s="87">
        <v>104.4</v>
      </c>
      <c r="L481" s="47">
        <f t="shared" si="209"/>
        <v>104.4</v>
      </c>
      <c r="M481" s="47">
        <f t="shared" si="210"/>
        <v>0</v>
      </c>
      <c r="O481" s="85">
        <f t="shared" si="218"/>
        <v>0</v>
      </c>
      <c r="P481" s="82">
        <f t="shared" si="211"/>
        <v>0</v>
      </c>
      <c r="Q481" s="82">
        <f t="shared" si="212"/>
        <v>0</v>
      </c>
      <c r="R481" s="85">
        <f t="shared" si="216"/>
        <v>1</v>
      </c>
      <c r="S481" s="82">
        <f t="shared" si="213"/>
        <v>1</v>
      </c>
      <c r="T481" s="82">
        <f t="shared" si="214"/>
        <v>0</v>
      </c>
      <c r="U481" s="85">
        <f t="shared" si="217"/>
        <v>1</v>
      </c>
    </row>
    <row r="482" spans="2:23" hidden="1">
      <c r="B482" s="48">
        <v>1341</v>
      </c>
      <c r="C482" s="48"/>
      <c r="D482" s="35" t="s">
        <v>1160</v>
      </c>
      <c r="E482" s="35" t="s">
        <v>735</v>
      </c>
      <c r="F482" s="35"/>
      <c r="G482" s="82">
        <v>4</v>
      </c>
      <c r="H482" s="47">
        <f t="shared" si="207"/>
        <v>4</v>
      </c>
      <c r="I482" s="47">
        <f t="shared" si="208"/>
        <v>0</v>
      </c>
      <c r="J482" s="82">
        <v>4</v>
      </c>
      <c r="K482" s="87">
        <v>4</v>
      </c>
      <c r="L482" s="47">
        <f t="shared" si="209"/>
        <v>4</v>
      </c>
      <c r="M482" s="47">
        <f t="shared" si="210"/>
        <v>0</v>
      </c>
      <c r="O482" s="85">
        <f t="shared" si="218"/>
        <v>0</v>
      </c>
      <c r="P482" s="82">
        <f t="shared" si="211"/>
        <v>0</v>
      </c>
      <c r="Q482" s="82">
        <f t="shared" si="212"/>
        <v>0</v>
      </c>
      <c r="R482" s="85">
        <f t="shared" si="216"/>
        <v>0</v>
      </c>
      <c r="S482" s="82">
        <f t="shared" si="213"/>
        <v>0</v>
      </c>
      <c r="T482" s="82">
        <f t="shared" si="214"/>
        <v>0</v>
      </c>
      <c r="U482" s="85">
        <f t="shared" si="217"/>
        <v>0</v>
      </c>
    </row>
    <row r="483" spans="2:23" hidden="1">
      <c r="B483" s="48">
        <v>1342</v>
      </c>
      <c r="C483" s="48"/>
      <c r="D483" s="35" t="s">
        <v>1161</v>
      </c>
      <c r="E483" s="35" t="s">
        <v>735</v>
      </c>
      <c r="F483" s="35"/>
      <c r="G483" s="82">
        <v>24</v>
      </c>
      <c r="H483" s="47">
        <f t="shared" si="207"/>
        <v>24</v>
      </c>
      <c r="I483" s="47">
        <f t="shared" si="208"/>
        <v>0</v>
      </c>
      <c r="J483" s="82">
        <v>24</v>
      </c>
      <c r="K483" s="87">
        <v>24</v>
      </c>
      <c r="L483" s="47">
        <f t="shared" si="209"/>
        <v>24</v>
      </c>
      <c r="M483" s="47">
        <f t="shared" si="210"/>
        <v>0</v>
      </c>
      <c r="O483" s="85">
        <f t="shared" si="218"/>
        <v>0</v>
      </c>
      <c r="P483" s="82">
        <f t="shared" si="211"/>
        <v>0</v>
      </c>
      <c r="Q483" s="82">
        <f t="shared" si="212"/>
        <v>0</v>
      </c>
      <c r="R483" s="85">
        <f t="shared" si="216"/>
        <v>0</v>
      </c>
      <c r="S483" s="82">
        <f t="shared" si="213"/>
        <v>0</v>
      </c>
      <c r="T483" s="82">
        <f t="shared" si="214"/>
        <v>0</v>
      </c>
      <c r="U483" s="85">
        <f t="shared" si="217"/>
        <v>0</v>
      </c>
    </row>
    <row r="484" spans="2:23" hidden="1">
      <c r="B484" s="48">
        <v>1343</v>
      </c>
      <c r="C484" s="48"/>
      <c r="D484" s="35" t="s">
        <v>1162</v>
      </c>
      <c r="E484" s="35" t="s">
        <v>735</v>
      </c>
      <c r="F484" s="35"/>
      <c r="G484" s="82">
        <v>126.6</v>
      </c>
      <c r="H484" s="47">
        <f t="shared" si="207"/>
        <v>126.6</v>
      </c>
      <c r="I484" s="47">
        <f t="shared" si="208"/>
        <v>0</v>
      </c>
      <c r="J484" s="82">
        <v>127.6</v>
      </c>
      <c r="K484" s="87">
        <v>128.6</v>
      </c>
      <c r="L484" s="47">
        <f t="shared" si="209"/>
        <v>128.6</v>
      </c>
      <c r="M484" s="47">
        <f t="shared" si="210"/>
        <v>0</v>
      </c>
      <c r="O484" s="85">
        <f t="shared" si="218"/>
        <v>1</v>
      </c>
      <c r="P484" s="82">
        <f t="shared" si="211"/>
        <v>1</v>
      </c>
      <c r="Q484" s="82">
        <f t="shared" si="212"/>
        <v>0</v>
      </c>
      <c r="R484" s="85">
        <f t="shared" si="216"/>
        <v>1</v>
      </c>
      <c r="S484" s="82">
        <f t="shared" si="213"/>
        <v>1</v>
      </c>
      <c r="T484" s="82">
        <f t="shared" si="214"/>
        <v>0</v>
      </c>
      <c r="U484" s="85">
        <f t="shared" si="217"/>
        <v>2</v>
      </c>
    </row>
    <row r="485" spans="2:23" hidden="1">
      <c r="B485" s="48">
        <v>1344</v>
      </c>
      <c r="C485" s="48"/>
      <c r="D485" s="35" t="s">
        <v>1163</v>
      </c>
      <c r="E485" s="35" t="s">
        <v>735</v>
      </c>
      <c r="F485" s="35"/>
      <c r="G485" s="82">
        <v>278</v>
      </c>
      <c r="H485" s="47">
        <f t="shared" si="207"/>
        <v>278</v>
      </c>
      <c r="I485" s="47">
        <f t="shared" si="208"/>
        <v>0</v>
      </c>
      <c r="J485" s="82">
        <v>278</v>
      </c>
      <c r="K485" s="87">
        <v>278</v>
      </c>
      <c r="L485" s="47">
        <f t="shared" si="209"/>
        <v>278</v>
      </c>
      <c r="M485" s="47">
        <f t="shared" si="210"/>
        <v>0</v>
      </c>
      <c r="O485" s="85">
        <f t="shared" si="218"/>
        <v>0</v>
      </c>
      <c r="P485" s="82">
        <f t="shared" si="211"/>
        <v>0</v>
      </c>
      <c r="Q485" s="82">
        <f t="shared" si="212"/>
        <v>0</v>
      </c>
      <c r="R485" s="85">
        <f t="shared" si="216"/>
        <v>0</v>
      </c>
      <c r="S485" s="82">
        <f t="shared" si="213"/>
        <v>0</v>
      </c>
      <c r="T485" s="82">
        <f t="shared" si="214"/>
        <v>0</v>
      </c>
      <c r="U485" s="85">
        <f t="shared" si="217"/>
        <v>0</v>
      </c>
    </row>
    <row r="486" spans="2:23" hidden="1">
      <c r="B486" s="48">
        <v>1345</v>
      </c>
      <c r="C486" s="48"/>
      <c r="D486" s="35" t="s">
        <v>1164</v>
      </c>
      <c r="E486" s="35" t="s">
        <v>735</v>
      </c>
      <c r="F486" s="35"/>
      <c r="G486" s="82">
        <v>196</v>
      </c>
      <c r="H486" s="47">
        <f t="shared" si="207"/>
        <v>196</v>
      </c>
      <c r="I486" s="47">
        <f t="shared" si="208"/>
        <v>0</v>
      </c>
      <c r="J486" s="82">
        <v>196</v>
      </c>
      <c r="K486" s="87">
        <v>196</v>
      </c>
      <c r="L486" s="47">
        <f t="shared" si="209"/>
        <v>196</v>
      </c>
      <c r="M486" s="47">
        <f t="shared" si="210"/>
        <v>0</v>
      </c>
      <c r="O486" s="85">
        <f t="shared" si="218"/>
        <v>0</v>
      </c>
      <c r="P486" s="82">
        <f t="shared" si="211"/>
        <v>0</v>
      </c>
      <c r="Q486" s="82">
        <f t="shared" si="212"/>
        <v>0</v>
      </c>
      <c r="R486" s="85">
        <f t="shared" si="216"/>
        <v>0</v>
      </c>
      <c r="S486" s="82">
        <f t="shared" si="213"/>
        <v>0</v>
      </c>
      <c r="T486" s="82">
        <f t="shared" si="214"/>
        <v>0</v>
      </c>
      <c r="U486" s="85">
        <f t="shared" si="217"/>
        <v>0</v>
      </c>
    </row>
    <row r="487" spans="2:23" hidden="1">
      <c r="B487" s="35" t="s">
        <v>1165</v>
      </c>
      <c r="C487" s="35"/>
      <c r="D487" s="35"/>
      <c r="E487" s="35"/>
      <c r="F487" s="35"/>
      <c r="H487" s="47">
        <f t="shared" si="207"/>
        <v>0</v>
      </c>
      <c r="I487" s="47">
        <f t="shared" si="208"/>
        <v>0</v>
      </c>
      <c r="J487" s="82"/>
      <c r="K487" s="87"/>
      <c r="L487" s="47">
        <f t="shared" si="209"/>
        <v>0</v>
      </c>
      <c r="M487" s="47">
        <f t="shared" si="210"/>
        <v>0</v>
      </c>
      <c r="O487" s="85"/>
      <c r="P487" s="82">
        <f t="shared" si="211"/>
        <v>0</v>
      </c>
      <c r="Q487" s="82">
        <f t="shared" si="212"/>
        <v>0</v>
      </c>
      <c r="R487" s="85"/>
      <c r="S487" s="82">
        <f t="shared" si="213"/>
        <v>0</v>
      </c>
      <c r="T487" s="82">
        <f t="shared" si="214"/>
        <v>0</v>
      </c>
      <c r="V487" s="47">
        <f>IF($E487="",0,U487)</f>
        <v>0</v>
      </c>
      <c r="W487" s="47">
        <f>IF($F487="",0,U487)</f>
        <v>0</v>
      </c>
    </row>
    <row r="488" spans="2:23" hidden="1">
      <c r="B488" s="48">
        <v>1346</v>
      </c>
      <c r="C488" s="48"/>
      <c r="D488" s="35" t="s">
        <v>1166</v>
      </c>
      <c r="E488" s="35" t="s">
        <v>735</v>
      </c>
      <c r="F488" s="35"/>
      <c r="G488" s="82">
        <v>71</v>
      </c>
      <c r="H488" s="47">
        <f t="shared" si="207"/>
        <v>71</v>
      </c>
      <c r="I488" s="47">
        <f t="shared" si="208"/>
        <v>0</v>
      </c>
      <c r="J488" s="82">
        <v>71</v>
      </c>
      <c r="K488" s="87">
        <v>71</v>
      </c>
      <c r="L488" s="47">
        <f t="shared" si="209"/>
        <v>71</v>
      </c>
      <c r="M488" s="47">
        <f t="shared" si="210"/>
        <v>0</v>
      </c>
      <c r="O488" s="85">
        <f t="shared" ref="O488:O527" si="219">IF(J488&gt;0,J488-G488,0)</f>
        <v>0</v>
      </c>
      <c r="P488" s="82">
        <f t="shared" si="211"/>
        <v>0</v>
      </c>
      <c r="Q488" s="82">
        <f t="shared" si="212"/>
        <v>0</v>
      </c>
      <c r="R488" s="85">
        <f t="shared" ref="R488:R527" si="220">IF(K488&gt;0,K488-J488,0)</f>
        <v>0</v>
      </c>
      <c r="S488" s="82">
        <f t="shared" si="213"/>
        <v>0</v>
      </c>
      <c r="T488" s="82">
        <f t="shared" si="214"/>
        <v>0</v>
      </c>
      <c r="U488" s="85">
        <f t="shared" ref="U488:U527" si="221">IF(K488&gt;0,O488+R488,O488)</f>
        <v>0</v>
      </c>
    </row>
    <row r="489" spans="2:23" hidden="1">
      <c r="B489" s="48">
        <v>1346</v>
      </c>
      <c r="C489" s="48"/>
      <c r="D489" s="35" t="s">
        <v>1166</v>
      </c>
      <c r="E489" s="35"/>
      <c r="F489" s="35" t="s">
        <v>736</v>
      </c>
      <c r="G489" s="82">
        <v>38</v>
      </c>
      <c r="H489" s="47">
        <f t="shared" si="207"/>
        <v>0</v>
      </c>
      <c r="I489" s="47">
        <f t="shared" si="208"/>
        <v>38</v>
      </c>
      <c r="J489" s="82">
        <v>38</v>
      </c>
      <c r="K489" s="87">
        <v>38</v>
      </c>
      <c r="L489" s="47">
        <f t="shared" si="209"/>
        <v>0</v>
      </c>
      <c r="M489" s="47">
        <f t="shared" si="210"/>
        <v>38</v>
      </c>
      <c r="O489" s="85">
        <f t="shared" si="219"/>
        <v>0</v>
      </c>
      <c r="P489" s="82">
        <f t="shared" si="211"/>
        <v>0</v>
      </c>
      <c r="Q489" s="82">
        <f t="shared" si="212"/>
        <v>0</v>
      </c>
      <c r="R489" s="85">
        <f t="shared" si="220"/>
        <v>0</v>
      </c>
      <c r="S489" s="82">
        <f t="shared" si="213"/>
        <v>0</v>
      </c>
      <c r="T489" s="82">
        <f t="shared" si="214"/>
        <v>0</v>
      </c>
      <c r="U489" s="85">
        <f t="shared" si="221"/>
        <v>0</v>
      </c>
    </row>
    <row r="490" spans="2:23" hidden="1">
      <c r="B490" s="48">
        <v>1347</v>
      </c>
      <c r="C490" s="48"/>
      <c r="D490" s="35" t="s">
        <v>1167</v>
      </c>
      <c r="E490" s="35" t="s">
        <v>735</v>
      </c>
      <c r="F490" s="35"/>
      <c r="G490" s="82">
        <v>236</v>
      </c>
      <c r="H490" s="47">
        <f t="shared" si="207"/>
        <v>236</v>
      </c>
      <c r="I490" s="47">
        <f t="shared" si="208"/>
        <v>0</v>
      </c>
      <c r="J490" s="82">
        <v>237</v>
      </c>
      <c r="K490" s="87">
        <v>236</v>
      </c>
      <c r="L490" s="47">
        <f t="shared" si="209"/>
        <v>236</v>
      </c>
      <c r="M490" s="47">
        <f t="shared" si="210"/>
        <v>0</v>
      </c>
      <c r="O490" s="85">
        <f t="shared" si="219"/>
        <v>1</v>
      </c>
      <c r="P490" s="82">
        <f t="shared" si="211"/>
        <v>1</v>
      </c>
      <c r="Q490" s="82">
        <f t="shared" si="212"/>
        <v>0</v>
      </c>
      <c r="R490" s="85">
        <f t="shared" si="220"/>
        <v>-1</v>
      </c>
      <c r="S490" s="82">
        <f t="shared" si="213"/>
        <v>-1</v>
      </c>
      <c r="T490" s="82">
        <f t="shared" si="214"/>
        <v>0</v>
      </c>
      <c r="U490" s="85">
        <f t="shared" si="221"/>
        <v>0</v>
      </c>
    </row>
    <row r="491" spans="2:23" hidden="1">
      <c r="B491" s="48">
        <v>1347</v>
      </c>
      <c r="C491" s="48"/>
      <c r="D491" s="35" t="s">
        <v>1167</v>
      </c>
      <c r="E491" s="35"/>
      <c r="F491" s="35" t="s">
        <v>736</v>
      </c>
      <c r="G491" s="82">
        <v>237</v>
      </c>
      <c r="H491" s="47">
        <f t="shared" si="207"/>
        <v>0</v>
      </c>
      <c r="I491" s="47">
        <f t="shared" si="208"/>
        <v>237</v>
      </c>
      <c r="J491" s="82">
        <v>238</v>
      </c>
      <c r="K491" s="87">
        <v>237</v>
      </c>
      <c r="L491" s="47">
        <f t="shared" si="209"/>
        <v>0</v>
      </c>
      <c r="M491" s="47">
        <f t="shared" si="210"/>
        <v>237</v>
      </c>
      <c r="O491" s="85">
        <f t="shared" si="219"/>
        <v>1</v>
      </c>
      <c r="P491" s="82">
        <f t="shared" si="211"/>
        <v>0</v>
      </c>
      <c r="Q491" s="82">
        <f t="shared" si="212"/>
        <v>1</v>
      </c>
      <c r="R491" s="85">
        <f t="shared" si="220"/>
        <v>-1</v>
      </c>
      <c r="S491" s="82">
        <f t="shared" si="213"/>
        <v>0</v>
      </c>
      <c r="T491" s="82">
        <f t="shared" si="214"/>
        <v>-1</v>
      </c>
      <c r="U491" s="85">
        <f t="shared" si="221"/>
        <v>0</v>
      </c>
    </row>
    <row r="492" spans="2:23" hidden="1">
      <c r="B492" s="48">
        <v>1348</v>
      </c>
      <c r="C492" s="48"/>
      <c r="D492" s="35" t="s">
        <v>1168</v>
      </c>
      <c r="E492" s="35" t="s">
        <v>735</v>
      </c>
      <c r="F492" s="35"/>
      <c r="G492" s="82">
        <v>25</v>
      </c>
      <c r="H492" s="47">
        <f t="shared" si="207"/>
        <v>25</v>
      </c>
      <c r="I492" s="47">
        <f t="shared" si="208"/>
        <v>0</v>
      </c>
      <c r="J492" s="82">
        <v>25</v>
      </c>
      <c r="K492" s="87">
        <v>25</v>
      </c>
      <c r="L492" s="47">
        <f t="shared" si="209"/>
        <v>25</v>
      </c>
      <c r="M492" s="47">
        <f t="shared" si="210"/>
        <v>0</v>
      </c>
      <c r="O492" s="85">
        <f t="shared" si="219"/>
        <v>0</v>
      </c>
      <c r="P492" s="82">
        <f t="shared" si="211"/>
        <v>0</v>
      </c>
      <c r="Q492" s="82">
        <f t="shared" si="212"/>
        <v>0</v>
      </c>
      <c r="R492" s="85">
        <f t="shared" si="220"/>
        <v>0</v>
      </c>
      <c r="S492" s="82">
        <f t="shared" si="213"/>
        <v>0</v>
      </c>
      <c r="T492" s="82">
        <f t="shared" si="214"/>
        <v>0</v>
      </c>
      <c r="U492" s="85">
        <f t="shared" si="221"/>
        <v>0</v>
      </c>
    </row>
    <row r="493" spans="2:23" hidden="1">
      <c r="B493" s="48">
        <v>1349</v>
      </c>
      <c r="C493" s="48"/>
      <c r="D493" s="35" t="s">
        <v>1169</v>
      </c>
      <c r="E493" s="35" t="s">
        <v>735</v>
      </c>
      <c r="F493" s="35"/>
      <c r="G493" s="82">
        <v>16</v>
      </c>
      <c r="H493" s="47">
        <f t="shared" si="207"/>
        <v>16</v>
      </c>
      <c r="I493" s="47">
        <f t="shared" si="208"/>
        <v>0</v>
      </c>
      <c r="J493" s="82">
        <v>16</v>
      </c>
      <c r="K493" s="87">
        <v>16</v>
      </c>
      <c r="L493" s="47">
        <f t="shared" si="209"/>
        <v>16</v>
      </c>
      <c r="M493" s="47">
        <f t="shared" si="210"/>
        <v>0</v>
      </c>
      <c r="O493" s="85">
        <f t="shared" si="219"/>
        <v>0</v>
      </c>
      <c r="P493" s="82">
        <f t="shared" si="211"/>
        <v>0</v>
      </c>
      <c r="Q493" s="82">
        <f t="shared" si="212"/>
        <v>0</v>
      </c>
      <c r="R493" s="85">
        <f t="shared" si="220"/>
        <v>0</v>
      </c>
      <c r="S493" s="82">
        <f t="shared" si="213"/>
        <v>0</v>
      </c>
      <c r="T493" s="82">
        <f t="shared" si="214"/>
        <v>0</v>
      </c>
      <c r="U493" s="85">
        <f t="shared" si="221"/>
        <v>0</v>
      </c>
    </row>
    <row r="494" spans="2:23" hidden="1">
      <c r="B494" s="48">
        <v>1350</v>
      </c>
      <c r="C494" s="48"/>
      <c r="D494" s="35" t="s">
        <v>1170</v>
      </c>
      <c r="E494" s="35" t="s">
        <v>735</v>
      </c>
      <c r="F494" s="35"/>
      <c r="G494" s="82">
        <v>29</v>
      </c>
      <c r="H494" s="47">
        <f t="shared" si="207"/>
        <v>29</v>
      </c>
      <c r="I494" s="47">
        <f t="shared" si="208"/>
        <v>0</v>
      </c>
      <c r="J494" s="82">
        <v>29</v>
      </c>
      <c r="K494" s="87">
        <v>29</v>
      </c>
      <c r="L494" s="47">
        <f t="shared" si="209"/>
        <v>29</v>
      </c>
      <c r="M494" s="47">
        <f t="shared" si="210"/>
        <v>0</v>
      </c>
      <c r="O494" s="85">
        <f t="shared" si="219"/>
        <v>0</v>
      </c>
      <c r="P494" s="82">
        <f t="shared" si="211"/>
        <v>0</v>
      </c>
      <c r="Q494" s="82">
        <f t="shared" si="212"/>
        <v>0</v>
      </c>
      <c r="R494" s="85">
        <f t="shared" si="220"/>
        <v>0</v>
      </c>
      <c r="S494" s="82">
        <f t="shared" si="213"/>
        <v>0</v>
      </c>
      <c r="T494" s="82">
        <f t="shared" si="214"/>
        <v>0</v>
      </c>
      <c r="U494" s="85">
        <f t="shared" si="221"/>
        <v>0</v>
      </c>
    </row>
    <row r="495" spans="2:23" hidden="1">
      <c r="B495" s="48">
        <v>1351</v>
      </c>
      <c r="C495" s="48"/>
      <c r="D495" s="35" t="s">
        <v>1171</v>
      </c>
      <c r="E495" s="35" t="s">
        <v>735</v>
      </c>
      <c r="F495" s="35"/>
      <c r="G495" s="82">
        <v>34</v>
      </c>
      <c r="H495" s="47">
        <f t="shared" si="207"/>
        <v>34</v>
      </c>
      <c r="I495" s="47">
        <f t="shared" si="208"/>
        <v>0</v>
      </c>
      <c r="J495" s="82">
        <v>34</v>
      </c>
      <c r="K495" s="87">
        <v>34</v>
      </c>
      <c r="L495" s="47">
        <f t="shared" si="209"/>
        <v>34</v>
      </c>
      <c r="M495" s="47">
        <f t="shared" si="210"/>
        <v>0</v>
      </c>
      <c r="O495" s="85">
        <f t="shared" si="219"/>
        <v>0</v>
      </c>
      <c r="P495" s="82">
        <f t="shared" si="211"/>
        <v>0</v>
      </c>
      <c r="Q495" s="82">
        <f t="shared" si="212"/>
        <v>0</v>
      </c>
      <c r="R495" s="85">
        <f t="shared" si="220"/>
        <v>0</v>
      </c>
      <c r="S495" s="82">
        <f t="shared" si="213"/>
        <v>0</v>
      </c>
      <c r="T495" s="82">
        <f t="shared" si="214"/>
        <v>0</v>
      </c>
      <c r="U495" s="85">
        <f t="shared" si="221"/>
        <v>0</v>
      </c>
    </row>
    <row r="496" spans="2:23" hidden="1">
      <c r="B496" s="48">
        <v>1352</v>
      </c>
      <c r="C496" s="48"/>
      <c r="D496" s="35" t="s">
        <v>1172</v>
      </c>
      <c r="E496" s="35" t="s">
        <v>735</v>
      </c>
      <c r="F496" s="35"/>
      <c r="G496" s="82">
        <v>36</v>
      </c>
      <c r="H496" s="47">
        <f t="shared" si="207"/>
        <v>36</v>
      </c>
      <c r="I496" s="47">
        <f t="shared" si="208"/>
        <v>0</v>
      </c>
      <c r="J496" s="82">
        <v>36</v>
      </c>
      <c r="K496" s="87">
        <v>36</v>
      </c>
      <c r="L496" s="47">
        <f t="shared" si="209"/>
        <v>36</v>
      </c>
      <c r="M496" s="47">
        <f t="shared" si="210"/>
        <v>0</v>
      </c>
      <c r="O496" s="85">
        <f t="shared" si="219"/>
        <v>0</v>
      </c>
      <c r="P496" s="82">
        <f t="shared" si="211"/>
        <v>0</v>
      </c>
      <c r="Q496" s="82">
        <f t="shared" si="212"/>
        <v>0</v>
      </c>
      <c r="R496" s="85">
        <f t="shared" si="220"/>
        <v>0</v>
      </c>
      <c r="S496" s="82">
        <f t="shared" si="213"/>
        <v>0</v>
      </c>
      <c r="T496" s="82">
        <f t="shared" si="214"/>
        <v>0</v>
      </c>
      <c r="U496" s="85">
        <f t="shared" si="221"/>
        <v>0</v>
      </c>
    </row>
    <row r="497" spans="2:21" hidden="1">
      <c r="B497" s="48">
        <v>1353</v>
      </c>
      <c r="C497" s="48"/>
      <c r="D497" s="35" t="s">
        <v>1173</v>
      </c>
      <c r="E497" s="35" t="s">
        <v>735</v>
      </c>
      <c r="F497" s="35"/>
      <c r="G497" s="82">
        <v>42</v>
      </c>
      <c r="H497" s="47">
        <f t="shared" si="207"/>
        <v>42</v>
      </c>
      <c r="I497" s="47">
        <f t="shared" si="208"/>
        <v>0</v>
      </c>
      <c r="J497" s="82">
        <v>42</v>
      </c>
      <c r="K497" s="87">
        <v>42</v>
      </c>
      <c r="L497" s="47">
        <f t="shared" si="209"/>
        <v>42</v>
      </c>
      <c r="M497" s="47">
        <f t="shared" si="210"/>
        <v>0</v>
      </c>
      <c r="O497" s="85">
        <f t="shared" si="219"/>
        <v>0</v>
      </c>
      <c r="P497" s="82">
        <f t="shared" si="211"/>
        <v>0</v>
      </c>
      <c r="Q497" s="82">
        <f t="shared" si="212"/>
        <v>0</v>
      </c>
      <c r="R497" s="85">
        <f t="shared" si="220"/>
        <v>0</v>
      </c>
      <c r="S497" s="82">
        <f t="shared" si="213"/>
        <v>0</v>
      </c>
      <c r="T497" s="82">
        <f t="shared" si="214"/>
        <v>0</v>
      </c>
      <c r="U497" s="85">
        <f t="shared" si="221"/>
        <v>0</v>
      </c>
    </row>
    <row r="498" spans="2:21" hidden="1">
      <c r="B498" s="48">
        <v>1354</v>
      </c>
      <c r="C498" s="48"/>
      <c r="D498" s="35" t="s">
        <v>1174</v>
      </c>
      <c r="E498" s="35" t="s">
        <v>735</v>
      </c>
      <c r="F498" s="35"/>
      <c r="G498" s="82">
        <v>81</v>
      </c>
      <c r="H498" s="47">
        <f t="shared" si="207"/>
        <v>81</v>
      </c>
      <c r="I498" s="47">
        <f t="shared" si="208"/>
        <v>0</v>
      </c>
      <c r="J498" s="82">
        <v>81</v>
      </c>
      <c r="K498" s="87">
        <v>81</v>
      </c>
      <c r="L498" s="47">
        <f t="shared" si="209"/>
        <v>81</v>
      </c>
      <c r="M498" s="47">
        <f t="shared" si="210"/>
        <v>0</v>
      </c>
      <c r="O498" s="85">
        <f t="shared" si="219"/>
        <v>0</v>
      </c>
      <c r="P498" s="82">
        <f t="shared" si="211"/>
        <v>0</v>
      </c>
      <c r="Q498" s="82">
        <f t="shared" si="212"/>
        <v>0</v>
      </c>
      <c r="R498" s="85">
        <f t="shared" si="220"/>
        <v>0</v>
      </c>
      <c r="S498" s="82">
        <f t="shared" si="213"/>
        <v>0</v>
      </c>
      <c r="T498" s="82">
        <f t="shared" si="214"/>
        <v>0</v>
      </c>
      <c r="U498" s="85">
        <f t="shared" si="221"/>
        <v>0</v>
      </c>
    </row>
    <row r="499" spans="2:21" hidden="1">
      <c r="B499" s="48">
        <v>1354</v>
      </c>
      <c r="C499" s="48"/>
      <c r="D499" s="35" t="s">
        <v>1174</v>
      </c>
      <c r="E499" s="35"/>
      <c r="F499" s="35" t="s">
        <v>736</v>
      </c>
      <c r="G499" s="82">
        <v>55</v>
      </c>
      <c r="H499" s="47">
        <f t="shared" si="207"/>
        <v>0</v>
      </c>
      <c r="I499" s="47">
        <f t="shared" si="208"/>
        <v>55</v>
      </c>
      <c r="J499" s="82">
        <v>55</v>
      </c>
      <c r="K499" s="87">
        <v>55</v>
      </c>
      <c r="L499" s="47">
        <f t="shared" si="209"/>
        <v>0</v>
      </c>
      <c r="M499" s="47">
        <f t="shared" si="210"/>
        <v>55</v>
      </c>
      <c r="O499" s="85">
        <f t="shared" si="219"/>
        <v>0</v>
      </c>
      <c r="P499" s="82">
        <f t="shared" si="211"/>
        <v>0</v>
      </c>
      <c r="Q499" s="82">
        <f t="shared" si="212"/>
        <v>0</v>
      </c>
      <c r="R499" s="85">
        <f t="shared" si="220"/>
        <v>0</v>
      </c>
      <c r="S499" s="82">
        <f t="shared" si="213"/>
        <v>0</v>
      </c>
      <c r="T499" s="82">
        <f t="shared" si="214"/>
        <v>0</v>
      </c>
      <c r="U499" s="85">
        <f t="shared" si="221"/>
        <v>0</v>
      </c>
    </row>
    <row r="500" spans="2:21" hidden="1">
      <c r="B500" s="48">
        <v>1355</v>
      </c>
      <c r="C500" s="48"/>
      <c r="D500" s="35" t="s">
        <v>1175</v>
      </c>
      <c r="E500" s="35" t="s">
        <v>735</v>
      </c>
      <c r="F500" s="35"/>
      <c r="G500" s="82">
        <v>139</v>
      </c>
      <c r="H500" s="47">
        <f t="shared" si="207"/>
        <v>139</v>
      </c>
      <c r="I500" s="47">
        <f t="shared" si="208"/>
        <v>0</v>
      </c>
      <c r="J500" s="82">
        <v>139</v>
      </c>
      <c r="K500" s="87">
        <v>139</v>
      </c>
      <c r="L500" s="47">
        <f t="shared" si="209"/>
        <v>139</v>
      </c>
      <c r="M500" s="47">
        <f t="shared" si="210"/>
        <v>0</v>
      </c>
      <c r="O500" s="85">
        <f t="shared" si="219"/>
        <v>0</v>
      </c>
      <c r="P500" s="82">
        <f t="shared" si="211"/>
        <v>0</v>
      </c>
      <c r="Q500" s="82">
        <f t="shared" si="212"/>
        <v>0</v>
      </c>
      <c r="R500" s="85">
        <f t="shared" si="220"/>
        <v>0</v>
      </c>
      <c r="S500" s="82">
        <f t="shared" si="213"/>
        <v>0</v>
      </c>
      <c r="T500" s="82">
        <f t="shared" si="214"/>
        <v>0</v>
      </c>
      <c r="U500" s="85">
        <f t="shared" si="221"/>
        <v>0</v>
      </c>
    </row>
    <row r="501" spans="2:21" hidden="1">
      <c r="B501" s="48">
        <v>1355</v>
      </c>
      <c r="C501" s="48"/>
      <c r="D501" s="35" t="s">
        <v>1175</v>
      </c>
      <c r="E501" s="35"/>
      <c r="F501" s="35" t="s">
        <v>736</v>
      </c>
      <c r="G501" s="82">
        <v>46</v>
      </c>
      <c r="H501" s="47">
        <f t="shared" si="207"/>
        <v>0</v>
      </c>
      <c r="I501" s="47">
        <f t="shared" si="208"/>
        <v>46</v>
      </c>
      <c r="J501" s="82">
        <v>46</v>
      </c>
      <c r="K501" s="87">
        <v>46</v>
      </c>
      <c r="L501" s="47">
        <f t="shared" si="209"/>
        <v>0</v>
      </c>
      <c r="M501" s="47">
        <f t="shared" si="210"/>
        <v>46</v>
      </c>
      <c r="O501" s="85">
        <f t="shared" si="219"/>
        <v>0</v>
      </c>
      <c r="P501" s="82">
        <f t="shared" si="211"/>
        <v>0</v>
      </c>
      <c r="Q501" s="82">
        <f t="shared" si="212"/>
        <v>0</v>
      </c>
      <c r="R501" s="85">
        <f t="shared" si="220"/>
        <v>0</v>
      </c>
      <c r="S501" s="82">
        <f t="shared" si="213"/>
        <v>0</v>
      </c>
      <c r="T501" s="82">
        <f t="shared" si="214"/>
        <v>0</v>
      </c>
      <c r="U501" s="85">
        <f t="shared" si="221"/>
        <v>0</v>
      </c>
    </row>
    <row r="502" spans="2:21" hidden="1">
      <c r="B502" s="48">
        <v>1356</v>
      </c>
      <c r="C502" s="48"/>
      <c r="D502" s="35" t="s">
        <v>1176</v>
      </c>
      <c r="E502" s="35" t="s">
        <v>735</v>
      </c>
      <c r="F502" s="35"/>
      <c r="G502" s="82">
        <v>44</v>
      </c>
      <c r="H502" s="47">
        <f t="shared" si="207"/>
        <v>44</v>
      </c>
      <c r="I502" s="47">
        <f t="shared" si="208"/>
        <v>0</v>
      </c>
      <c r="J502" s="82">
        <v>44</v>
      </c>
      <c r="K502" s="87">
        <v>44</v>
      </c>
      <c r="L502" s="47">
        <f t="shared" si="209"/>
        <v>44</v>
      </c>
      <c r="M502" s="47">
        <f t="shared" si="210"/>
        <v>0</v>
      </c>
      <c r="O502" s="85">
        <f t="shared" si="219"/>
        <v>0</v>
      </c>
      <c r="P502" s="82">
        <f t="shared" si="211"/>
        <v>0</v>
      </c>
      <c r="Q502" s="82">
        <f t="shared" si="212"/>
        <v>0</v>
      </c>
      <c r="R502" s="85">
        <f t="shared" si="220"/>
        <v>0</v>
      </c>
      <c r="S502" s="82">
        <f t="shared" si="213"/>
        <v>0</v>
      </c>
      <c r="T502" s="82">
        <f t="shared" si="214"/>
        <v>0</v>
      </c>
      <c r="U502" s="85">
        <f t="shared" si="221"/>
        <v>0</v>
      </c>
    </row>
    <row r="503" spans="2:21" hidden="1">
      <c r="B503" s="48">
        <v>1357</v>
      </c>
      <c r="C503" s="48"/>
      <c r="D503" s="35" t="s">
        <v>1177</v>
      </c>
      <c r="E503" s="35" t="s">
        <v>735</v>
      </c>
      <c r="F503" s="35"/>
      <c r="G503" s="82">
        <v>24</v>
      </c>
      <c r="H503" s="47">
        <f t="shared" si="207"/>
        <v>24</v>
      </c>
      <c r="I503" s="47">
        <f t="shared" si="208"/>
        <v>0</v>
      </c>
      <c r="J503" s="82">
        <v>24</v>
      </c>
      <c r="K503" s="87">
        <v>26.5</v>
      </c>
      <c r="L503" s="47">
        <f t="shared" si="209"/>
        <v>26.5</v>
      </c>
      <c r="M503" s="47">
        <f t="shared" si="210"/>
        <v>0</v>
      </c>
      <c r="O503" s="85">
        <f t="shared" si="219"/>
        <v>0</v>
      </c>
      <c r="P503" s="82">
        <f t="shared" si="211"/>
        <v>0</v>
      </c>
      <c r="Q503" s="82">
        <f t="shared" si="212"/>
        <v>0</v>
      </c>
      <c r="R503" s="85">
        <f t="shared" si="220"/>
        <v>2.5</v>
      </c>
      <c r="S503" s="82">
        <f t="shared" si="213"/>
        <v>2.5</v>
      </c>
      <c r="T503" s="82">
        <f t="shared" si="214"/>
        <v>0</v>
      </c>
      <c r="U503" s="85">
        <f t="shared" si="221"/>
        <v>2.5</v>
      </c>
    </row>
    <row r="504" spans="2:21" hidden="1">
      <c r="B504" s="48">
        <v>1358</v>
      </c>
      <c r="C504" s="48"/>
      <c r="D504" s="35" t="s">
        <v>1178</v>
      </c>
      <c r="E504" s="35" t="s">
        <v>735</v>
      </c>
      <c r="F504" s="35"/>
      <c r="G504" s="82">
        <v>23</v>
      </c>
      <c r="H504" s="47">
        <f t="shared" si="207"/>
        <v>23</v>
      </c>
      <c r="I504" s="47">
        <f t="shared" si="208"/>
        <v>0</v>
      </c>
      <c r="J504" s="82">
        <v>23</v>
      </c>
      <c r="K504" s="87">
        <v>23</v>
      </c>
      <c r="L504" s="47">
        <f t="shared" si="209"/>
        <v>23</v>
      </c>
      <c r="M504" s="47">
        <f t="shared" si="210"/>
        <v>0</v>
      </c>
      <c r="O504" s="85">
        <f t="shared" si="219"/>
        <v>0</v>
      </c>
      <c r="P504" s="82">
        <f t="shared" si="211"/>
        <v>0</v>
      </c>
      <c r="Q504" s="82">
        <f t="shared" si="212"/>
        <v>0</v>
      </c>
      <c r="R504" s="85">
        <f t="shared" si="220"/>
        <v>0</v>
      </c>
      <c r="S504" s="82">
        <f t="shared" si="213"/>
        <v>0</v>
      </c>
      <c r="T504" s="82">
        <f t="shared" si="214"/>
        <v>0</v>
      </c>
      <c r="U504" s="85">
        <f t="shared" si="221"/>
        <v>0</v>
      </c>
    </row>
    <row r="505" spans="2:21" hidden="1">
      <c r="B505" s="48">
        <v>1359</v>
      </c>
      <c r="C505" s="48"/>
      <c r="D505" s="35" t="s">
        <v>1179</v>
      </c>
      <c r="E505" s="35" t="s">
        <v>735</v>
      </c>
      <c r="F505" s="35"/>
      <c r="G505" s="82">
        <v>37</v>
      </c>
      <c r="H505" s="47">
        <f t="shared" si="207"/>
        <v>37</v>
      </c>
      <c r="I505" s="47">
        <f t="shared" si="208"/>
        <v>0</v>
      </c>
      <c r="J505" s="82">
        <v>37</v>
      </c>
      <c r="K505" s="87">
        <v>37</v>
      </c>
      <c r="L505" s="47">
        <f t="shared" si="209"/>
        <v>37</v>
      </c>
      <c r="M505" s="47">
        <f t="shared" si="210"/>
        <v>0</v>
      </c>
      <c r="O505" s="85">
        <f t="shared" si="219"/>
        <v>0</v>
      </c>
      <c r="P505" s="82">
        <f t="shared" si="211"/>
        <v>0</v>
      </c>
      <c r="Q505" s="82">
        <f t="shared" si="212"/>
        <v>0</v>
      </c>
      <c r="R505" s="85">
        <f t="shared" si="220"/>
        <v>0</v>
      </c>
      <c r="S505" s="82">
        <f t="shared" si="213"/>
        <v>0</v>
      </c>
      <c r="T505" s="82">
        <f t="shared" si="214"/>
        <v>0</v>
      </c>
      <c r="U505" s="85">
        <f t="shared" si="221"/>
        <v>0</v>
      </c>
    </row>
    <row r="506" spans="2:21" hidden="1">
      <c r="B506" s="48">
        <v>1360</v>
      </c>
      <c r="C506" s="48"/>
      <c r="D506" s="35" t="s">
        <v>1150</v>
      </c>
      <c r="E506" s="35" t="s">
        <v>735</v>
      </c>
      <c r="F506" s="35"/>
      <c r="G506" s="82">
        <v>90</v>
      </c>
      <c r="H506" s="47">
        <f t="shared" si="207"/>
        <v>90</v>
      </c>
      <c r="I506" s="47">
        <f t="shared" si="208"/>
        <v>0</v>
      </c>
      <c r="J506" s="82">
        <v>90</v>
      </c>
      <c r="K506" s="87">
        <v>90</v>
      </c>
      <c r="L506" s="47">
        <f t="shared" si="209"/>
        <v>90</v>
      </c>
      <c r="M506" s="47">
        <f t="shared" si="210"/>
        <v>0</v>
      </c>
      <c r="O506" s="85">
        <f t="shared" si="219"/>
        <v>0</v>
      </c>
      <c r="P506" s="82">
        <f t="shared" si="211"/>
        <v>0</v>
      </c>
      <c r="Q506" s="82">
        <f t="shared" si="212"/>
        <v>0</v>
      </c>
      <c r="R506" s="85">
        <f t="shared" si="220"/>
        <v>0</v>
      </c>
      <c r="S506" s="82">
        <f t="shared" si="213"/>
        <v>0</v>
      </c>
      <c r="T506" s="82">
        <f t="shared" si="214"/>
        <v>0</v>
      </c>
      <c r="U506" s="85">
        <f t="shared" si="221"/>
        <v>0</v>
      </c>
    </row>
    <row r="507" spans="2:21" hidden="1">
      <c r="B507" s="48">
        <v>1361</v>
      </c>
      <c r="C507" s="48"/>
      <c r="D507" s="35" t="s">
        <v>1180</v>
      </c>
      <c r="E507" s="35" t="s">
        <v>735</v>
      </c>
      <c r="F507" s="35"/>
      <c r="G507" s="82">
        <v>66</v>
      </c>
      <c r="H507" s="47">
        <f t="shared" si="207"/>
        <v>66</v>
      </c>
      <c r="I507" s="47">
        <f t="shared" si="208"/>
        <v>0</v>
      </c>
      <c r="J507" s="82">
        <v>66</v>
      </c>
      <c r="K507" s="87">
        <v>66</v>
      </c>
      <c r="L507" s="47">
        <f t="shared" si="209"/>
        <v>66</v>
      </c>
      <c r="M507" s="47">
        <f t="shared" si="210"/>
        <v>0</v>
      </c>
      <c r="O507" s="85">
        <f t="shared" si="219"/>
        <v>0</v>
      </c>
      <c r="P507" s="82">
        <f t="shared" si="211"/>
        <v>0</v>
      </c>
      <c r="Q507" s="82">
        <f t="shared" si="212"/>
        <v>0</v>
      </c>
      <c r="R507" s="85">
        <f t="shared" si="220"/>
        <v>0</v>
      </c>
      <c r="S507" s="82">
        <f t="shared" si="213"/>
        <v>0</v>
      </c>
      <c r="T507" s="82">
        <f t="shared" si="214"/>
        <v>0</v>
      </c>
      <c r="U507" s="85">
        <f t="shared" si="221"/>
        <v>0</v>
      </c>
    </row>
    <row r="508" spans="2:21" hidden="1">
      <c r="B508" s="48">
        <v>1362</v>
      </c>
      <c r="C508" s="48"/>
      <c r="D508" s="35" t="s">
        <v>1181</v>
      </c>
      <c r="E508" s="35" t="s">
        <v>735</v>
      </c>
      <c r="F508" s="35"/>
      <c r="G508" s="82">
        <v>73</v>
      </c>
      <c r="H508" s="47">
        <f t="shared" si="207"/>
        <v>73</v>
      </c>
      <c r="I508" s="47">
        <f t="shared" si="208"/>
        <v>0</v>
      </c>
      <c r="J508" s="82">
        <v>73</v>
      </c>
      <c r="K508" s="87">
        <v>73</v>
      </c>
      <c r="L508" s="47">
        <f t="shared" si="209"/>
        <v>73</v>
      </c>
      <c r="M508" s="47">
        <f t="shared" si="210"/>
        <v>0</v>
      </c>
      <c r="O508" s="85">
        <f t="shared" si="219"/>
        <v>0</v>
      </c>
      <c r="P508" s="82">
        <f t="shared" si="211"/>
        <v>0</v>
      </c>
      <c r="Q508" s="82">
        <f t="shared" si="212"/>
        <v>0</v>
      </c>
      <c r="R508" s="85">
        <f t="shared" si="220"/>
        <v>0</v>
      </c>
      <c r="S508" s="82">
        <f t="shared" si="213"/>
        <v>0</v>
      </c>
      <c r="T508" s="82">
        <f t="shared" si="214"/>
        <v>0</v>
      </c>
      <c r="U508" s="85">
        <f t="shared" si="221"/>
        <v>0</v>
      </c>
    </row>
    <row r="509" spans="2:21" hidden="1">
      <c r="B509" s="48">
        <v>1363</v>
      </c>
      <c r="C509" s="48"/>
      <c r="D509" s="35" t="s">
        <v>1182</v>
      </c>
      <c r="E509" s="35" t="s">
        <v>735</v>
      </c>
      <c r="F509" s="35"/>
      <c r="G509" s="82">
        <v>29</v>
      </c>
      <c r="H509" s="47">
        <f t="shared" si="207"/>
        <v>29</v>
      </c>
      <c r="I509" s="47">
        <f t="shared" si="208"/>
        <v>0</v>
      </c>
      <c r="J509" s="82">
        <v>29</v>
      </c>
      <c r="K509" s="87">
        <v>29</v>
      </c>
      <c r="L509" s="47">
        <f t="shared" si="209"/>
        <v>29</v>
      </c>
      <c r="M509" s="47">
        <f t="shared" si="210"/>
        <v>0</v>
      </c>
      <c r="O509" s="85">
        <f t="shared" si="219"/>
        <v>0</v>
      </c>
      <c r="P509" s="82">
        <f t="shared" si="211"/>
        <v>0</v>
      </c>
      <c r="Q509" s="82">
        <f t="shared" si="212"/>
        <v>0</v>
      </c>
      <c r="R509" s="85">
        <f t="shared" si="220"/>
        <v>0</v>
      </c>
      <c r="S509" s="82">
        <f t="shared" si="213"/>
        <v>0</v>
      </c>
      <c r="T509" s="82">
        <f t="shared" si="214"/>
        <v>0</v>
      </c>
      <c r="U509" s="85">
        <f t="shared" si="221"/>
        <v>0</v>
      </c>
    </row>
    <row r="510" spans="2:21" hidden="1">
      <c r="B510" s="48">
        <v>1364</v>
      </c>
      <c r="C510" s="48"/>
      <c r="D510" s="35" t="s">
        <v>1183</v>
      </c>
      <c r="E510" s="35" t="s">
        <v>735</v>
      </c>
      <c r="F510" s="35"/>
      <c r="G510" s="82">
        <v>66</v>
      </c>
      <c r="H510" s="47">
        <f t="shared" si="207"/>
        <v>66</v>
      </c>
      <c r="I510" s="47">
        <f t="shared" si="208"/>
        <v>0</v>
      </c>
      <c r="J510" s="82">
        <v>66</v>
      </c>
      <c r="K510" s="87">
        <v>67</v>
      </c>
      <c r="L510" s="47">
        <f t="shared" si="209"/>
        <v>67</v>
      </c>
      <c r="M510" s="47">
        <f t="shared" si="210"/>
        <v>0</v>
      </c>
      <c r="O510" s="85">
        <f t="shared" si="219"/>
        <v>0</v>
      </c>
      <c r="P510" s="82">
        <f t="shared" si="211"/>
        <v>0</v>
      </c>
      <c r="Q510" s="82">
        <f t="shared" si="212"/>
        <v>0</v>
      </c>
      <c r="R510" s="85">
        <f t="shared" si="220"/>
        <v>1</v>
      </c>
      <c r="S510" s="82">
        <f t="shared" si="213"/>
        <v>1</v>
      </c>
      <c r="T510" s="82">
        <f t="shared" si="214"/>
        <v>0</v>
      </c>
      <c r="U510" s="85">
        <f t="shared" si="221"/>
        <v>1</v>
      </c>
    </row>
    <row r="511" spans="2:21" hidden="1">
      <c r="B511" s="48">
        <v>1365</v>
      </c>
      <c r="C511" s="48"/>
      <c r="D511" s="35" t="s">
        <v>1184</v>
      </c>
      <c r="E511" s="35" t="s">
        <v>735</v>
      </c>
      <c r="F511" s="35"/>
      <c r="G511" s="82">
        <v>80</v>
      </c>
      <c r="H511" s="47">
        <f t="shared" si="207"/>
        <v>80</v>
      </c>
      <c r="I511" s="47">
        <f t="shared" si="208"/>
        <v>0</v>
      </c>
      <c r="J511" s="82">
        <v>80</v>
      </c>
      <c r="K511" s="87">
        <v>80</v>
      </c>
      <c r="L511" s="47">
        <f t="shared" si="209"/>
        <v>80</v>
      </c>
      <c r="M511" s="47">
        <f t="shared" si="210"/>
        <v>0</v>
      </c>
      <c r="O511" s="85">
        <f t="shared" si="219"/>
        <v>0</v>
      </c>
      <c r="P511" s="82">
        <f t="shared" si="211"/>
        <v>0</v>
      </c>
      <c r="Q511" s="82">
        <f t="shared" si="212"/>
        <v>0</v>
      </c>
      <c r="R511" s="85">
        <f t="shared" si="220"/>
        <v>0</v>
      </c>
      <c r="S511" s="82">
        <f t="shared" si="213"/>
        <v>0</v>
      </c>
      <c r="T511" s="82">
        <f t="shared" si="214"/>
        <v>0</v>
      </c>
      <c r="U511" s="85">
        <f t="shared" si="221"/>
        <v>0</v>
      </c>
    </row>
    <row r="512" spans="2:21" hidden="1">
      <c r="B512" s="48">
        <v>1366</v>
      </c>
      <c r="C512" s="48"/>
      <c r="D512" s="35" t="s">
        <v>1185</v>
      </c>
      <c r="E512" s="35" t="s">
        <v>735</v>
      </c>
      <c r="F512" s="35"/>
      <c r="G512" s="82">
        <v>60</v>
      </c>
      <c r="H512" s="47">
        <f t="shared" si="207"/>
        <v>60</v>
      </c>
      <c r="I512" s="47">
        <f t="shared" si="208"/>
        <v>0</v>
      </c>
      <c r="J512" s="82">
        <v>60</v>
      </c>
      <c r="K512" s="87">
        <v>60</v>
      </c>
      <c r="L512" s="47">
        <f t="shared" si="209"/>
        <v>60</v>
      </c>
      <c r="M512" s="47">
        <f t="shared" si="210"/>
        <v>0</v>
      </c>
      <c r="O512" s="85">
        <f t="shared" si="219"/>
        <v>0</v>
      </c>
      <c r="P512" s="82">
        <f t="shared" si="211"/>
        <v>0</v>
      </c>
      <c r="Q512" s="82">
        <f t="shared" si="212"/>
        <v>0</v>
      </c>
      <c r="R512" s="85">
        <f t="shared" si="220"/>
        <v>0</v>
      </c>
      <c r="S512" s="82">
        <f t="shared" si="213"/>
        <v>0</v>
      </c>
      <c r="T512" s="82">
        <f t="shared" si="214"/>
        <v>0</v>
      </c>
      <c r="U512" s="85">
        <f t="shared" si="221"/>
        <v>0</v>
      </c>
    </row>
    <row r="513" spans="2:23" hidden="1">
      <c r="B513" s="48">
        <v>1367</v>
      </c>
      <c r="C513" s="48"/>
      <c r="D513" s="35" t="s">
        <v>1186</v>
      </c>
      <c r="E513" s="35" t="s">
        <v>735</v>
      </c>
      <c r="F513" s="35"/>
      <c r="G513" s="82">
        <v>43</v>
      </c>
      <c r="H513" s="47">
        <f t="shared" si="207"/>
        <v>43</v>
      </c>
      <c r="I513" s="47">
        <f t="shared" si="208"/>
        <v>0</v>
      </c>
      <c r="J513" s="82">
        <v>43</v>
      </c>
      <c r="K513" s="87">
        <v>43</v>
      </c>
      <c r="L513" s="47">
        <f t="shared" si="209"/>
        <v>43</v>
      </c>
      <c r="M513" s="47">
        <f t="shared" si="210"/>
        <v>0</v>
      </c>
      <c r="O513" s="85">
        <f t="shared" si="219"/>
        <v>0</v>
      </c>
      <c r="P513" s="82">
        <f t="shared" si="211"/>
        <v>0</v>
      </c>
      <c r="Q513" s="82">
        <f t="shared" si="212"/>
        <v>0</v>
      </c>
      <c r="R513" s="85">
        <f t="shared" si="220"/>
        <v>0</v>
      </c>
      <c r="S513" s="82">
        <f t="shared" si="213"/>
        <v>0</v>
      </c>
      <c r="T513" s="82">
        <f t="shared" si="214"/>
        <v>0</v>
      </c>
      <c r="U513" s="85">
        <f t="shared" si="221"/>
        <v>0</v>
      </c>
    </row>
    <row r="514" spans="2:23" hidden="1">
      <c r="B514" s="48">
        <v>1368</v>
      </c>
      <c r="C514" s="48"/>
      <c r="D514" s="35" t="s">
        <v>1187</v>
      </c>
      <c r="E514" s="35" t="s">
        <v>735</v>
      </c>
      <c r="F514" s="35"/>
      <c r="G514" s="82">
        <v>34.799999999999997</v>
      </c>
      <c r="H514" s="47">
        <f t="shared" ref="H514:H551" si="222">IF($E514="",0,$G514)</f>
        <v>34.799999999999997</v>
      </c>
      <c r="I514" s="47">
        <f t="shared" ref="I514:I551" si="223">IF($F514="",0,$G514)</f>
        <v>0</v>
      </c>
      <c r="J514" s="82">
        <v>34.799999999999997</v>
      </c>
      <c r="K514" s="87">
        <v>34.799999999999997</v>
      </c>
      <c r="L514" s="47">
        <f t="shared" ref="L514:L551" si="224">IF($E514="",0,K514)</f>
        <v>34.799999999999997</v>
      </c>
      <c r="M514" s="47">
        <f t="shared" ref="M514:M551" si="225">IF($F514="",0,K514)</f>
        <v>0</v>
      </c>
      <c r="O514" s="85">
        <f t="shared" si="219"/>
        <v>0</v>
      </c>
      <c r="P514" s="82">
        <f t="shared" ref="P514:P551" si="226">IF($E514="",0,O514)</f>
        <v>0</v>
      </c>
      <c r="Q514" s="82">
        <f t="shared" ref="Q514:Q551" si="227">IF($F514="",0,O514)</f>
        <v>0</v>
      </c>
      <c r="R514" s="85">
        <f t="shared" si="220"/>
        <v>0</v>
      </c>
      <c r="S514" s="82">
        <f t="shared" ref="S514:S551" si="228">IF($E514="",0,R514)</f>
        <v>0</v>
      </c>
      <c r="T514" s="82">
        <f t="shared" ref="T514:T551" si="229">IF($F514="",0,R514)</f>
        <v>0</v>
      </c>
      <c r="U514" s="85">
        <f t="shared" si="221"/>
        <v>0</v>
      </c>
    </row>
    <row r="515" spans="2:23" hidden="1">
      <c r="B515" s="48">
        <v>1369</v>
      </c>
      <c r="C515" s="48"/>
      <c r="D515" s="35" t="s">
        <v>1188</v>
      </c>
      <c r="E515" s="35" t="s">
        <v>735</v>
      </c>
      <c r="F515" s="35"/>
      <c r="G515" s="82">
        <v>87</v>
      </c>
      <c r="H515" s="47">
        <f t="shared" si="222"/>
        <v>87</v>
      </c>
      <c r="I515" s="47">
        <f t="shared" si="223"/>
        <v>0</v>
      </c>
      <c r="J515" s="82">
        <v>87</v>
      </c>
      <c r="K515" s="87">
        <v>87</v>
      </c>
      <c r="L515" s="47">
        <f t="shared" si="224"/>
        <v>87</v>
      </c>
      <c r="M515" s="47">
        <f t="shared" si="225"/>
        <v>0</v>
      </c>
      <c r="O515" s="85">
        <f t="shared" si="219"/>
        <v>0</v>
      </c>
      <c r="P515" s="82">
        <f t="shared" si="226"/>
        <v>0</v>
      </c>
      <c r="Q515" s="82">
        <f t="shared" si="227"/>
        <v>0</v>
      </c>
      <c r="R515" s="85">
        <f t="shared" si="220"/>
        <v>0</v>
      </c>
      <c r="S515" s="82">
        <f t="shared" si="228"/>
        <v>0</v>
      </c>
      <c r="T515" s="82">
        <f t="shared" si="229"/>
        <v>0</v>
      </c>
      <c r="U515" s="85">
        <f t="shared" si="221"/>
        <v>0</v>
      </c>
    </row>
    <row r="516" spans="2:23" hidden="1">
      <c r="B516" s="48">
        <v>1370</v>
      </c>
      <c r="C516" s="48"/>
      <c r="D516" s="35" t="s">
        <v>1189</v>
      </c>
      <c r="E516" s="35" t="s">
        <v>735</v>
      </c>
      <c r="F516" s="35"/>
      <c r="G516" s="82">
        <v>28</v>
      </c>
      <c r="H516" s="47">
        <f t="shared" si="222"/>
        <v>28</v>
      </c>
      <c r="I516" s="47">
        <f t="shared" si="223"/>
        <v>0</v>
      </c>
      <c r="J516" s="82">
        <v>28</v>
      </c>
      <c r="K516" s="87">
        <v>28</v>
      </c>
      <c r="L516" s="47">
        <f t="shared" si="224"/>
        <v>28</v>
      </c>
      <c r="M516" s="47">
        <f t="shared" si="225"/>
        <v>0</v>
      </c>
      <c r="O516" s="85">
        <f t="shared" si="219"/>
        <v>0</v>
      </c>
      <c r="P516" s="82">
        <f t="shared" si="226"/>
        <v>0</v>
      </c>
      <c r="Q516" s="82">
        <f t="shared" si="227"/>
        <v>0</v>
      </c>
      <c r="R516" s="85">
        <f t="shared" si="220"/>
        <v>0</v>
      </c>
      <c r="S516" s="82">
        <f t="shared" si="228"/>
        <v>0</v>
      </c>
      <c r="T516" s="82">
        <f t="shared" si="229"/>
        <v>0</v>
      </c>
      <c r="U516" s="85">
        <f t="shared" si="221"/>
        <v>0</v>
      </c>
    </row>
    <row r="517" spans="2:23" hidden="1">
      <c r="B517" s="48">
        <v>1371</v>
      </c>
      <c r="C517" s="48"/>
      <c r="D517" s="35" t="s">
        <v>1190</v>
      </c>
      <c r="E517" s="35" t="s">
        <v>735</v>
      </c>
      <c r="F517" s="35"/>
      <c r="G517" s="82">
        <v>20</v>
      </c>
      <c r="H517" s="47">
        <f t="shared" si="222"/>
        <v>20</v>
      </c>
      <c r="I517" s="47">
        <f t="shared" si="223"/>
        <v>0</v>
      </c>
      <c r="J517" s="82">
        <v>20</v>
      </c>
      <c r="K517" s="87">
        <v>20</v>
      </c>
      <c r="L517" s="47">
        <f t="shared" si="224"/>
        <v>20</v>
      </c>
      <c r="M517" s="47">
        <f t="shared" si="225"/>
        <v>0</v>
      </c>
      <c r="O517" s="85">
        <f t="shared" si="219"/>
        <v>0</v>
      </c>
      <c r="P517" s="82">
        <f t="shared" si="226"/>
        <v>0</v>
      </c>
      <c r="Q517" s="82">
        <f t="shared" si="227"/>
        <v>0</v>
      </c>
      <c r="R517" s="85">
        <f t="shared" si="220"/>
        <v>0</v>
      </c>
      <c r="S517" s="82">
        <f t="shared" si="228"/>
        <v>0</v>
      </c>
      <c r="T517" s="82">
        <f t="shared" si="229"/>
        <v>0</v>
      </c>
      <c r="U517" s="85">
        <f t="shared" si="221"/>
        <v>0</v>
      </c>
    </row>
    <row r="518" spans="2:23" hidden="1">
      <c r="B518" s="48">
        <v>1372</v>
      </c>
      <c r="C518" s="48"/>
      <c r="D518" s="35" t="s">
        <v>1191</v>
      </c>
      <c r="E518" s="35" t="s">
        <v>735</v>
      </c>
      <c r="F518" s="35"/>
      <c r="G518" s="82">
        <v>28</v>
      </c>
      <c r="H518" s="47">
        <f t="shared" si="222"/>
        <v>28</v>
      </c>
      <c r="I518" s="47">
        <f t="shared" si="223"/>
        <v>0</v>
      </c>
      <c r="J518" s="82">
        <v>28</v>
      </c>
      <c r="K518" s="87">
        <v>29</v>
      </c>
      <c r="L518" s="47">
        <f t="shared" si="224"/>
        <v>29</v>
      </c>
      <c r="M518" s="47">
        <f t="shared" si="225"/>
        <v>0</v>
      </c>
      <c r="O518" s="85">
        <f t="shared" si="219"/>
        <v>0</v>
      </c>
      <c r="P518" s="82">
        <f t="shared" si="226"/>
        <v>0</v>
      </c>
      <c r="Q518" s="82">
        <f t="shared" si="227"/>
        <v>0</v>
      </c>
      <c r="R518" s="85">
        <f t="shared" si="220"/>
        <v>1</v>
      </c>
      <c r="S518" s="82">
        <f t="shared" si="228"/>
        <v>1</v>
      </c>
      <c r="T518" s="82">
        <f t="shared" si="229"/>
        <v>0</v>
      </c>
      <c r="U518" s="85">
        <f t="shared" si="221"/>
        <v>1</v>
      </c>
    </row>
    <row r="519" spans="2:23" hidden="1">
      <c r="B519" s="48">
        <v>1373</v>
      </c>
      <c r="C519" s="48"/>
      <c r="D519" s="35" t="s">
        <v>1192</v>
      </c>
      <c r="E519" s="35" t="s">
        <v>735</v>
      </c>
      <c r="F519" s="35"/>
      <c r="G519" s="82">
        <v>46</v>
      </c>
      <c r="H519" s="47">
        <f t="shared" si="222"/>
        <v>46</v>
      </c>
      <c r="I519" s="47">
        <f t="shared" si="223"/>
        <v>0</v>
      </c>
      <c r="J519" s="82">
        <v>46</v>
      </c>
      <c r="K519" s="87">
        <v>46</v>
      </c>
      <c r="L519" s="47">
        <f t="shared" si="224"/>
        <v>46</v>
      </c>
      <c r="M519" s="47">
        <f t="shared" si="225"/>
        <v>0</v>
      </c>
      <c r="O519" s="85">
        <f t="shared" si="219"/>
        <v>0</v>
      </c>
      <c r="P519" s="82">
        <f t="shared" si="226"/>
        <v>0</v>
      </c>
      <c r="Q519" s="82">
        <f t="shared" si="227"/>
        <v>0</v>
      </c>
      <c r="R519" s="85">
        <f t="shared" si="220"/>
        <v>0</v>
      </c>
      <c r="S519" s="82">
        <f t="shared" si="228"/>
        <v>0</v>
      </c>
      <c r="T519" s="82">
        <f t="shared" si="229"/>
        <v>0</v>
      </c>
      <c r="U519" s="85">
        <f t="shared" si="221"/>
        <v>0</v>
      </c>
    </row>
    <row r="520" spans="2:23" hidden="1">
      <c r="B520" s="48">
        <v>1374</v>
      </c>
      <c r="C520" s="48"/>
      <c r="D520" s="35" t="s">
        <v>1193</v>
      </c>
      <c r="E520" s="35" t="s">
        <v>735</v>
      </c>
      <c r="F520" s="35"/>
      <c r="G520" s="82">
        <v>27</v>
      </c>
      <c r="H520" s="47">
        <f t="shared" si="222"/>
        <v>27</v>
      </c>
      <c r="I520" s="47">
        <f t="shared" si="223"/>
        <v>0</v>
      </c>
      <c r="J520" s="82">
        <v>27</v>
      </c>
      <c r="K520" s="87">
        <v>27</v>
      </c>
      <c r="L520" s="47">
        <f t="shared" si="224"/>
        <v>27</v>
      </c>
      <c r="M520" s="47">
        <f t="shared" si="225"/>
        <v>0</v>
      </c>
      <c r="O520" s="85">
        <f t="shared" si="219"/>
        <v>0</v>
      </c>
      <c r="P520" s="82">
        <f t="shared" si="226"/>
        <v>0</v>
      </c>
      <c r="Q520" s="82">
        <f t="shared" si="227"/>
        <v>0</v>
      </c>
      <c r="R520" s="85">
        <f t="shared" si="220"/>
        <v>0</v>
      </c>
      <c r="S520" s="82">
        <f t="shared" si="228"/>
        <v>0</v>
      </c>
      <c r="T520" s="82">
        <f t="shared" si="229"/>
        <v>0</v>
      </c>
      <c r="U520" s="85">
        <f t="shared" si="221"/>
        <v>0</v>
      </c>
    </row>
    <row r="521" spans="2:23" hidden="1">
      <c r="B521" s="48">
        <v>1375</v>
      </c>
      <c r="C521" s="48"/>
      <c r="D521" s="35" t="s">
        <v>1194</v>
      </c>
      <c r="E521" s="35" t="s">
        <v>735</v>
      </c>
      <c r="F521" s="35"/>
      <c r="G521" s="82">
        <v>59</v>
      </c>
      <c r="H521" s="47">
        <f t="shared" si="222"/>
        <v>59</v>
      </c>
      <c r="I521" s="47">
        <f t="shared" si="223"/>
        <v>0</v>
      </c>
      <c r="J521" s="82">
        <v>59</v>
      </c>
      <c r="K521" s="87">
        <v>59</v>
      </c>
      <c r="L521" s="47">
        <f t="shared" si="224"/>
        <v>59</v>
      </c>
      <c r="M521" s="47">
        <f t="shared" si="225"/>
        <v>0</v>
      </c>
      <c r="O521" s="85">
        <f t="shared" si="219"/>
        <v>0</v>
      </c>
      <c r="P521" s="82">
        <f t="shared" si="226"/>
        <v>0</v>
      </c>
      <c r="Q521" s="82">
        <f t="shared" si="227"/>
        <v>0</v>
      </c>
      <c r="R521" s="85">
        <f t="shared" si="220"/>
        <v>0</v>
      </c>
      <c r="S521" s="82">
        <f t="shared" si="228"/>
        <v>0</v>
      </c>
      <c r="T521" s="82">
        <f t="shared" si="229"/>
        <v>0</v>
      </c>
      <c r="U521" s="85">
        <f t="shared" si="221"/>
        <v>0</v>
      </c>
    </row>
    <row r="522" spans="2:23" hidden="1">
      <c r="B522" s="48">
        <v>1376</v>
      </c>
      <c r="C522" s="48"/>
      <c r="D522" s="35" t="s">
        <v>1195</v>
      </c>
      <c r="E522" s="35" t="s">
        <v>735</v>
      </c>
      <c r="F522" s="35"/>
      <c r="G522" s="82">
        <v>20</v>
      </c>
      <c r="H522" s="47">
        <f t="shared" si="222"/>
        <v>20</v>
      </c>
      <c r="I522" s="47">
        <f t="shared" si="223"/>
        <v>0</v>
      </c>
      <c r="J522" s="82">
        <v>20</v>
      </c>
      <c r="K522" s="87">
        <v>20</v>
      </c>
      <c r="L522" s="47">
        <f t="shared" si="224"/>
        <v>20</v>
      </c>
      <c r="M522" s="47">
        <f t="shared" si="225"/>
        <v>0</v>
      </c>
      <c r="O522" s="85">
        <f t="shared" si="219"/>
        <v>0</v>
      </c>
      <c r="P522" s="82">
        <f t="shared" si="226"/>
        <v>0</v>
      </c>
      <c r="Q522" s="82">
        <f t="shared" si="227"/>
        <v>0</v>
      </c>
      <c r="R522" s="85">
        <f t="shared" si="220"/>
        <v>0</v>
      </c>
      <c r="S522" s="82">
        <f t="shared" si="228"/>
        <v>0</v>
      </c>
      <c r="T522" s="82">
        <f t="shared" si="229"/>
        <v>0</v>
      </c>
      <c r="U522" s="85">
        <f t="shared" si="221"/>
        <v>0</v>
      </c>
    </row>
    <row r="523" spans="2:23" hidden="1">
      <c r="B523" s="48">
        <v>1377</v>
      </c>
      <c r="C523" s="48"/>
      <c r="D523" s="35" t="s">
        <v>1196</v>
      </c>
      <c r="E523" s="35" t="s">
        <v>735</v>
      </c>
      <c r="F523" s="35"/>
      <c r="G523" s="82">
        <v>50</v>
      </c>
      <c r="H523" s="47">
        <f t="shared" si="222"/>
        <v>50</v>
      </c>
      <c r="I523" s="47">
        <f t="shared" si="223"/>
        <v>0</v>
      </c>
      <c r="J523" s="82">
        <v>50</v>
      </c>
      <c r="K523" s="87">
        <v>50</v>
      </c>
      <c r="L523" s="47">
        <f t="shared" si="224"/>
        <v>50</v>
      </c>
      <c r="M523" s="47">
        <f t="shared" si="225"/>
        <v>0</v>
      </c>
      <c r="O523" s="85">
        <f t="shared" si="219"/>
        <v>0</v>
      </c>
      <c r="P523" s="82">
        <f t="shared" si="226"/>
        <v>0</v>
      </c>
      <c r="Q523" s="82">
        <f t="shared" si="227"/>
        <v>0</v>
      </c>
      <c r="R523" s="85">
        <f t="shared" si="220"/>
        <v>0</v>
      </c>
      <c r="S523" s="82">
        <f t="shared" si="228"/>
        <v>0</v>
      </c>
      <c r="T523" s="82">
        <f t="shared" si="229"/>
        <v>0</v>
      </c>
      <c r="U523" s="85">
        <f t="shared" si="221"/>
        <v>0</v>
      </c>
    </row>
    <row r="524" spans="2:23" hidden="1">
      <c r="B524" s="48">
        <v>1378</v>
      </c>
      <c r="C524" s="48"/>
      <c r="D524" s="35" t="s">
        <v>1197</v>
      </c>
      <c r="E524" s="35" t="s">
        <v>735</v>
      </c>
      <c r="F524" s="35"/>
      <c r="G524" s="82">
        <v>42</v>
      </c>
      <c r="H524" s="47">
        <f t="shared" si="222"/>
        <v>42</v>
      </c>
      <c r="I524" s="47">
        <f t="shared" si="223"/>
        <v>0</v>
      </c>
      <c r="J524" s="82">
        <v>43</v>
      </c>
      <c r="K524" s="87">
        <v>43</v>
      </c>
      <c r="L524" s="47">
        <f t="shared" si="224"/>
        <v>43</v>
      </c>
      <c r="M524" s="47">
        <f t="shared" si="225"/>
        <v>0</v>
      </c>
      <c r="O524" s="85">
        <f t="shared" si="219"/>
        <v>1</v>
      </c>
      <c r="P524" s="82">
        <f t="shared" si="226"/>
        <v>1</v>
      </c>
      <c r="Q524" s="82">
        <f t="shared" si="227"/>
        <v>0</v>
      </c>
      <c r="R524" s="85">
        <f t="shared" si="220"/>
        <v>0</v>
      </c>
      <c r="S524" s="82">
        <f t="shared" si="228"/>
        <v>0</v>
      </c>
      <c r="T524" s="82">
        <f t="shared" si="229"/>
        <v>0</v>
      </c>
      <c r="U524" s="85">
        <f t="shared" si="221"/>
        <v>1</v>
      </c>
    </row>
    <row r="525" spans="2:23" hidden="1">
      <c r="B525" s="48">
        <v>1379</v>
      </c>
      <c r="C525" s="48"/>
      <c r="D525" s="35" t="s">
        <v>1198</v>
      </c>
      <c r="E525" s="35" t="s">
        <v>735</v>
      </c>
      <c r="F525" s="35"/>
      <c r="G525" s="82">
        <v>52</v>
      </c>
      <c r="H525" s="47">
        <f t="shared" si="222"/>
        <v>52</v>
      </c>
      <c r="I525" s="47">
        <f t="shared" si="223"/>
        <v>0</v>
      </c>
      <c r="J525" s="82">
        <v>52</v>
      </c>
      <c r="K525" s="87">
        <v>52</v>
      </c>
      <c r="L525" s="47">
        <f t="shared" si="224"/>
        <v>52</v>
      </c>
      <c r="M525" s="47">
        <f t="shared" si="225"/>
        <v>0</v>
      </c>
      <c r="O525" s="85">
        <f t="shared" si="219"/>
        <v>0</v>
      </c>
      <c r="P525" s="82">
        <f t="shared" si="226"/>
        <v>0</v>
      </c>
      <c r="Q525" s="82">
        <f t="shared" si="227"/>
        <v>0</v>
      </c>
      <c r="R525" s="85">
        <f t="shared" si="220"/>
        <v>0</v>
      </c>
      <c r="S525" s="82">
        <f t="shared" si="228"/>
        <v>0</v>
      </c>
      <c r="T525" s="82">
        <f t="shared" si="229"/>
        <v>0</v>
      </c>
      <c r="U525" s="85">
        <f t="shared" si="221"/>
        <v>0</v>
      </c>
    </row>
    <row r="526" spans="2:23" hidden="1">
      <c r="B526" s="48">
        <v>1380</v>
      </c>
      <c r="C526" s="48"/>
      <c r="D526" s="35" t="s">
        <v>1199</v>
      </c>
      <c r="E526" s="35" t="s">
        <v>735</v>
      </c>
      <c r="F526" s="35"/>
      <c r="G526" s="82">
        <v>47</v>
      </c>
      <c r="H526" s="47">
        <f t="shared" si="222"/>
        <v>47</v>
      </c>
      <c r="I526" s="47">
        <f t="shared" si="223"/>
        <v>0</v>
      </c>
      <c r="J526" s="82">
        <v>47</v>
      </c>
      <c r="K526" s="87">
        <v>47</v>
      </c>
      <c r="L526" s="47">
        <f t="shared" si="224"/>
        <v>47</v>
      </c>
      <c r="M526" s="47">
        <f t="shared" si="225"/>
        <v>0</v>
      </c>
      <c r="O526" s="85">
        <f t="shared" si="219"/>
        <v>0</v>
      </c>
      <c r="P526" s="82">
        <f t="shared" si="226"/>
        <v>0</v>
      </c>
      <c r="Q526" s="82">
        <f t="shared" si="227"/>
        <v>0</v>
      </c>
      <c r="R526" s="85">
        <f t="shared" si="220"/>
        <v>0</v>
      </c>
      <c r="S526" s="82">
        <f t="shared" si="228"/>
        <v>0</v>
      </c>
      <c r="T526" s="82">
        <f t="shared" si="229"/>
        <v>0</v>
      </c>
      <c r="U526" s="85">
        <f t="shared" si="221"/>
        <v>0</v>
      </c>
    </row>
    <row r="527" spans="2:23" hidden="1">
      <c r="B527" s="48">
        <v>1381</v>
      </c>
      <c r="C527" s="48"/>
      <c r="D527" s="35" t="s">
        <v>1200</v>
      </c>
      <c r="E527" s="35" t="s">
        <v>735</v>
      </c>
      <c r="F527" s="35"/>
      <c r="G527" s="82">
        <v>14</v>
      </c>
      <c r="H527" s="47">
        <f t="shared" si="222"/>
        <v>14</v>
      </c>
      <c r="I527" s="47">
        <f t="shared" si="223"/>
        <v>0</v>
      </c>
      <c r="J527" s="82">
        <v>14</v>
      </c>
      <c r="K527" s="87">
        <v>14</v>
      </c>
      <c r="L527" s="47">
        <f t="shared" si="224"/>
        <v>14</v>
      </c>
      <c r="M527" s="47">
        <f t="shared" si="225"/>
        <v>0</v>
      </c>
      <c r="O527" s="85">
        <f t="shared" si="219"/>
        <v>0</v>
      </c>
      <c r="P527" s="82">
        <f t="shared" si="226"/>
        <v>0</v>
      </c>
      <c r="Q527" s="82">
        <f t="shared" si="227"/>
        <v>0</v>
      </c>
      <c r="R527" s="85">
        <f t="shared" si="220"/>
        <v>0</v>
      </c>
      <c r="S527" s="82">
        <f t="shared" si="228"/>
        <v>0</v>
      </c>
      <c r="T527" s="82">
        <f t="shared" si="229"/>
        <v>0</v>
      </c>
      <c r="U527" s="85">
        <f t="shared" si="221"/>
        <v>0</v>
      </c>
    </row>
    <row r="528" spans="2:23" hidden="1">
      <c r="B528" s="35" t="s">
        <v>1201</v>
      </c>
      <c r="C528" s="35"/>
      <c r="D528" s="35"/>
      <c r="E528" s="35"/>
      <c r="F528" s="35"/>
      <c r="H528" s="47">
        <f t="shared" si="222"/>
        <v>0</v>
      </c>
      <c r="I528" s="47">
        <f t="shared" si="223"/>
        <v>0</v>
      </c>
      <c r="J528" s="82"/>
      <c r="K528" s="87"/>
      <c r="L528" s="47">
        <f t="shared" si="224"/>
        <v>0</v>
      </c>
      <c r="M528" s="47">
        <f t="shared" si="225"/>
        <v>0</v>
      </c>
      <c r="O528" s="85"/>
      <c r="P528" s="82">
        <f t="shared" si="226"/>
        <v>0</v>
      </c>
      <c r="Q528" s="82">
        <f t="shared" si="227"/>
        <v>0</v>
      </c>
      <c r="R528" s="85"/>
      <c r="S528" s="82">
        <f t="shared" si="228"/>
        <v>0</v>
      </c>
      <c r="T528" s="82">
        <f t="shared" si="229"/>
        <v>0</v>
      </c>
      <c r="V528" s="47">
        <f>IF($E528="",0,U528)</f>
        <v>0</v>
      </c>
      <c r="W528" s="47">
        <f>IF($F528="",0,U528)</f>
        <v>0</v>
      </c>
    </row>
    <row r="529" spans="2:21" hidden="1">
      <c r="B529" s="48">
        <v>1383</v>
      </c>
      <c r="C529" s="48"/>
      <c r="D529" s="35" t="s">
        <v>1202</v>
      </c>
      <c r="E529" s="35" t="s">
        <v>735</v>
      </c>
      <c r="F529" s="35"/>
      <c r="G529" s="82">
        <v>77</v>
      </c>
      <c r="H529" s="47">
        <f t="shared" si="222"/>
        <v>77</v>
      </c>
      <c r="I529" s="47">
        <f t="shared" si="223"/>
        <v>0</v>
      </c>
      <c r="J529" s="82">
        <v>77</v>
      </c>
      <c r="K529" s="87">
        <v>76</v>
      </c>
      <c r="L529" s="47">
        <f t="shared" si="224"/>
        <v>76</v>
      </c>
      <c r="M529" s="47">
        <f t="shared" si="225"/>
        <v>0</v>
      </c>
      <c r="O529" s="85">
        <f t="shared" ref="O529:O548" si="230">IF(J529&gt;0,J529-G529,0)</f>
        <v>0</v>
      </c>
      <c r="P529" s="82">
        <f t="shared" si="226"/>
        <v>0</v>
      </c>
      <c r="Q529" s="82">
        <f t="shared" si="227"/>
        <v>0</v>
      </c>
      <c r="R529" s="85">
        <f t="shared" ref="R529:R548" si="231">IF(K529&gt;0,K529-J529,0)</f>
        <v>-1</v>
      </c>
      <c r="S529" s="82">
        <f t="shared" si="228"/>
        <v>-1</v>
      </c>
      <c r="T529" s="82">
        <f t="shared" si="229"/>
        <v>0</v>
      </c>
      <c r="U529" s="85">
        <f t="shared" ref="U529:U548" si="232">IF(K529&gt;0,O529+R529,O529)</f>
        <v>-1</v>
      </c>
    </row>
    <row r="530" spans="2:21" hidden="1">
      <c r="B530" s="48">
        <v>1384</v>
      </c>
      <c r="C530" s="48"/>
      <c r="D530" s="35" t="s">
        <v>1203</v>
      </c>
      <c r="E530" s="35" t="s">
        <v>735</v>
      </c>
      <c r="F530" s="35"/>
      <c r="G530" s="82">
        <v>215</v>
      </c>
      <c r="H530" s="47">
        <f t="shared" si="222"/>
        <v>215</v>
      </c>
      <c r="I530" s="47">
        <f t="shared" si="223"/>
        <v>0</v>
      </c>
      <c r="J530" s="82">
        <v>216</v>
      </c>
      <c r="K530" s="87">
        <v>217</v>
      </c>
      <c r="L530" s="47">
        <f t="shared" si="224"/>
        <v>217</v>
      </c>
      <c r="M530" s="47">
        <f t="shared" si="225"/>
        <v>0</v>
      </c>
      <c r="O530" s="85">
        <f t="shared" si="230"/>
        <v>1</v>
      </c>
      <c r="P530" s="82">
        <f t="shared" si="226"/>
        <v>1</v>
      </c>
      <c r="Q530" s="82">
        <f t="shared" si="227"/>
        <v>0</v>
      </c>
      <c r="R530" s="85">
        <f t="shared" si="231"/>
        <v>1</v>
      </c>
      <c r="S530" s="82">
        <f t="shared" si="228"/>
        <v>1</v>
      </c>
      <c r="T530" s="82">
        <f t="shared" si="229"/>
        <v>0</v>
      </c>
      <c r="U530" s="85">
        <f t="shared" si="232"/>
        <v>2</v>
      </c>
    </row>
    <row r="531" spans="2:21" hidden="1">
      <c r="B531" s="48">
        <v>1385</v>
      </c>
      <c r="C531" s="48"/>
      <c r="D531" s="35" t="s">
        <v>1204</v>
      </c>
      <c r="E531" s="35" t="s">
        <v>735</v>
      </c>
      <c r="F531" s="35"/>
      <c r="G531" s="82">
        <v>96</v>
      </c>
      <c r="H531" s="47">
        <f t="shared" si="222"/>
        <v>96</v>
      </c>
      <c r="I531" s="47">
        <f t="shared" si="223"/>
        <v>0</v>
      </c>
      <c r="J531" s="82">
        <v>96</v>
      </c>
      <c r="K531" s="87">
        <v>96</v>
      </c>
      <c r="L531" s="47">
        <f t="shared" si="224"/>
        <v>96</v>
      </c>
      <c r="M531" s="47">
        <f t="shared" si="225"/>
        <v>0</v>
      </c>
      <c r="O531" s="85">
        <f t="shared" si="230"/>
        <v>0</v>
      </c>
      <c r="P531" s="82">
        <f t="shared" si="226"/>
        <v>0</v>
      </c>
      <c r="Q531" s="82">
        <f t="shared" si="227"/>
        <v>0</v>
      </c>
      <c r="R531" s="85">
        <f t="shared" si="231"/>
        <v>0</v>
      </c>
      <c r="S531" s="82">
        <f t="shared" si="228"/>
        <v>0</v>
      </c>
      <c r="T531" s="82">
        <f t="shared" si="229"/>
        <v>0</v>
      </c>
      <c r="U531" s="85">
        <f t="shared" si="232"/>
        <v>0</v>
      </c>
    </row>
    <row r="532" spans="2:21" hidden="1">
      <c r="B532" s="48">
        <v>1386</v>
      </c>
      <c r="C532" s="48"/>
      <c r="D532" s="35" t="s">
        <v>1205</v>
      </c>
      <c r="E532" s="35" t="s">
        <v>735</v>
      </c>
      <c r="F532" s="35"/>
      <c r="G532" s="82">
        <v>106</v>
      </c>
      <c r="H532" s="47">
        <f t="shared" si="222"/>
        <v>106</v>
      </c>
      <c r="I532" s="47">
        <f t="shared" si="223"/>
        <v>0</v>
      </c>
      <c r="J532" s="82">
        <v>106</v>
      </c>
      <c r="K532" s="87">
        <v>106</v>
      </c>
      <c r="L532" s="47">
        <f t="shared" si="224"/>
        <v>106</v>
      </c>
      <c r="M532" s="47">
        <f t="shared" si="225"/>
        <v>0</v>
      </c>
      <c r="O532" s="85">
        <f t="shared" si="230"/>
        <v>0</v>
      </c>
      <c r="P532" s="82">
        <f t="shared" si="226"/>
        <v>0</v>
      </c>
      <c r="Q532" s="82">
        <f t="shared" si="227"/>
        <v>0</v>
      </c>
      <c r="R532" s="85">
        <f t="shared" si="231"/>
        <v>0</v>
      </c>
      <c r="S532" s="82">
        <f t="shared" si="228"/>
        <v>0</v>
      </c>
      <c r="T532" s="82">
        <f t="shared" si="229"/>
        <v>0</v>
      </c>
      <c r="U532" s="85">
        <f t="shared" si="232"/>
        <v>0</v>
      </c>
    </row>
    <row r="533" spans="2:21" hidden="1">
      <c r="B533" s="48">
        <v>1387</v>
      </c>
      <c r="C533" s="48"/>
      <c r="D533" s="35" t="s">
        <v>1206</v>
      </c>
      <c r="E533" s="35" t="s">
        <v>735</v>
      </c>
      <c r="F533" s="35"/>
      <c r="G533" s="82">
        <v>37</v>
      </c>
      <c r="H533" s="47">
        <f t="shared" si="222"/>
        <v>37</v>
      </c>
      <c r="I533" s="47">
        <f t="shared" si="223"/>
        <v>0</v>
      </c>
      <c r="J533" s="82">
        <v>37</v>
      </c>
      <c r="K533" s="87">
        <v>37</v>
      </c>
      <c r="L533" s="47">
        <f t="shared" si="224"/>
        <v>37</v>
      </c>
      <c r="M533" s="47">
        <f t="shared" si="225"/>
        <v>0</v>
      </c>
      <c r="O533" s="85">
        <f t="shared" si="230"/>
        <v>0</v>
      </c>
      <c r="P533" s="82">
        <f t="shared" si="226"/>
        <v>0</v>
      </c>
      <c r="Q533" s="82">
        <f t="shared" si="227"/>
        <v>0</v>
      </c>
      <c r="R533" s="85">
        <f t="shared" si="231"/>
        <v>0</v>
      </c>
      <c r="S533" s="82">
        <f t="shared" si="228"/>
        <v>0</v>
      </c>
      <c r="T533" s="82">
        <f t="shared" si="229"/>
        <v>0</v>
      </c>
      <c r="U533" s="85">
        <f t="shared" si="232"/>
        <v>0</v>
      </c>
    </row>
    <row r="534" spans="2:21" hidden="1">
      <c r="B534" s="48">
        <v>1388</v>
      </c>
      <c r="C534" s="48"/>
      <c r="D534" s="35" t="s">
        <v>1207</v>
      </c>
      <c r="E534" s="35" t="s">
        <v>735</v>
      </c>
      <c r="F534" s="35"/>
      <c r="G534" s="82">
        <v>71</v>
      </c>
      <c r="H534" s="47">
        <f t="shared" si="222"/>
        <v>71</v>
      </c>
      <c r="I534" s="47">
        <f t="shared" si="223"/>
        <v>0</v>
      </c>
      <c r="J534" s="82">
        <v>71</v>
      </c>
      <c r="K534" s="87">
        <v>71</v>
      </c>
      <c r="L534" s="47">
        <f t="shared" si="224"/>
        <v>71</v>
      </c>
      <c r="M534" s="47">
        <f t="shared" si="225"/>
        <v>0</v>
      </c>
      <c r="O534" s="85">
        <f t="shared" si="230"/>
        <v>0</v>
      </c>
      <c r="P534" s="82">
        <f t="shared" si="226"/>
        <v>0</v>
      </c>
      <c r="Q534" s="82">
        <f t="shared" si="227"/>
        <v>0</v>
      </c>
      <c r="R534" s="85">
        <f t="shared" si="231"/>
        <v>0</v>
      </c>
      <c r="S534" s="82">
        <f t="shared" si="228"/>
        <v>0</v>
      </c>
      <c r="T534" s="82">
        <f t="shared" si="229"/>
        <v>0</v>
      </c>
      <c r="U534" s="85">
        <f t="shared" si="232"/>
        <v>0</v>
      </c>
    </row>
    <row r="535" spans="2:21" hidden="1">
      <c r="B535" s="48">
        <v>1389</v>
      </c>
      <c r="C535" s="48"/>
      <c r="D535" s="35" t="s">
        <v>1208</v>
      </c>
      <c r="E535" s="35" t="s">
        <v>735</v>
      </c>
      <c r="F535" s="35"/>
      <c r="G535" s="82">
        <v>62</v>
      </c>
      <c r="H535" s="47">
        <f t="shared" si="222"/>
        <v>62</v>
      </c>
      <c r="I535" s="47">
        <f t="shared" si="223"/>
        <v>0</v>
      </c>
      <c r="J535" s="82">
        <v>63</v>
      </c>
      <c r="K535" s="87">
        <v>64</v>
      </c>
      <c r="L535" s="47">
        <f t="shared" si="224"/>
        <v>64</v>
      </c>
      <c r="M535" s="47">
        <f t="shared" si="225"/>
        <v>0</v>
      </c>
      <c r="O535" s="85">
        <f t="shared" si="230"/>
        <v>1</v>
      </c>
      <c r="P535" s="82">
        <f t="shared" si="226"/>
        <v>1</v>
      </c>
      <c r="Q535" s="82">
        <f t="shared" si="227"/>
        <v>0</v>
      </c>
      <c r="R535" s="85">
        <f t="shared" si="231"/>
        <v>1</v>
      </c>
      <c r="S535" s="82">
        <f t="shared" si="228"/>
        <v>1</v>
      </c>
      <c r="T535" s="82">
        <f t="shared" si="229"/>
        <v>0</v>
      </c>
      <c r="U535" s="85">
        <f t="shared" si="232"/>
        <v>2</v>
      </c>
    </row>
    <row r="536" spans="2:21" hidden="1">
      <c r="B536" s="48">
        <v>1390</v>
      </c>
      <c r="C536" s="48"/>
      <c r="D536" s="35" t="s">
        <v>1209</v>
      </c>
      <c r="E536" s="35" t="s">
        <v>735</v>
      </c>
      <c r="F536" s="35"/>
      <c r="G536" s="82">
        <v>73</v>
      </c>
      <c r="H536" s="47">
        <f t="shared" si="222"/>
        <v>73</v>
      </c>
      <c r="I536" s="47">
        <f t="shared" si="223"/>
        <v>0</v>
      </c>
      <c r="J536" s="82">
        <v>73</v>
      </c>
      <c r="K536" s="87">
        <v>73</v>
      </c>
      <c r="L536" s="47">
        <f t="shared" si="224"/>
        <v>73</v>
      </c>
      <c r="M536" s="47">
        <f t="shared" si="225"/>
        <v>0</v>
      </c>
      <c r="O536" s="85">
        <f t="shared" si="230"/>
        <v>0</v>
      </c>
      <c r="P536" s="82">
        <f t="shared" si="226"/>
        <v>0</v>
      </c>
      <c r="Q536" s="82">
        <f t="shared" si="227"/>
        <v>0</v>
      </c>
      <c r="R536" s="85">
        <f t="shared" si="231"/>
        <v>0</v>
      </c>
      <c r="S536" s="82">
        <f t="shared" si="228"/>
        <v>0</v>
      </c>
      <c r="T536" s="82">
        <f t="shared" si="229"/>
        <v>0</v>
      </c>
      <c r="U536" s="85">
        <f t="shared" si="232"/>
        <v>0</v>
      </c>
    </row>
    <row r="537" spans="2:21" hidden="1">
      <c r="B537" s="48">
        <v>1391</v>
      </c>
      <c r="C537" s="48"/>
      <c r="D537" s="35" t="s">
        <v>1210</v>
      </c>
      <c r="E537" s="35" t="s">
        <v>735</v>
      </c>
      <c r="F537" s="35"/>
      <c r="G537" s="82">
        <v>19</v>
      </c>
      <c r="H537" s="47">
        <f t="shared" si="222"/>
        <v>19</v>
      </c>
      <c r="I537" s="47">
        <f t="shared" si="223"/>
        <v>0</v>
      </c>
      <c r="J537" s="82">
        <v>19</v>
      </c>
      <c r="K537" s="87">
        <v>19</v>
      </c>
      <c r="L537" s="47">
        <f t="shared" si="224"/>
        <v>19</v>
      </c>
      <c r="M537" s="47">
        <f t="shared" si="225"/>
        <v>0</v>
      </c>
      <c r="O537" s="85">
        <f t="shared" si="230"/>
        <v>0</v>
      </c>
      <c r="P537" s="82">
        <f t="shared" si="226"/>
        <v>0</v>
      </c>
      <c r="Q537" s="82">
        <f t="shared" si="227"/>
        <v>0</v>
      </c>
      <c r="R537" s="85">
        <f t="shared" si="231"/>
        <v>0</v>
      </c>
      <c r="S537" s="82">
        <f t="shared" si="228"/>
        <v>0</v>
      </c>
      <c r="T537" s="82">
        <f t="shared" si="229"/>
        <v>0</v>
      </c>
      <c r="U537" s="85">
        <f t="shared" si="232"/>
        <v>0</v>
      </c>
    </row>
    <row r="538" spans="2:21" hidden="1">
      <c r="B538" s="48">
        <v>1392</v>
      </c>
      <c r="C538" s="48"/>
      <c r="D538" s="35" t="s">
        <v>1211</v>
      </c>
      <c r="E538" s="35" t="s">
        <v>735</v>
      </c>
      <c r="F538" s="35"/>
      <c r="G538" s="82">
        <v>52</v>
      </c>
      <c r="H538" s="47">
        <f t="shared" si="222"/>
        <v>52</v>
      </c>
      <c r="I538" s="47">
        <f t="shared" si="223"/>
        <v>0</v>
      </c>
      <c r="J538" s="82">
        <v>52</v>
      </c>
      <c r="K538" s="87">
        <v>52</v>
      </c>
      <c r="L538" s="47">
        <f t="shared" si="224"/>
        <v>52</v>
      </c>
      <c r="M538" s="47">
        <f t="shared" si="225"/>
        <v>0</v>
      </c>
      <c r="O538" s="85">
        <f t="shared" si="230"/>
        <v>0</v>
      </c>
      <c r="P538" s="82">
        <f t="shared" si="226"/>
        <v>0</v>
      </c>
      <c r="Q538" s="82">
        <f t="shared" si="227"/>
        <v>0</v>
      </c>
      <c r="R538" s="85">
        <f t="shared" si="231"/>
        <v>0</v>
      </c>
      <c r="S538" s="82">
        <f t="shared" si="228"/>
        <v>0</v>
      </c>
      <c r="T538" s="82">
        <f t="shared" si="229"/>
        <v>0</v>
      </c>
      <c r="U538" s="85">
        <f t="shared" si="232"/>
        <v>0</v>
      </c>
    </row>
    <row r="539" spans="2:21" hidden="1">
      <c r="B539" s="48">
        <v>1393</v>
      </c>
      <c r="C539" s="48"/>
      <c r="D539" s="35" t="s">
        <v>1212</v>
      </c>
      <c r="E539" s="35" t="s">
        <v>735</v>
      </c>
      <c r="F539" s="35"/>
      <c r="G539" s="82">
        <v>36</v>
      </c>
      <c r="H539" s="47">
        <f t="shared" si="222"/>
        <v>36</v>
      </c>
      <c r="I539" s="47">
        <f t="shared" si="223"/>
        <v>0</v>
      </c>
      <c r="J539" s="82">
        <v>36</v>
      </c>
      <c r="K539" s="87">
        <v>36</v>
      </c>
      <c r="L539" s="47">
        <f t="shared" si="224"/>
        <v>36</v>
      </c>
      <c r="M539" s="47">
        <f t="shared" si="225"/>
        <v>0</v>
      </c>
      <c r="O539" s="85">
        <f t="shared" si="230"/>
        <v>0</v>
      </c>
      <c r="P539" s="82">
        <f t="shared" si="226"/>
        <v>0</v>
      </c>
      <c r="Q539" s="82">
        <f t="shared" si="227"/>
        <v>0</v>
      </c>
      <c r="R539" s="85">
        <f t="shared" si="231"/>
        <v>0</v>
      </c>
      <c r="S539" s="82">
        <f t="shared" si="228"/>
        <v>0</v>
      </c>
      <c r="T539" s="82">
        <f t="shared" si="229"/>
        <v>0</v>
      </c>
      <c r="U539" s="85">
        <f t="shared" si="232"/>
        <v>0</v>
      </c>
    </row>
    <row r="540" spans="2:21" hidden="1">
      <c r="B540" s="48">
        <v>1394</v>
      </c>
      <c r="C540" s="48"/>
      <c r="D540" s="35" t="s">
        <v>1213</v>
      </c>
      <c r="E540" s="35" t="s">
        <v>735</v>
      </c>
      <c r="F540" s="35"/>
      <c r="G540" s="82">
        <v>107</v>
      </c>
      <c r="H540" s="47">
        <f t="shared" si="222"/>
        <v>107</v>
      </c>
      <c r="I540" s="47">
        <f t="shared" si="223"/>
        <v>0</v>
      </c>
      <c r="J540" s="82">
        <v>107</v>
      </c>
      <c r="K540" s="87">
        <v>107</v>
      </c>
      <c r="L540" s="47">
        <f t="shared" si="224"/>
        <v>107</v>
      </c>
      <c r="M540" s="47">
        <f t="shared" si="225"/>
        <v>0</v>
      </c>
      <c r="O540" s="85">
        <f t="shared" si="230"/>
        <v>0</v>
      </c>
      <c r="P540" s="82">
        <f t="shared" si="226"/>
        <v>0</v>
      </c>
      <c r="Q540" s="82">
        <f t="shared" si="227"/>
        <v>0</v>
      </c>
      <c r="R540" s="85">
        <f t="shared" si="231"/>
        <v>0</v>
      </c>
      <c r="S540" s="82">
        <f t="shared" si="228"/>
        <v>0</v>
      </c>
      <c r="T540" s="82">
        <f t="shared" si="229"/>
        <v>0</v>
      </c>
      <c r="U540" s="85">
        <f t="shared" si="232"/>
        <v>0</v>
      </c>
    </row>
    <row r="541" spans="2:21" hidden="1">
      <c r="B541" s="48">
        <v>1395</v>
      </c>
      <c r="C541" s="48"/>
      <c r="D541" s="35" t="s">
        <v>1214</v>
      </c>
      <c r="E541" s="35" t="s">
        <v>735</v>
      </c>
      <c r="F541" s="35"/>
      <c r="G541" s="82">
        <v>69</v>
      </c>
      <c r="H541" s="47">
        <f t="shared" si="222"/>
        <v>69</v>
      </c>
      <c r="I541" s="47">
        <f t="shared" si="223"/>
        <v>0</v>
      </c>
      <c r="J541" s="82">
        <v>69</v>
      </c>
      <c r="K541" s="87">
        <v>69</v>
      </c>
      <c r="L541" s="47">
        <f t="shared" si="224"/>
        <v>69</v>
      </c>
      <c r="M541" s="47">
        <f t="shared" si="225"/>
        <v>0</v>
      </c>
      <c r="O541" s="85">
        <f t="shared" si="230"/>
        <v>0</v>
      </c>
      <c r="P541" s="82">
        <f t="shared" si="226"/>
        <v>0</v>
      </c>
      <c r="Q541" s="82">
        <f t="shared" si="227"/>
        <v>0</v>
      </c>
      <c r="R541" s="85">
        <f t="shared" si="231"/>
        <v>0</v>
      </c>
      <c r="S541" s="82">
        <f t="shared" si="228"/>
        <v>0</v>
      </c>
      <c r="T541" s="82">
        <f t="shared" si="229"/>
        <v>0</v>
      </c>
      <c r="U541" s="85">
        <f t="shared" si="232"/>
        <v>0</v>
      </c>
    </row>
    <row r="542" spans="2:21" hidden="1">
      <c r="B542" s="48">
        <v>1396</v>
      </c>
      <c r="C542" s="48"/>
      <c r="D542" s="35" t="s">
        <v>1215</v>
      </c>
      <c r="E542" s="35" t="s">
        <v>735</v>
      </c>
      <c r="F542" s="35"/>
      <c r="G542" s="82">
        <v>97</v>
      </c>
      <c r="H542" s="47">
        <f t="shared" si="222"/>
        <v>97</v>
      </c>
      <c r="I542" s="47">
        <f t="shared" si="223"/>
        <v>0</v>
      </c>
      <c r="J542" s="82">
        <v>97</v>
      </c>
      <c r="K542" s="87">
        <v>98</v>
      </c>
      <c r="L542" s="47">
        <f t="shared" si="224"/>
        <v>98</v>
      </c>
      <c r="M542" s="47">
        <f t="shared" si="225"/>
        <v>0</v>
      </c>
      <c r="O542" s="85">
        <f t="shared" si="230"/>
        <v>0</v>
      </c>
      <c r="P542" s="82">
        <f t="shared" si="226"/>
        <v>0</v>
      </c>
      <c r="Q542" s="82">
        <f t="shared" si="227"/>
        <v>0</v>
      </c>
      <c r="R542" s="85">
        <f t="shared" si="231"/>
        <v>1</v>
      </c>
      <c r="S542" s="82">
        <f t="shared" si="228"/>
        <v>1</v>
      </c>
      <c r="T542" s="82">
        <f t="shared" si="229"/>
        <v>0</v>
      </c>
      <c r="U542" s="85">
        <f t="shared" si="232"/>
        <v>1</v>
      </c>
    </row>
    <row r="543" spans="2:21" hidden="1">
      <c r="B543" s="48">
        <v>1397</v>
      </c>
      <c r="C543" s="48"/>
      <c r="D543" s="35" t="s">
        <v>1216</v>
      </c>
      <c r="E543" s="35" t="s">
        <v>735</v>
      </c>
      <c r="F543" s="35"/>
      <c r="G543" s="82">
        <v>61</v>
      </c>
      <c r="H543" s="47">
        <f t="shared" si="222"/>
        <v>61</v>
      </c>
      <c r="I543" s="47">
        <f t="shared" si="223"/>
        <v>0</v>
      </c>
      <c r="J543" s="82">
        <v>61</v>
      </c>
      <c r="K543" s="87">
        <v>61</v>
      </c>
      <c r="L543" s="47">
        <f t="shared" si="224"/>
        <v>61</v>
      </c>
      <c r="M543" s="47">
        <f t="shared" si="225"/>
        <v>0</v>
      </c>
      <c r="O543" s="85">
        <f t="shared" si="230"/>
        <v>0</v>
      </c>
      <c r="P543" s="82">
        <f t="shared" si="226"/>
        <v>0</v>
      </c>
      <c r="Q543" s="82">
        <f t="shared" si="227"/>
        <v>0</v>
      </c>
      <c r="R543" s="85">
        <f t="shared" si="231"/>
        <v>0</v>
      </c>
      <c r="S543" s="82">
        <f t="shared" si="228"/>
        <v>0</v>
      </c>
      <c r="T543" s="82">
        <f t="shared" si="229"/>
        <v>0</v>
      </c>
      <c r="U543" s="85">
        <f t="shared" si="232"/>
        <v>0</v>
      </c>
    </row>
    <row r="544" spans="2:21" hidden="1">
      <c r="B544" s="48">
        <v>1398</v>
      </c>
      <c r="C544" s="48"/>
      <c r="D544" s="35" t="s">
        <v>1217</v>
      </c>
      <c r="E544" s="35" t="s">
        <v>735</v>
      </c>
      <c r="F544" s="35"/>
      <c r="G544" s="82">
        <v>28</v>
      </c>
      <c r="H544" s="47">
        <f t="shared" si="222"/>
        <v>28</v>
      </c>
      <c r="I544" s="47">
        <f t="shared" si="223"/>
        <v>0</v>
      </c>
      <c r="J544" s="82">
        <v>28</v>
      </c>
      <c r="K544" s="87">
        <v>28</v>
      </c>
      <c r="L544" s="47">
        <f t="shared" si="224"/>
        <v>28</v>
      </c>
      <c r="M544" s="47">
        <f t="shared" si="225"/>
        <v>0</v>
      </c>
      <c r="O544" s="85">
        <f t="shared" si="230"/>
        <v>0</v>
      </c>
      <c r="P544" s="82">
        <f t="shared" si="226"/>
        <v>0</v>
      </c>
      <c r="Q544" s="82">
        <f t="shared" si="227"/>
        <v>0</v>
      </c>
      <c r="R544" s="85">
        <f t="shared" si="231"/>
        <v>0</v>
      </c>
      <c r="S544" s="82">
        <f t="shared" si="228"/>
        <v>0</v>
      </c>
      <c r="T544" s="82">
        <f t="shared" si="229"/>
        <v>0</v>
      </c>
      <c r="U544" s="85">
        <f t="shared" si="232"/>
        <v>0</v>
      </c>
    </row>
    <row r="545" spans="1:25" hidden="1">
      <c r="B545" s="48">
        <v>1399</v>
      </c>
      <c r="C545" s="48"/>
      <c r="D545" s="35" t="s">
        <v>1218</v>
      </c>
      <c r="E545" s="35" t="s">
        <v>735</v>
      </c>
      <c r="F545" s="35"/>
      <c r="G545" s="82">
        <v>68</v>
      </c>
      <c r="H545" s="47">
        <f t="shared" si="222"/>
        <v>68</v>
      </c>
      <c r="I545" s="47">
        <f t="shared" si="223"/>
        <v>0</v>
      </c>
      <c r="J545" s="82">
        <v>68</v>
      </c>
      <c r="K545" s="87">
        <v>68</v>
      </c>
      <c r="L545" s="47">
        <f t="shared" si="224"/>
        <v>68</v>
      </c>
      <c r="M545" s="47">
        <f t="shared" si="225"/>
        <v>0</v>
      </c>
      <c r="O545" s="85">
        <f t="shared" si="230"/>
        <v>0</v>
      </c>
      <c r="P545" s="82">
        <f t="shared" si="226"/>
        <v>0</v>
      </c>
      <c r="Q545" s="82">
        <f t="shared" si="227"/>
        <v>0</v>
      </c>
      <c r="R545" s="85">
        <f t="shared" si="231"/>
        <v>0</v>
      </c>
      <c r="S545" s="82">
        <f t="shared" si="228"/>
        <v>0</v>
      </c>
      <c r="T545" s="82">
        <f t="shared" si="229"/>
        <v>0</v>
      </c>
      <c r="U545" s="85">
        <f t="shared" si="232"/>
        <v>0</v>
      </c>
    </row>
    <row r="546" spans="1:25" hidden="1">
      <c r="B546" s="48">
        <v>1400</v>
      </c>
      <c r="C546" s="48"/>
      <c r="D546" s="35" t="s">
        <v>1219</v>
      </c>
      <c r="E546" s="35" t="s">
        <v>735</v>
      </c>
      <c r="F546" s="35"/>
      <c r="G546" s="82">
        <v>68</v>
      </c>
      <c r="H546" s="47">
        <f t="shared" si="222"/>
        <v>68</v>
      </c>
      <c r="I546" s="47">
        <f t="shared" si="223"/>
        <v>0</v>
      </c>
      <c r="J546" s="82">
        <v>69</v>
      </c>
      <c r="K546" s="87">
        <v>71</v>
      </c>
      <c r="L546" s="47">
        <f t="shared" si="224"/>
        <v>71</v>
      </c>
      <c r="M546" s="47">
        <f t="shared" si="225"/>
        <v>0</v>
      </c>
      <c r="O546" s="85">
        <f t="shared" si="230"/>
        <v>1</v>
      </c>
      <c r="P546" s="82">
        <f t="shared" si="226"/>
        <v>1</v>
      </c>
      <c r="Q546" s="82">
        <f t="shared" si="227"/>
        <v>0</v>
      </c>
      <c r="R546" s="85">
        <f t="shared" si="231"/>
        <v>2</v>
      </c>
      <c r="S546" s="82">
        <f t="shared" si="228"/>
        <v>2</v>
      </c>
      <c r="T546" s="82">
        <f t="shared" si="229"/>
        <v>0</v>
      </c>
      <c r="U546" s="85">
        <f t="shared" si="232"/>
        <v>3</v>
      </c>
    </row>
    <row r="547" spans="1:25" hidden="1">
      <c r="B547" s="48">
        <v>1401</v>
      </c>
      <c r="C547" s="48"/>
      <c r="D547" s="35" t="s">
        <v>1220</v>
      </c>
      <c r="E547" s="35" t="s">
        <v>735</v>
      </c>
      <c r="F547" s="35"/>
      <c r="G547" s="82">
        <v>22</v>
      </c>
      <c r="H547" s="47">
        <f t="shared" si="222"/>
        <v>22</v>
      </c>
      <c r="I547" s="47">
        <f t="shared" si="223"/>
        <v>0</v>
      </c>
      <c r="J547" s="82">
        <v>22</v>
      </c>
      <c r="K547" s="87">
        <v>22</v>
      </c>
      <c r="L547" s="47">
        <f t="shared" si="224"/>
        <v>22</v>
      </c>
      <c r="M547" s="47">
        <f t="shared" si="225"/>
        <v>0</v>
      </c>
      <c r="O547" s="85">
        <f t="shared" si="230"/>
        <v>0</v>
      </c>
      <c r="P547" s="82">
        <f t="shared" si="226"/>
        <v>0</v>
      </c>
      <c r="Q547" s="82">
        <f t="shared" si="227"/>
        <v>0</v>
      </c>
      <c r="R547" s="85">
        <f t="shared" si="231"/>
        <v>0</v>
      </c>
      <c r="S547" s="82">
        <f t="shared" si="228"/>
        <v>0</v>
      </c>
      <c r="T547" s="82">
        <f t="shared" si="229"/>
        <v>0</v>
      </c>
      <c r="U547" s="85">
        <f t="shared" si="232"/>
        <v>0</v>
      </c>
    </row>
    <row r="548" spans="1:25" hidden="1">
      <c r="B548" s="48">
        <v>1402</v>
      </c>
      <c r="C548" s="48"/>
      <c r="D548" s="35" t="s">
        <v>1221</v>
      </c>
      <c r="E548" s="35" t="s">
        <v>735</v>
      </c>
      <c r="F548" s="35"/>
      <c r="G548" s="134">
        <v>95</v>
      </c>
      <c r="H548" s="133">
        <f t="shared" si="222"/>
        <v>95</v>
      </c>
      <c r="I548" s="133">
        <f t="shared" si="223"/>
        <v>0</v>
      </c>
      <c r="J548" s="134">
        <v>98</v>
      </c>
      <c r="K548" s="194">
        <v>98</v>
      </c>
      <c r="L548" s="133">
        <f t="shared" si="224"/>
        <v>98</v>
      </c>
      <c r="M548" s="133">
        <f t="shared" si="225"/>
        <v>0</v>
      </c>
      <c r="N548" s="133"/>
      <c r="O548" s="94">
        <f t="shared" si="230"/>
        <v>3</v>
      </c>
      <c r="P548" s="134">
        <f t="shared" si="226"/>
        <v>3</v>
      </c>
      <c r="Q548" s="134">
        <f t="shared" si="227"/>
        <v>0</v>
      </c>
      <c r="R548" s="94">
        <f t="shared" si="231"/>
        <v>0</v>
      </c>
      <c r="S548" s="134">
        <f t="shared" si="228"/>
        <v>0</v>
      </c>
      <c r="T548" s="134">
        <f t="shared" si="229"/>
        <v>0</v>
      </c>
      <c r="U548" s="94">
        <f t="shared" si="232"/>
        <v>3</v>
      </c>
    </row>
    <row r="549" spans="1:25" hidden="1">
      <c r="A549" s="57"/>
      <c r="B549" s="85"/>
      <c r="C549" s="48"/>
      <c r="D549" s="47" t="s">
        <v>1222</v>
      </c>
      <c r="E549" s="79"/>
      <c r="F549" s="79"/>
      <c r="G549" s="83">
        <f>SUM(G451:G548)-G489-G491-G499-G501</f>
        <v>6853.9000000000005</v>
      </c>
      <c r="H549" s="47">
        <f t="shared" si="222"/>
        <v>0</v>
      </c>
      <c r="I549" s="47">
        <f t="shared" si="223"/>
        <v>0</v>
      </c>
      <c r="J549" s="83">
        <f>SUM(J451:J548)-J489-J491-J499-J501</f>
        <v>6873.9000000000005</v>
      </c>
      <c r="K549" s="96">
        <f>SUM(K451:K548)-K489-K491-K499-K501</f>
        <v>6927.4000000000005</v>
      </c>
      <c r="L549" s="47">
        <f t="shared" si="224"/>
        <v>0</v>
      </c>
      <c r="M549" s="47">
        <f t="shared" si="225"/>
        <v>0</v>
      </c>
      <c r="N549" s="82"/>
      <c r="O549" s="83">
        <f>SUM(O451:O548)-O489-O491-O499-O501</f>
        <v>20</v>
      </c>
      <c r="P549" s="82">
        <f t="shared" si="226"/>
        <v>0</v>
      </c>
      <c r="Q549" s="82">
        <f t="shared" si="227"/>
        <v>0</v>
      </c>
      <c r="R549" s="83">
        <f>SUM(R451:R548)-R489-R491-R499-R501</f>
        <v>53.5</v>
      </c>
      <c r="S549" s="82">
        <f t="shared" si="228"/>
        <v>0</v>
      </c>
      <c r="T549" s="82">
        <f t="shared" si="229"/>
        <v>0</v>
      </c>
      <c r="U549" s="83">
        <f>SUM(U451:U548)-U489-U491-U499-U501</f>
        <v>73.5</v>
      </c>
      <c r="V549" s="47">
        <f>IF($E549="",0,U549)</f>
        <v>0</v>
      </c>
      <c r="W549" s="47">
        <f>IF($F549="",0,U549)</f>
        <v>0</v>
      </c>
      <c r="Y549" s="82"/>
    </row>
    <row r="550" spans="1:25" hidden="1">
      <c r="B550" s="48"/>
      <c r="C550" s="48"/>
      <c r="D550" s="47" t="s">
        <v>1223</v>
      </c>
      <c r="E550" s="79"/>
      <c r="F550" s="79"/>
      <c r="G550" s="97">
        <f>G489+G491+G499+G501</f>
        <v>376</v>
      </c>
      <c r="H550" s="47">
        <f t="shared" si="222"/>
        <v>0</v>
      </c>
      <c r="I550" s="47">
        <f t="shared" si="223"/>
        <v>0</v>
      </c>
      <c r="J550" s="97">
        <f>J489+J491+J499+J501</f>
        <v>377</v>
      </c>
      <c r="K550" s="98">
        <f>K489+K491+K499+K501</f>
        <v>376</v>
      </c>
      <c r="L550" s="47">
        <f t="shared" si="224"/>
        <v>0</v>
      </c>
      <c r="M550" s="47">
        <f t="shared" si="225"/>
        <v>0</v>
      </c>
      <c r="O550" s="97">
        <f>O489+O491+O499+O501</f>
        <v>1</v>
      </c>
      <c r="P550" s="82">
        <f t="shared" si="226"/>
        <v>0</v>
      </c>
      <c r="Q550" s="82">
        <f t="shared" si="227"/>
        <v>0</v>
      </c>
      <c r="R550" s="97">
        <f>R489+R491+R499+R501</f>
        <v>-1</v>
      </c>
      <c r="S550" s="82">
        <f t="shared" si="228"/>
        <v>0</v>
      </c>
      <c r="T550" s="82">
        <f t="shared" si="229"/>
        <v>0</v>
      </c>
      <c r="U550" s="97">
        <f>U489+U491+U499+U501</f>
        <v>0</v>
      </c>
      <c r="V550" s="47">
        <f>IF($E550="",0,U550)</f>
        <v>0</v>
      </c>
      <c r="W550" s="47">
        <f>IF($F550="",0,U550)</f>
        <v>0</v>
      </c>
      <c r="Y550" s="82"/>
    </row>
    <row r="551" spans="1:25" hidden="1">
      <c r="B551" s="48"/>
      <c r="C551" s="48"/>
      <c r="D551" s="47" t="s">
        <v>1224</v>
      </c>
      <c r="E551" s="79"/>
      <c r="F551" s="79"/>
      <c r="G551" s="97">
        <f>G549+G550</f>
        <v>7229.9000000000005</v>
      </c>
      <c r="H551" s="47">
        <f t="shared" si="222"/>
        <v>0</v>
      </c>
      <c r="I551" s="47">
        <f t="shared" si="223"/>
        <v>0</v>
      </c>
      <c r="J551" s="97">
        <f>J549+J550</f>
        <v>7250.9000000000005</v>
      </c>
      <c r="K551" s="98">
        <f>K549+K550</f>
        <v>7303.4000000000005</v>
      </c>
      <c r="L551" s="47">
        <f t="shared" si="224"/>
        <v>0</v>
      </c>
      <c r="M551" s="47">
        <f t="shared" si="225"/>
        <v>0</v>
      </c>
      <c r="O551" s="97">
        <f>O549+O550</f>
        <v>21</v>
      </c>
      <c r="P551" s="82">
        <f t="shared" si="226"/>
        <v>0</v>
      </c>
      <c r="Q551" s="82">
        <f t="shared" si="227"/>
        <v>0</v>
      </c>
      <c r="R551" s="97">
        <f>R549+R550</f>
        <v>52.5</v>
      </c>
      <c r="S551" s="82">
        <f t="shared" si="228"/>
        <v>0</v>
      </c>
      <c r="T551" s="82">
        <f t="shared" si="229"/>
        <v>0</v>
      </c>
      <c r="U551" s="97">
        <f>U549+U550</f>
        <v>73.5</v>
      </c>
      <c r="V551" s="47">
        <f>IF($E551="",0,U551)</f>
        <v>0</v>
      </c>
      <c r="W551" s="47">
        <f>IF($F551="",0,U551)</f>
        <v>0</v>
      </c>
    </row>
    <row r="552" spans="1:25" hidden="1">
      <c r="B552" s="48"/>
      <c r="C552" s="48"/>
      <c r="D552" s="35"/>
      <c r="E552" s="35"/>
      <c r="F552" s="35"/>
      <c r="J552" s="82"/>
      <c r="K552" s="87"/>
      <c r="N552" s="82"/>
      <c r="O552" s="85"/>
      <c r="R552" s="85"/>
      <c r="U552" s="85"/>
    </row>
    <row r="553" spans="1:25" hidden="1">
      <c r="B553" s="35"/>
      <c r="C553" s="35"/>
      <c r="D553" s="35"/>
      <c r="E553" s="35"/>
      <c r="F553" s="35"/>
      <c r="H553" s="47">
        <f t="shared" ref="H553:H578" si="233">IF($E553="",0,$G553)</f>
        <v>0</v>
      </c>
      <c r="I553" s="47">
        <f t="shared" ref="I553:I578" si="234">IF($F553="",0,$G553)</f>
        <v>0</v>
      </c>
      <c r="L553" s="47">
        <f t="shared" ref="L553:L578" si="235">IF($E553="",0,K553)</f>
        <v>0</v>
      </c>
      <c r="M553" s="47">
        <f t="shared" ref="M553:M578" si="236">IF($F553="",0,K553)</f>
        <v>0</v>
      </c>
      <c r="N553" s="82"/>
      <c r="O553" s="85"/>
      <c r="P553" s="82">
        <f t="shared" ref="P553:P578" si="237">IF($E553="",0,O553)</f>
        <v>0</v>
      </c>
      <c r="Q553" s="82">
        <f t="shared" ref="Q553:Q578" si="238">IF($F553="",0,O553)</f>
        <v>0</v>
      </c>
      <c r="S553" s="82">
        <f t="shared" ref="S553:S578" si="239">IF($E553="",0,R553)</f>
        <v>0</v>
      </c>
      <c r="T553" s="82">
        <f t="shared" ref="T553:T578" si="240">IF($F553="",0,R553)</f>
        <v>0</v>
      </c>
      <c r="V553" s="47">
        <f t="shared" ref="V553:V577" si="241">IF($E553="",0,U553)</f>
        <v>0</v>
      </c>
      <c r="W553" s="47">
        <f t="shared" ref="W553:W577" si="242">IF($F553="",0,U553)</f>
        <v>0</v>
      </c>
    </row>
    <row r="554" spans="1:25" hidden="1">
      <c r="B554" s="35" t="s">
        <v>1225</v>
      </c>
      <c r="C554" s="35"/>
      <c r="E554" s="79"/>
      <c r="F554" s="79"/>
      <c r="H554" s="47">
        <f t="shared" si="233"/>
        <v>0</v>
      </c>
      <c r="I554" s="47">
        <f t="shared" si="234"/>
        <v>0</v>
      </c>
      <c r="L554" s="47">
        <f t="shared" si="235"/>
        <v>0</v>
      </c>
      <c r="M554" s="47">
        <f t="shared" si="236"/>
        <v>0</v>
      </c>
      <c r="O554" s="85"/>
      <c r="P554" s="82">
        <f t="shared" si="237"/>
        <v>0</v>
      </c>
      <c r="Q554" s="82">
        <f t="shared" si="238"/>
        <v>0</v>
      </c>
      <c r="S554" s="82">
        <f t="shared" si="239"/>
        <v>0</v>
      </c>
      <c r="T554" s="82">
        <f t="shared" si="240"/>
        <v>0</v>
      </c>
      <c r="V554" s="47">
        <f t="shared" si="241"/>
        <v>0</v>
      </c>
      <c r="W554" s="47">
        <f t="shared" si="242"/>
        <v>0</v>
      </c>
    </row>
    <row r="555" spans="1:25" hidden="1">
      <c r="B555" s="48">
        <v>464</v>
      </c>
      <c r="C555" s="48"/>
      <c r="D555" s="35" t="s">
        <v>1226</v>
      </c>
      <c r="E555" s="35" t="s">
        <v>735</v>
      </c>
      <c r="F555" s="35"/>
      <c r="G555" s="82">
        <v>54</v>
      </c>
      <c r="H555" s="47">
        <f t="shared" si="233"/>
        <v>54</v>
      </c>
      <c r="I555" s="47">
        <f t="shared" si="234"/>
        <v>0</v>
      </c>
      <c r="J555" s="82">
        <v>55</v>
      </c>
      <c r="K555" s="87">
        <v>55</v>
      </c>
      <c r="L555" s="47">
        <f t="shared" si="235"/>
        <v>55</v>
      </c>
      <c r="M555" s="47">
        <f t="shared" si="236"/>
        <v>0</v>
      </c>
      <c r="O555" s="85">
        <f>IF(J555&gt;0,J555-G555,0)</f>
        <v>1</v>
      </c>
      <c r="P555" s="82">
        <f t="shared" si="237"/>
        <v>1</v>
      </c>
      <c r="Q555" s="82">
        <f t="shared" si="238"/>
        <v>0</v>
      </c>
      <c r="R555" s="85">
        <f>IF(K555&gt;0,K555-J555,0)</f>
        <v>0</v>
      </c>
      <c r="S555" s="82">
        <f t="shared" si="239"/>
        <v>0</v>
      </c>
      <c r="T555" s="82">
        <f t="shared" si="240"/>
        <v>0</v>
      </c>
      <c r="U555" s="85">
        <f>IF(K555&gt;0,O555+R555,O555)</f>
        <v>1</v>
      </c>
      <c r="V555" s="47">
        <f t="shared" si="241"/>
        <v>1</v>
      </c>
      <c r="W555" s="47">
        <f t="shared" si="242"/>
        <v>0</v>
      </c>
    </row>
    <row r="556" spans="1:25" hidden="1">
      <c r="B556" s="48">
        <v>465</v>
      </c>
      <c r="C556" s="48"/>
      <c r="D556" s="35" t="s">
        <v>1227</v>
      </c>
      <c r="E556" s="35" t="s">
        <v>735</v>
      </c>
      <c r="F556" s="35"/>
      <c r="G556" s="82">
        <v>121</v>
      </c>
      <c r="H556" s="47">
        <f t="shared" si="233"/>
        <v>121</v>
      </c>
      <c r="I556" s="47">
        <f t="shared" si="234"/>
        <v>0</v>
      </c>
      <c r="J556" s="82">
        <v>121</v>
      </c>
      <c r="K556" s="87">
        <v>121</v>
      </c>
      <c r="L556" s="47">
        <f t="shared" si="235"/>
        <v>121</v>
      </c>
      <c r="M556" s="47">
        <f t="shared" si="236"/>
        <v>0</v>
      </c>
      <c r="O556" s="85">
        <f>IF(J556&gt;0,J556-G556,0)</f>
        <v>0</v>
      </c>
      <c r="P556" s="82">
        <f t="shared" si="237"/>
        <v>0</v>
      </c>
      <c r="Q556" s="82">
        <f t="shared" si="238"/>
        <v>0</v>
      </c>
      <c r="R556" s="85">
        <f>IF(K556&gt;0,K556-J556,0)</f>
        <v>0</v>
      </c>
      <c r="S556" s="82">
        <f t="shared" si="239"/>
        <v>0</v>
      </c>
      <c r="T556" s="82">
        <f t="shared" si="240"/>
        <v>0</v>
      </c>
      <c r="U556" s="85">
        <f>IF(K556&gt;0,O556+R556,O556)</f>
        <v>0</v>
      </c>
      <c r="V556" s="47">
        <f t="shared" si="241"/>
        <v>0</v>
      </c>
      <c r="W556" s="47">
        <f t="shared" si="242"/>
        <v>0</v>
      </c>
    </row>
    <row r="557" spans="1:25" hidden="1">
      <c r="B557" s="35" t="s">
        <v>1228</v>
      </c>
      <c r="C557" s="48"/>
      <c r="D557" s="35"/>
      <c r="E557" s="35"/>
      <c r="F557" s="35"/>
      <c r="H557" s="47">
        <f t="shared" si="233"/>
        <v>0</v>
      </c>
      <c r="I557" s="47">
        <f t="shared" si="234"/>
        <v>0</v>
      </c>
      <c r="J557" s="82"/>
      <c r="K557" s="87"/>
      <c r="L557" s="47">
        <f t="shared" si="235"/>
        <v>0</v>
      </c>
      <c r="M557" s="47">
        <f t="shared" si="236"/>
        <v>0</v>
      </c>
      <c r="O557" s="85"/>
      <c r="P557" s="82">
        <f t="shared" si="237"/>
        <v>0</v>
      </c>
      <c r="Q557" s="82">
        <f t="shared" si="238"/>
        <v>0</v>
      </c>
      <c r="R557" s="85"/>
      <c r="S557" s="82">
        <f t="shared" si="239"/>
        <v>0</v>
      </c>
      <c r="T557" s="82">
        <f t="shared" si="240"/>
        <v>0</v>
      </c>
      <c r="V557" s="47">
        <f t="shared" si="241"/>
        <v>0</v>
      </c>
      <c r="W557" s="47">
        <f t="shared" si="242"/>
        <v>0</v>
      </c>
    </row>
    <row r="558" spans="1:25" hidden="1">
      <c r="B558" s="48">
        <v>470</v>
      </c>
      <c r="C558" s="48"/>
      <c r="D558" s="35" t="s">
        <v>1229</v>
      </c>
      <c r="E558" s="35"/>
      <c r="F558" s="35" t="s">
        <v>736</v>
      </c>
      <c r="G558" s="82">
        <v>0</v>
      </c>
      <c r="H558" s="47">
        <f t="shared" si="233"/>
        <v>0</v>
      </c>
      <c r="I558" s="47">
        <f t="shared" si="234"/>
        <v>0</v>
      </c>
      <c r="J558" s="82">
        <v>0</v>
      </c>
      <c r="K558" s="87">
        <v>0</v>
      </c>
      <c r="L558" s="47">
        <f t="shared" si="235"/>
        <v>0</v>
      </c>
      <c r="M558" s="47">
        <f t="shared" si="236"/>
        <v>0</v>
      </c>
      <c r="O558" s="85">
        <f>IF(J558&gt;0,J558-G558,0)</f>
        <v>0</v>
      </c>
      <c r="P558" s="82">
        <f t="shared" si="237"/>
        <v>0</v>
      </c>
      <c r="Q558" s="82">
        <f t="shared" si="238"/>
        <v>0</v>
      </c>
      <c r="R558" s="85">
        <f>IF(K558&gt;0,K558-J558,0)</f>
        <v>0</v>
      </c>
      <c r="S558" s="82">
        <f t="shared" si="239"/>
        <v>0</v>
      </c>
      <c r="T558" s="82">
        <f t="shared" si="240"/>
        <v>0</v>
      </c>
      <c r="U558" s="85">
        <f>IF(K558&gt;0,O558+R558,O558)</f>
        <v>0</v>
      </c>
      <c r="V558" s="47">
        <f t="shared" si="241"/>
        <v>0</v>
      </c>
      <c r="W558" s="47">
        <f t="shared" si="242"/>
        <v>0</v>
      </c>
      <c r="Y558" s="47" t="s">
        <v>1230</v>
      </c>
    </row>
    <row r="559" spans="1:25" hidden="1">
      <c r="B559" s="35" t="s">
        <v>1231</v>
      </c>
      <c r="C559" s="48"/>
      <c r="D559" s="35"/>
      <c r="E559" s="35"/>
      <c r="F559" s="35"/>
      <c r="H559" s="47">
        <f t="shared" si="233"/>
        <v>0</v>
      </c>
      <c r="I559" s="47">
        <f t="shared" si="234"/>
        <v>0</v>
      </c>
      <c r="J559" s="82"/>
      <c r="K559" s="87"/>
      <c r="L559" s="47">
        <f t="shared" si="235"/>
        <v>0</v>
      </c>
      <c r="M559" s="47">
        <f t="shared" si="236"/>
        <v>0</v>
      </c>
      <c r="O559" s="85"/>
      <c r="P559" s="82">
        <f t="shared" si="237"/>
        <v>0</v>
      </c>
      <c r="Q559" s="82">
        <f t="shared" si="238"/>
        <v>0</v>
      </c>
      <c r="R559" s="85"/>
      <c r="S559" s="82">
        <f t="shared" si="239"/>
        <v>0</v>
      </c>
      <c r="T559" s="82">
        <f t="shared" si="240"/>
        <v>0</v>
      </c>
      <c r="U559" s="85"/>
      <c r="V559" s="47">
        <f t="shared" si="241"/>
        <v>0</v>
      </c>
      <c r="W559" s="47">
        <f t="shared" si="242"/>
        <v>0</v>
      </c>
    </row>
    <row r="560" spans="1:25" hidden="1">
      <c r="B560" s="48">
        <v>485</v>
      </c>
      <c r="C560" s="48"/>
      <c r="D560" s="35" t="s">
        <v>1232</v>
      </c>
      <c r="E560" s="35" t="s">
        <v>735</v>
      </c>
      <c r="F560" s="35"/>
      <c r="G560" s="82">
        <v>1860</v>
      </c>
      <c r="H560" s="47">
        <f t="shared" si="233"/>
        <v>1860</v>
      </c>
      <c r="I560" s="47">
        <f t="shared" si="234"/>
        <v>0</v>
      </c>
      <c r="J560" s="82">
        <v>1866</v>
      </c>
      <c r="K560" s="87">
        <v>1873</v>
      </c>
      <c r="L560" s="47">
        <f t="shared" si="235"/>
        <v>1873</v>
      </c>
      <c r="M560" s="47">
        <f t="shared" si="236"/>
        <v>0</v>
      </c>
      <c r="O560" s="85">
        <f>IF(J560&gt;0,J560-G560,0)</f>
        <v>6</v>
      </c>
      <c r="P560" s="82">
        <f t="shared" si="237"/>
        <v>6</v>
      </c>
      <c r="Q560" s="82">
        <f t="shared" si="238"/>
        <v>0</v>
      </c>
      <c r="R560" s="119">
        <f>IF(K560&gt;0,K560-J560,0)</f>
        <v>7</v>
      </c>
      <c r="S560" s="82">
        <f t="shared" si="239"/>
        <v>7</v>
      </c>
      <c r="T560" s="82">
        <f t="shared" si="240"/>
        <v>0</v>
      </c>
      <c r="U560" s="85">
        <f>IF(K560&gt;0,O560+R560,O560)</f>
        <v>13</v>
      </c>
      <c r="V560" s="47">
        <f t="shared" si="241"/>
        <v>13</v>
      </c>
      <c r="W560" s="47">
        <f t="shared" si="242"/>
        <v>0</v>
      </c>
    </row>
    <row r="561" spans="2:23" hidden="1">
      <c r="B561" s="48">
        <v>485</v>
      </c>
      <c r="C561" s="48"/>
      <c r="D561" s="35" t="s">
        <v>1233</v>
      </c>
      <c r="E561" s="35"/>
      <c r="F561" s="35" t="s">
        <v>736</v>
      </c>
      <c r="G561" s="82">
        <v>1728</v>
      </c>
      <c r="H561" s="47">
        <f t="shared" si="233"/>
        <v>0</v>
      </c>
      <c r="I561" s="47">
        <f t="shared" si="234"/>
        <v>1728</v>
      </c>
      <c r="J561" s="82">
        <v>1734</v>
      </c>
      <c r="K561" s="87">
        <v>1741</v>
      </c>
      <c r="L561" s="47">
        <f t="shared" si="235"/>
        <v>0</v>
      </c>
      <c r="M561" s="47">
        <f t="shared" si="236"/>
        <v>1741</v>
      </c>
      <c r="O561" s="85">
        <f>IF(J561&gt;0,J561-G561,0)</f>
        <v>6</v>
      </c>
      <c r="P561" s="82">
        <f t="shared" si="237"/>
        <v>0</v>
      </c>
      <c r="Q561" s="82">
        <f t="shared" si="238"/>
        <v>6</v>
      </c>
      <c r="R561" s="119">
        <f>IF(K561&gt;0,K561-J561,0)</f>
        <v>7</v>
      </c>
      <c r="S561" s="82">
        <f t="shared" si="239"/>
        <v>0</v>
      </c>
      <c r="T561" s="82">
        <f t="shared" si="240"/>
        <v>7</v>
      </c>
      <c r="U561" s="85">
        <f>IF(K561&gt;0,O561+R561,O561)</f>
        <v>13</v>
      </c>
      <c r="V561" s="47">
        <f t="shared" si="241"/>
        <v>0</v>
      </c>
      <c r="W561" s="47">
        <f t="shared" si="242"/>
        <v>13</v>
      </c>
    </row>
    <row r="562" spans="2:23" hidden="1">
      <c r="B562" s="35" t="s">
        <v>1234</v>
      </c>
      <c r="C562" s="48"/>
      <c r="E562" s="79"/>
      <c r="F562" s="79"/>
      <c r="H562" s="47">
        <f t="shared" si="233"/>
        <v>0</v>
      </c>
      <c r="I562" s="47">
        <f t="shared" si="234"/>
        <v>0</v>
      </c>
      <c r="J562" s="82"/>
      <c r="K562" s="87"/>
      <c r="L562" s="47">
        <f t="shared" si="235"/>
        <v>0</v>
      </c>
      <c r="M562" s="47">
        <f t="shared" si="236"/>
        <v>0</v>
      </c>
      <c r="O562" s="85"/>
      <c r="P562" s="82">
        <f t="shared" si="237"/>
        <v>0</v>
      </c>
      <c r="Q562" s="82">
        <f t="shared" si="238"/>
        <v>0</v>
      </c>
      <c r="R562" s="85"/>
      <c r="S562" s="82">
        <f t="shared" si="239"/>
        <v>0</v>
      </c>
      <c r="T562" s="82">
        <f t="shared" si="240"/>
        <v>0</v>
      </c>
      <c r="V562" s="47">
        <f t="shared" si="241"/>
        <v>0</v>
      </c>
      <c r="W562" s="47">
        <f t="shared" si="242"/>
        <v>0</v>
      </c>
    </row>
    <row r="563" spans="2:23" hidden="1">
      <c r="B563" s="48">
        <v>705</v>
      </c>
      <c r="C563" s="48"/>
      <c r="D563" s="35" t="s">
        <v>1235</v>
      </c>
      <c r="E563" s="35" t="s">
        <v>735</v>
      </c>
      <c r="F563" s="35"/>
      <c r="G563" s="82">
        <v>26</v>
      </c>
      <c r="H563" s="47">
        <f t="shared" si="233"/>
        <v>26</v>
      </c>
      <c r="I563" s="47">
        <f t="shared" si="234"/>
        <v>0</v>
      </c>
      <c r="J563" s="82">
        <v>26</v>
      </c>
      <c r="K563" s="87">
        <v>26</v>
      </c>
      <c r="L563" s="47">
        <f t="shared" si="235"/>
        <v>26</v>
      </c>
      <c r="M563" s="47">
        <f t="shared" si="236"/>
        <v>0</v>
      </c>
      <c r="O563" s="85">
        <f t="shared" ref="O563:O578" si="243">IF(J563&gt;0,J563-G563,0)</f>
        <v>0</v>
      </c>
      <c r="P563" s="82">
        <f t="shared" si="237"/>
        <v>0</v>
      </c>
      <c r="Q563" s="82">
        <f t="shared" si="238"/>
        <v>0</v>
      </c>
      <c r="R563" s="85">
        <f t="shared" ref="R563:R574" si="244">IF(K563&gt;0,K563-J563,0)</f>
        <v>0</v>
      </c>
      <c r="S563" s="82">
        <f t="shared" si="239"/>
        <v>0</v>
      </c>
      <c r="T563" s="82">
        <f t="shared" si="240"/>
        <v>0</v>
      </c>
      <c r="U563" s="85">
        <f t="shared" ref="U563:U578" si="245">IF(K563&gt;0,O563+R563,O563)</f>
        <v>0</v>
      </c>
      <c r="V563" s="47">
        <f t="shared" si="241"/>
        <v>0</v>
      </c>
      <c r="W563" s="47">
        <f t="shared" si="242"/>
        <v>0</v>
      </c>
    </row>
    <row r="564" spans="2:23" hidden="1">
      <c r="B564" s="48">
        <v>712</v>
      </c>
      <c r="C564" s="48"/>
      <c r="D564" s="35" t="s">
        <v>1236</v>
      </c>
      <c r="E564" s="35" t="s">
        <v>735</v>
      </c>
      <c r="F564" s="35"/>
      <c r="G564" s="82">
        <v>21</v>
      </c>
      <c r="H564" s="47">
        <f t="shared" si="233"/>
        <v>21</v>
      </c>
      <c r="I564" s="47">
        <f t="shared" si="234"/>
        <v>0</v>
      </c>
      <c r="J564" s="82">
        <v>21</v>
      </c>
      <c r="K564" s="87">
        <v>21</v>
      </c>
      <c r="L564" s="47">
        <f t="shared" si="235"/>
        <v>21</v>
      </c>
      <c r="M564" s="47">
        <f t="shared" si="236"/>
        <v>0</v>
      </c>
      <c r="O564" s="85">
        <f t="shared" si="243"/>
        <v>0</v>
      </c>
      <c r="P564" s="82">
        <f t="shared" si="237"/>
        <v>0</v>
      </c>
      <c r="Q564" s="82">
        <f t="shared" si="238"/>
        <v>0</v>
      </c>
      <c r="R564" s="85">
        <f t="shared" si="244"/>
        <v>0</v>
      </c>
      <c r="S564" s="82">
        <f t="shared" si="239"/>
        <v>0</v>
      </c>
      <c r="T564" s="82">
        <f t="shared" si="240"/>
        <v>0</v>
      </c>
      <c r="U564" s="85">
        <f t="shared" si="245"/>
        <v>0</v>
      </c>
      <c r="V564" s="47">
        <f t="shared" si="241"/>
        <v>0</v>
      </c>
      <c r="W564" s="47">
        <f t="shared" si="242"/>
        <v>0</v>
      </c>
    </row>
    <row r="565" spans="2:23" hidden="1">
      <c r="B565" s="48">
        <v>714</v>
      </c>
      <c r="C565" s="48"/>
      <c r="D565" s="35" t="s">
        <v>1237</v>
      </c>
      <c r="E565" s="35" t="s">
        <v>735</v>
      </c>
      <c r="F565" s="35"/>
      <c r="G565" s="82">
        <v>51</v>
      </c>
      <c r="H565" s="47">
        <f t="shared" si="233"/>
        <v>51</v>
      </c>
      <c r="I565" s="47">
        <f t="shared" si="234"/>
        <v>0</v>
      </c>
      <c r="J565" s="82">
        <v>53</v>
      </c>
      <c r="K565" s="87">
        <v>54</v>
      </c>
      <c r="L565" s="47">
        <f t="shared" si="235"/>
        <v>54</v>
      </c>
      <c r="M565" s="47">
        <f t="shared" si="236"/>
        <v>0</v>
      </c>
      <c r="O565" s="85">
        <f t="shared" si="243"/>
        <v>2</v>
      </c>
      <c r="P565" s="82">
        <f t="shared" si="237"/>
        <v>2</v>
      </c>
      <c r="Q565" s="82">
        <f t="shared" si="238"/>
        <v>0</v>
      </c>
      <c r="R565" s="85">
        <f t="shared" si="244"/>
        <v>1</v>
      </c>
      <c r="S565" s="82">
        <f t="shared" si="239"/>
        <v>1</v>
      </c>
      <c r="T565" s="82">
        <f t="shared" si="240"/>
        <v>0</v>
      </c>
      <c r="U565" s="85">
        <f t="shared" si="245"/>
        <v>3</v>
      </c>
      <c r="V565" s="47">
        <f t="shared" si="241"/>
        <v>3</v>
      </c>
      <c r="W565" s="47">
        <f t="shared" si="242"/>
        <v>0</v>
      </c>
    </row>
    <row r="566" spans="2:23" hidden="1">
      <c r="B566" s="48">
        <v>714</v>
      </c>
      <c r="C566" s="48"/>
      <c r="D566" s="35" t="s">
        <v>1237</v>
      </c>
      <c r="E566" s="35"/>
      <c r="F566" s="35" t="s">
        <v>736</v>
      </c>
      <c r="G566" s="82">
        <v>53</v>
      </c>
      <c r="H566" s="47">
        <f t="shared" si="233"/>
        <v>0</v>
      </c>
      <c r="I566" s="47">
        <f t="shared" si="234"/>
        <v>53</v>
      </c>
      <c r="J566" s="82">
        <v>54</v>
      </c>
      <c r="K566" s="87">
        <v>54</v>
      </c>
      <c r="L566" s="47">
        <f t="shared" si="235"/>
        <v>0</v>
      </c>
      <c r="M566" s="47">
        <f t="shared" si="236"/>
        <v>54</v>
      </c>
      <c r="O566" s="85">
        <f t="shared" si="243"/>
        <v>1</v>
      </c>
      <c r="P566" s="82">
        <f t="shared" si="237"/>
        <v>0</v>
      </c>
      <c r="Q566" s="82">
        <f t="shared" si="238"/>
        <v>1</v>
      </c>
      <c r="R566" s="85">
        <f t="shared" si="244"/>
        <v>0</v>
      </c>
      <c r="S566" s="82">
        <f t="shared" si="239"/>
        <v>0</v>
      </c>
      <c r="T566" s="82">
        <f t="shared" si="240"/>
        <v>0</v>
      </c>
      <c r="U566" s="85">
        <f t="shared" si="245"/>
        <v>1</v>
      </c>
      <c r="V566" s="47">
        <f t="shared" si="241"/>
        <v>0</v>
      </c>
      <c r="W566" s="47">
        <f t="shared" si="242"/>
        <v>1</v>
      </c>
    </row>
    <row r="567" spans="2:23" hidden="1">
      <c r="B567" s="48">
        <v>715</v>
      </c>
      <c r="C567" s="48"/>
      <c r="D567" s="35" t="s">
        <v>1238</v>
      </c>
      <c r="E567" s="35"/>
      <c r="F567" s="35" t="s">
        <v>736</v>
      </c>
      <c r="G567" s="82">
        <v>90.8</v>
      </c>
      <c r="H567" s="47">
        <f t="shared" si="233"/>
        <v>0</v>
      </c>
      <c r="I567" s="47">
        <f t="shared" si="234"/>
        <v>90.8</v>
      </c>
      <c r="J567" s="82">
        <v>90.8</v>
      </c>
      <c r="K567" s="87">
        <v>90.8</v>
      </c>
      <c r="L567" s="47">
        <f t="shared" si="235"/>
        <v>0</v>
      </c>
      <c r="M567" s="47">
        <f t="shared" si="236"/>
        <v>90.8</v>
      </c>
      <c r="O567" s="85">
        <f t="shared" si="243"/>
        <v>0</v>
      </c>
      <c r="P567" s="82">
        <f t="shared" si="237"/>
        <v>0</v>
      </c>
      <c r="Q567" s="82">
        <f t="shared" si="238"/>
        <v>0</v>
      </c>
      <c r="R567" s="85">
        <f t="shared" si="244"/>
        <v>0</v>
      </c>
      <c r="S567" s="82">
        <f t="shared" si="239"/>
        <v>0</v>
      </c>
      <c r="T567" s="82">
        <f t="shared" si="240"/>
        <v>0</v>
      </c>
      <c r="U567" s="85">
        <f t="shared" si="245"/>
        <v>0</v>
      </c>
      <c r="V567" s="47">
        <f t="shared" si="241"/>
        <v>0</v>
      </c>
      <c r="W567" s="47">
        <f t="shared" si="242"/>
        <v>0</v>
      </c>
    </row>
    <row r="568" spans="2:23" hidden="1">
      <c r="B568" s="48">
        <v>716</v>
      </c>
      <c r="C568" s="48"/>
      <c r="D568" s="35" t="s">
        <v>1239</v>
      </c>
      <c r="E568" s="35"/>
      <c r="F568" s="35" t="s">
        <v>736</v>
      </c>
      <c r="G568" s="82">
        <v>151</v>
      </c>
      <c r="H568" s="47">
        <f t="shared" si="233"/>
        <v>0</v>
      </c>
      <c r="I568" s="47">
        <f t="shared" si="234"/>
        <v>151</v>
      </c>
      <c r="J568" s="82">
        <v>151</v>
      </c>
      <c r="K568" s="87">
        <v>151</v>
      </c>
      <c r="L568" s="47">
        <f t="shared" si="235"/>
        <v>0</v>
      </c>
      <c r="M568" s="47">
        <f t="shared" si="236"/>
        <v>151</v>
      </c>
      <c r="O568" s="85">
        <f t="shared" si="243"/>
        <v>0</v>
      </c>
      <c r="P568" s="82">
        <f t="shared" si="237"/>
        <v>0</v>
      </c>
      <c r="Q568" s="82">
        <f t="shared" si="238"/>
        <v>0</v>
      </c>
      <c r="R568" s="85">
        <f t="shared" si="244"/>
        <v>0</v>
      </c>
      <c r="S568" s="82">
        <f t="shared" si="239"/>
        <v>0</v>
      </c>
      <c r="T568" s="82">
        <f t="shared" si="240"/>
        <v>0</v>
      </c>
      <c r="U568" s="85">
        <f t="shared" si="245"/>
        <v>0</v>
      </c>
      <c r="V568" s="47">
        <f t="shared" si="241"/>
        <v>0</v>
      </c>
      <c r="W568" s="47">
        <f t="shared" si="242"/>
        <v>0</v>
      </c>
    </row>
    <row r="569" spans="2:23" hidden="1">
      <c r="B569" s="48">
        <v>717</v>
      </c>
      <c r="C569" s="48"/>
      <c r="D569" s="35" t="s">
        <v>1240</v>
      </c>
      <c r="E569" s="35"/>
      <c r="F569" s="35" t="s">
        <v>736</v>
      </c>
      <c r="G569" s="82">
        <v>162</v>
      </c>
      <c r="H569" s="47">
        <f t="shared" si="233"/>
        <v>0</v>
      </c>
      <c r="I569" s="47">
        <f t="shared" si="234"/>
        <v>162</v>
      </c>
      <c r="J569" s="82">
        <v>162</v>
      </c>
      <c r="K569" s="87">
        <v>162</v>
      </c>
      <c r="L569" s="47">
        <f t="shared" si="235"/>
        <v>0</v>
      </c>
      <c r="M569" s="47">
        <f t="shared" si="236"/>
        <v>162</v>
      </c>
      <c r="O569" s="85">
        <f t="shared" si="243"/>
        <v>0</v>
      </c>
      <c r="P569" s="82">
        <f t="shared" si="237"/>
        <v>0</v>
      </c>
      <c r="Q569" s="82">
        <f t="shared" si="238"/>
        <v>0</v>
      </c>
      <c r="R569" s="85">
        <f t="shared" si="244"/>
        <v>0</v>
      </c>
      <c r="S569" s="82">
        <f t="shared" si="239"/>
        <v>0</v>
      </c>
      <c r="T569" s="82">
        <f t="shared" si="240"/>
        <v>0</v>
      </c>
      <c r="U569" s="85">
        <f t="shared" si="245"/>
        <v>0</v>
      </c>
      <c r="V569" s="47">
        <f t="shared" si="241"/>
        <v>0</v>
      </c>
      <c r="W569" s="47">
        <f t="shared" si="242"/>
        <v>0</v>
      </c>
    </row>
    <row r="570" spans="2:23" hidden="1">
      <c r="B570" s="48">
        <v>718</v>
      </c>
      <c r="C570" s="48"/>
      <c r="D570" s="35" t="s">
        <v>1241</v>
      </c>
      <c r="E570" s="35"/>
      <c r="F570" s="35" t="s">
        <v>736</v>
      </c>
      <c r="G570" s="82">
        <v>93</v>
      </c>
      <c r="H570" s="47">
        <f t="shared" si="233"/>
        <v>0</v>
      </c>
      <c r="I570" s="47">
        <f t="shared" si="234"/>
        <v>93</v>
      </c>
      <c r="J570" s="82">
        <v>93</v>
      </c>
      <c r="K570" s="87">
        <v>93</v>
      </c>
      <c r="L570" s="47">
        <f t="shared" si="235"/>
        <v>0</v>
      </c>
      <c r="M570" s="47">
        <f t="shared" si="236"/>
        <v>93</v>
      </c>
      <c r="O570" s="85">
        <f t="shared" si="243"/>
        <v>0</v>
      </c>
      <c r="P570" s="82">
        <f t="shared" si="237"/>
        <v>0</v>
      </c>
      <c r="Q570" s="82">
        <f t="shared" si="238"/>
        <v>0</v>
      </c>
      <c r="R570" s="85">
        <f t="shared" si="244"/>
        <v>0</v>
      </c>
      <c r="S570" s="82">
        <f t="shared" si="239"/>
        <v>0</v>
      </c>
      <c r="T570" s="82">
        <f t="shared" si="240"/>
        <v>0</v>
      </c>
      <c r="U570" s="85">
        <f t="shared" si="245"/>
        <v>0</v>
      </c>
      <c r="V570" s="47">
        <f t="shared" si="241"/>
        <v>0</v>
      </c>
      <c r="W570" s="47">
        <f t="shared" si="242"/>
        <v>0</v>
      </c>
    </row>
    <row r="571" spans="2:23" hidden="1">
      <c r="B571" s="48">
        <v>720</v>
      </c>
      <c r="C571" s="48"/>
      <c r="D571" s="35" t="s">
        <v>1242</v>
      </c>
      <c r="E571" s="35"/>
      <c r="F571" s="35" t="s">
        <v>736</v>
      </c>
      <c r="G571" s="82">
        <v>82</v>
      </c>
      <c r="H571" s="47">
        <f t="shared" si="233"/>
        <v>0</v>
      </c>
      <c r="I571" s="47">
        <f t="shared" si="234"/>
        <v>82</v>
      </c>
      <c r="J571" s="82">
        <v>82</v>
      </c>
      <c r="K571" s="87">
        <v>82</v>
      </c>
      <c r="L571" s="47">
        <f t="shared" si="235"/>
        <v>0</v>
      </c>
      <c r="M571" s="47">
        <f t="shared" si="236"/>
        <v>82</v>
      </c>
      <c r="O571" s="85">
        <f t="shared" si="243"/>
        <v>0</v>
      </c>
      <c r="P571" s="82">
        <f t="shared" si="237"/>
        <v>0</v>
      </c>
      <c r="Q571" s="82">
        <f t="shared" si="238"/>
        <v>0</v>
      </c>
      <c r="R571" s="85">
        <f t="shared" si="244"/>
        <v>0</v>
      </c>
      <c r="S571" s="82">
        <f t="shared" si="239"/>
        <v>0</v>
      </c>
      <c r="T571" s="82">
        <f t="shared" si="240"/>
        <v>0</v>
      </c>
      <c r="U571" s="85">
        <f t="shared" si="245"/>
        <v>0</v>
      </c>
      <c r="V571" s="47">
        <f t="shared" si="241"/>
        <v>0</v>
      </c>
      <c r="W571" s="47">
        <f t="shared" si="242"/>
        <v>0</v>
      </c>
    </row>
    <row r="572" spans="2:23" hidden="1">
      <c r="B572" s="48">
        <v>721</v>
      </c>
      <c r="C572" s="48"/>
      <c r="D572" s="47" t="s">
        <v>1243</v>
      </c>
      <c r="E572" s="79"/>
      <c r="F572" s="79" t="s">
        <v>736</v>
      </c>
      <c r="G572" s="82">
        <v>214.6</v>
      </c>
      <c r="H572" s="47">
        <f t="shared" si="233"/>
        <v>0</v>
      </c>
      <c r="I572" s="47">
        <f t="shared" si="234"/>
        <v>214.6</v>
      </c>
      <c r="J572" s="82">
        <v>214.6</v>
      </c>
      <c r="K572" s="87">
        <v>214.6</v>
      </c>
      <c r="L572" s="47">
        <f t="shared" si="235"/>
        <v>0</v>
      </c>
      <c r="M572" s="47">
        <f t="shared" si="236"/>
        <v>214.6</v>
      </c>
      <c r="O572" s="85">
        <f t="shared" si="243"/>
        <v>0</v>
      </c>
      <c r="P572" s="82">
        <f t="shared" si="237"/>
        <v>0</v>
      </c>
      <c r="Q572" s="82">
        <f t="shared" si="238"/>
        <v>0</v>
      </c>
      <c r="R572" s="85">
        <f t="shared" si="244"/>
        <v>0</v>
      </c>
      <c r="S572" s="82">
        <f t="shared" si="239"/>
        <v>0</v>
      </c>
      <c r="T572" s="82">
        <f t="shared" si="240"/>
        <v>0</v>
      </c>
      <c r="U572" s="85">
        <f t="shared" si="245"/>
        <v>0</v>
      </c>
      <c r="V572" s="47">
        <f t="shared" si="241"/>
        <v>0</v>
      </c>
      <c r="W572" s="47">
        <f t="shared" si="242"/>
        <v>0</v>
      </c>
    </row>
    <row r="573" spans="2:23" hidden="1">
      <c r="B573" s="48">
        <v>722</v>
      </c>
      <c r="C573" s="48"/>
      <c r="D573" s="35" t="s">
        <v>1244</v>
      </c>
      <c r="E573" s="35"/>
      <c r="F573" s="35" t="s">
        <v>736</v>
      </c>
      <c r="G573" s="82">
        <v>203.8</v>
      </c>
      <c r="H573" s="47">
        <f t="shared" si="233"/>
        <v>0</v>
      </c>
      <c r="I573" s="47">
        <f t="shared" si="234"/>
        <v>203.8</v>
      </c>
      <c r="J573" s="82">
        <v>202.8</v>
      </c>
      <c r="K573" s="87">
        <v>202.8</v>
      </c>
      <c r="L573" s="47">
        <f t="shared" si="235"/>
        <v>0</v>
      </c>
      <c r="M573" s="47">
        <f t="shared" si="236"/>
        <v>202.8</v>
      </c>
      <c r="O573" s="85">
        <f t="shared" si="243"/>
        <v>-1</v>
      </c>
      <c r="P573" s="82">
        <f t="shared" si="237"/>
        <v>0</v>
      </c>
      <c r="Q573" s="82">
        <f t="shared" si="238"/>
        <v>-1</v>
      </c>
      <c r="R573" s="85">
        <f t="shared" si="244"/>
        <v>0</v>
      </c>
      <c r="S573" s="82">
        <f t="shared" si="239"/>
        <v>0</v>
      </c>
      <c r="T573" s="82">
        <f t="shared" si="240"/>
        <v>0</v>
      </c>
      <c r="U573" s="85">
        <f t="shared" si="245"/>
        <v>-1</v>
      </c>
      <c r="V573" s="47">
        <f t="shared" si="241"/>
        <v>0</v>
      </c>
      <c r="W573" s="47">
        <f t="shared" si="242"/>
        <v>-1</v>
      </c>
    </row>
    <row r="574" spans="2:23" hidden="1">
      <c r="B574" s="48">
        <v>723</v>
      </c>
      <c r="C574" s="48"/>
      <c r="D574" s="35" t="s">
        <v>1245</v>
      </c>
      <c r="E574" s="35"/>
      <c r="F574" s="35" t="s">
        <v>736</v>
      </c>
      <c r="G574" s="82">
        <v>264</v>
      </c>
      <c r="H574" s="47">
        <f t="shared" si="233"/>
        <v>0</v>
      </c>
      <c r="I574" s="47">
        <f t="shared" si="234"/>
        <v>264</v>
      </c>
      <c r="J574" s="82">
        <v>262.39999999999998</v>
      </c>
      <c r="K574" s="87">
        <v>262.39999999999998</v>
      </c>
      <c r="L574" s="47">
        <f t="shared" si="235"/>
        <v>0</v>
      </c>
      <c r="M574" s="47">
        <f t="shared" si="236"/>
        <v>262.39999999999998</v>
      </c>
      <c r="O574" s="85">
        <f t="shared" si="243"/>
        <v>-1.6000000000000227</v>
      </c>
      <c r="P574" s="82">
        <f t="shared" si="237"/>
        <v>0</v>
      </c>
      <c r="Q574" s="82">
        <f t="shared" si="238"/>
        <v>-1.6000000000000227</v>
      </c>
      <c r="R574" s="85">
        <f t="shared" si="244"/>
        <v>0</v>
      </c>
      <c r="S574" s="82">
        <f t="shared" si="239"/>
        <v>0</v>
      </c>
      <c r="T574" s="82">
        <f t="shared" si="240"/>
        <v>0</v>
      </c>
      <c r="U574" s="85">
        <f t="shared" si="245"/>
        <v>-1.6000000000000227</v>
      </c>
      <c r="V574" s="47">
        <f t="shared" si="241"/>
        <v>0</v>
      </c>
      <c r="W574" s="47">
        <f t="shared" si="242"/>
        <v>-1.6000000000000227</v>
      </c>
    </row>
    <row r="575" spans="2:23" hidden="1">
      <c r="B575" s="48">
        <v>724</v>
      </c>
      <c r="C575" s="48"/>
      <c r="D575" s="35" t="s">
        <v>1246</v>
      </c>
      <c r="E575" s="35"/>
      <c r="F575" s="35" t="s">
        <v>736</v>
      </c>
      <c r="G575" s="82">
        <v>61</v>
      </c>
      <c r="H575" s="47">
        <f t="shared" si="233"/>
        <v>0</v>
      </c>
      <c r="I575" s="47">
        <f t="shared" si="234"/>
        <v>61</v>
      </c>
      <c r="J575" s="82">
        <v>66</v>
      </c>
      <c r="K575" s="87">
        <v>68</v>
      </c>
      <c r="L575" s="47">
        <f t="shared" si="235"/>
        <v>0</v>
      </c>
      <c r="M575" s="47">
        <f t="shared" si="236"/>
        <v>68</v>
      </c>
      <c r="O575" s="85">
        <f t="shared" si="243"/>
        <v>5</v>
      </c>
      <c r="P575" s="82">
        <f t="shared" si="237"/>
        <v>0</v>
      </c>
      <c r="Q575" s="82">
        <f t="shared" si="238"/>
        <v>5</v>
      </c>
      <c r="R575" s="85">
        <f>IF(K575&gt;0,K575-J575,0)-0</f>
        <v>2</v>
      </c>
      <c r="S575" s="82">
        <f t="shared" si="239"/>
        <v>0</v>
      </c>
      <c r="T575" s="82">
        <f t="shared" si="240"/>
        <v>2</v>
      </c>
      <c r="U575" s="85">
        <f t="shared" si="245"/>
        <v>7</v>
      </c>
      <c r="V575" s="47">
        <f t="shared" si="241"/>
        <v>0</v>
      </c>
      <c r="W575" s="47">
        <f t="shared" si="242"/>
        <v>7</v>
      </c>
    </row>
    <row r="576" spans="2:23" hidden="1">
      <c r="B576" s="48">
        <v>725</v>
      </c>
      <c r="C576" s="48"/>
      <c r="D576" s="35" t="s">
        <v>1247</v>
      </c>
      <c r="E576" s="35"/>
      <c r="F576" s="35" t="s">
        <v>736</v>
      </c>
      <c r="G576" s="82">
        <v>88.6</v>
      </c>
      <c r="H576" s="47">
        <f t="shared" si="233"/>
        <v>0</v>
      </c>
      <c r="I576" s="47">
        <f t="shared" si="234"/>
        <v>88.6</v>
      </c>
      <c r="J576" s="82">
        <v>88.6</v>
      </c>
      <c r="K576" s="87">
        <v>88.6</v>
      </c>
      <c r="L576" s="47">
        <f t="shared" si="235"/>
        <v>0</v>
      </c>
      <c r="M576" s="47">
        <f t="shared" si="236"/>
        <v>88.6</v>
      </c>
      <c r="O576" s="85">
        <f t="shared" si="243"/>
        <v>0</v>
      </c>
      <c r="P576" s="82">
        <f t="shared" si="237"/>
        <v>0</v>
      </c>
      <c r="Q576" s="82">
        <f t="shared" si="238"/>
        <v>0</v>
      </c>
      <c r="R576" s="85">
        <f>IF(K576&gt;0,K576-J576,0)</f>
        <v>0</v>
      </c>
      <c r="S576" s="82">
        <f t="shared" si="239"/>
        <v>0</v>
      </c>
      <c r="T576" s="82">
        <f t="shared" si="240"/>
        <v>0</v>
      </c>
      <c r="U576" s="85">
        <f t="shared" si="245"/>
        <v>0</v>
      </c>
      <c r="V576" s="47">
        <f t="shared" si="241"/>
        <v>0</v>
      </c>
      <c r="W576" s="47">
        <f t="shared" si="242"/>
        <v>0</v>
      </c>
    </row>
    <row r="577" spans="1:25" hidden="1">
      <c r="B577" s="48">
        <v>726</v>
      </c>
      <c r="C577" s="48"/>
      <c r="D577" s="35" t="s">
        <v>1248</v>
      </c>
      <c r="E577" s="35"/>
      <c r="F577" s="35" t="s">
        <v>736</v>
      </c>
      <c r="G577" s="82">
        <v>8</v>
      </c>
      <c r="H577" s="47">
        <f t="shared" si="233"/>
        <v>0</v>
      </c>
      <c r="I577" s="47">
        <f t="shared" si="234"/>
        <v>8</v>
      </c>
      <c r="J577" s="82">
        <v>8</v>
      </c>
      <c r="K577" s="87"/>
      <c r="L577" s="47">
        <f t="shared" si="235"/>
        <v>0</v>
      </c>
      <c r="M577" s="47">
        <f t="shared" si="236"/>
        <v>0</v>
      </c>
      <c r="O577" s="85">
        <f t="shared" si="243"/>
        <v>0</v>
      </c>
      <c r="P577" s="82">
        <f t="shared" si="237"/>
        <v>0</v>
      </c>
      <c r="Q577" s="82">
        <f t="shared" si="238"/>
        <v>0</v>
      </c>
      <c r="R577" s="85">
        <f>IF(K577&gt;0,K577-J577,0)-0</f>
        <v>0</v>
      </c>
      <c r="S577" s="82">
        <f t="shared" si="239"/>
        <v>0</v>
      </c>
      <c r="T577" s="82">
        <f t="shared" si="240"/>
        <v>0</v>
      </c>
      <c r="U577" s="85">
        <f t="shared" si="245"/>
        <v>0</v>
      </c>
      <c r="V577" s="47">
        <f t="shared" si="241"/>
        <v>0</v>
      </c>
      <c r="W577" s="47">
        <f t="shared" si="242"/>
        <v>0</v>
      </c>
    </row>
    <row r="578" spans="1:25" hidden="1">
      <c r="B578" s="48">
        <v>728</v>
      </c>
      <c r="C578" s="48"/>
      <c r="D578" s="197" t="s">
        <v>1249</v>
      </c>
      <c r="E578" s="197"/>
      <c r="F578" s="197" t="s">
        <v>736</v>
      </c>
      <c r="G578" s="198">
        <v>0</v>
      </c>
      <c r="H578" s="199">
        <f t="shared" si="233"/>
        <v>0</v>
      </c>
      <c r="I578" s="199">
        <f t="shared" si="234"/>
        <v>0</v>
      </c>
      <c r="J578" s="198">
        <v>0</v>
      </c>
      <c r="K578" s="194">
        <v>1</v>
      </c>
      <c r="L578" s="199">
        <f t="shared" si="235"/>
        <v>0</v>
      </c>
      <c r="M578" s="199">
        <f t="shared" si="236"/>
        <v>1</v>
      </c>
      <c r="N578" s="199"/>
      <c r="O578" s="200">
        <f t="shared" si="243"/>
        <v>0</v>
      </c>
      <c r="P578" s="201">
        <f t="shared" si="237"/>
        <v>0</v>
      </c>
      <c r="Q578" s="201">
        <f t="shared" si="238"/>
        <v>0</v>
      </c>
      <c r="R578" s="85">
        <f>IF(K578&gt;0,K578-J578,0)-0</f>
        <v>1</v>
      </c>
      <c r="S578" s="82">
        <f t="shared" si="239"/>
        <v>0</v>
      </c>
      <c r="T578" s="82">
        <f t="shared" si="240"/>
        <v>1</v>
      </c>
      <c r="U578" s="85">
        <f t="shared" si="245"/>
        <v>1</v>
      </c>
    </row>
    <row r="579" spans="1:25" hidden="1">
      <c r="B579" s="48"/>
      <c r="C579" s="48"/>
      <c r="D579" s="35" t="s">
        <v>1250</v>
      </c>
      <c r="E579" s="35"/>
      <c r="F579" s="35"/>
      <c r="G579" s="82">
        <f>G563+G564+G565</f>
        <v>98</v>
      </c>
      <c r="J579" s="82">
        <f>J563+J564+J565</f>
        <v>100</v>
      </c>
      <c r="K579" s="87">
        <f>K563+K564+K565</f>
        <v>101</v>
      </c>
      <c r="O579" s="82">
        <f>O563+O564+O565</f>
        <v>2</v>
      </c>
      <c r="R579" s="82">
        <f>R563+R564+R565</f>
        <v>1</v>
      </c>
      <c r="U579" s="82">
        <f>U563+U564+U565</f>
        <v>3</v>
      </c>
      <c r="Y579" s="82"/>
    </row>
    <row r="580" spans="1:25" hidden="1">
      <c r="B580" s="85"/>
      <c r="C580" s="48"/>
      <c r="D580" s="35" t="s">
        <v>1251</v>
      </c>
      <c r="E580" s="35"/>
      <c r="F580" s="35"/>
      <c r="G580" s="134">
        <f>SUM(G566:G578)</f>
        <v>1471.8</v>
      </c>
      <c r="J580" s="134">
        <f>SUM(J566:J578)</f>
        <v>1475.1999999999998</v>
      </c>
      <c r="K580" s="194">
        <f>SUM(K566:K578)</f>
        <v>1470.1999999999998</v>
      </c>
      <c r="N580" s="82"/>
      <c r="O580" s="134">
        <f>SUM(O566:O578)</f>
        <v>3.3999999999999773</v>
      </c>
      <c r="R580" s="134">
        <f>SUM(R566:R578)</f>
        <v>3</v>
      </c>
      <c r="U580" s="134">
        <f>SUM(U566:U578)</f>
        <v>6.3999999999999773</v>
      </c>
      <c r="Y580" s="82"/>
    </row>
    <row r="581" spans="1:25" hidden="1">
      <c r="B581" s="48"/>
      <c r="C581" s="48"/>
      <c r="D581" s="35" t="s">
        <v>1252</v>
      </c>
      <c r="E581" s="35"/>
      <c r="F581" s="35"/>
      <c r="G581" s="134">
        <f>G579+G580</f>
        <v>1569.8</v>
      </c>
      <c r="J581" s="134">
        <f>J579+J580</f>
        <v>1575.1999999999998</v>
      </c>
      <c r="K581" s="194">
        <f>K579+K580</f>
        <v>1571.1999999999998</v>
      </c>
      <c r="N581" s="82"/>
      <c r="O581" s="134">
        <f>O579+O580</f>
        <v>5.3999999999999773</v>
      </c>
      <c r="R581" s="134">
        <f>R579+R580</f>
        <v>4</v>
      </c>
      <c r="U581" s="134">
        <f>U579+U580</f>
        <v>9.3999999999999773</v>
      </c>
    </row>
    <row r="582" spans="1:25" hidden="1">
      <c r="B582" s="48"/>
      <c r="C582" s="48"/>
      <c r="D582" s="35"/>
      <c r="E582" s="35"/>
      <c r="F582" s="35"/>
      <c r="G582" s="134"/>
      <c r="J582" s="134"/>
      <c r="K582" s="194"/>
      <c r="O582" s="94"/>
      <c r="R582" s="94"/>
      <c r="U582" s="94"/>
    </row>
    <row r="583" spans="1:25" hidden="1">
      <c r="B583" s="48"/>
      <c r="C583" s="48"/>
      <c r="D583" s="78" t="s">
        <v>1253</v>
      </c>
      <c r="E583" s="35"/>
      <c r="F583" s="35"/>
      <c r="G583" s="83">
        <f>G579+G560+G555+G549+G445+G556</f>
        <v>16888.2</v>
      </c>
      <c r="H583" s="47">
        <f t="shared" ref="H583:H598" si="246">IF($E583="",0,$G583)</f>
        <v>0</v>
      </c>
      <c r="I583" s="47">
        <f t="shared" ref="I583:I598" si="247">IF($F583="",0,$G583)</f>
        <v>0</v>
      </c>
      <c r="J583" s="83">
        <f>J579+J560+J555+J549+J445+J556</f>
        <v>17093.7</v>
      </c>
      <c r="K583" s="96">
        <f>K579+K560+K555+K549+K445+K556</f>
        <v>17288.400000000001</v>
      </c>
      <c r="L583" s="47">
        <f t="shared" ref="L583:L598" si="248">IF($E583="",0,K583)</f>
        <v>0</v>
      </c>
      <c r="M583" s="47">
        <f t="shared" ref="M583:M598" si="249">IF($F583="",0,K583)</f>
        <v>0</v>
      </c>
      <c r="O583" s="83">
        <f>O579+O560+O555+O549+O445+O556</f>
        <v>205.5</v>
      </c>
      <c r="P583" s="82">
        <f t="shared" ref="P583:P598" si="250">IF($E583="",0,O583)</f>
        <v>0</v>
      </c>
      <c r="Q583" s="82">
        <f t="shared" ref="Q583:Q598" si="251">IF($F583="",0,O583)</f>
        <v>0</v>
      </c>
      <c r="R583" s="83">
        <f>R579+R560+R555+R549+R445+R556</f>
        <v>194.70000000000002</v>
      </c>
      <c r="S583" s="82">
        <f t="shared" ref="S583:S598" si="252">IF($E583="",0,R583)</f>
        <v>0</v>
      </c>
      <c r="T583" s="82">
        <f t="shared" ref="T583:T598" si="253">IF($F583="",0,R583)</f>
        <v>0</v>
      </c>
      <c r="U583" s="83">
        <f>U579+U560+U555+U549+U445+U556</f>
        <v>400.20000000000005</v>
      </c>
      <c r="V583" s="47">
        <f t="shared" ref="V583:V591" si="254">IF($E583="",0,U583)</f>
        <v>0</v>
      </c>
      <c r="W583" s="47">
        <f t="shared" ref="W583:W591" si="255">IF($F583="",0,U583)</f>
        <v>0</v>
      </c>
    </row>
    <row r="584" spans="1:25" hidden="1">
      <c r="B584" s="48"/>
      <c r="C584" s="48"/>
      <c r="D584" s="78" t="s">
        <v>1254</v>
      </c>
      <c r="E584" s="35"/>
      <c r="F584" s="35"/>
      <c r="G584" s="168">
        <f>G580+G561+G558+G550+G446</f>
        <v>15205.900000000001</v>
      </c>
      <c r="H584" s="47">
        <f t="shared" si="246"/>
        <v>0</v>
      </c>
      <c r="I584" s="47">
        <f t="shared" si="247"/>
        <v>0</v>
      </c>
      <c r="J584" s="168">
        <f>J580+J561+J558+J550+J446</f>
        <v>15378.300000000003</v>
      </c>
      <c r="K584" s="167">
        <f>K580+K561+K558+K550+K446</f>
        <v>15554.5</v>
      </c>
      <c r="L584" s="47">
        <f t="shared" si="248"/>
        <v>0</v>
      </c>
      <c r="M584" s="47">
        <f t="shared" si="249"/>
        <v>0</v>
      </c>
      <c r="O584" s="168">
        <f>O580+O561+O558+O550+O446</f>
        <v>172.39999999999998</v>
      </c>
      <c r="P584" s="82">
        <f t="shared" si="250"/>
        <v>0</v>
      </c>
      <c r="Q584" s="82">
        <f t="shared" si="251"/>
        <v>0</v>
      </c>
      <c r="R584" s="168">
        <f>R580+R561+R558+R550+R446</f>
        <v>184.20000000000002</v>
      </c>
      <c r="S584" s="82">
        <f t="shared" si="252"/>
        <v>0</v>
      </c>
      <c r="T584" s="82">
        <f t="shared" si="253"/>
        <v>0</v>
      </c>
      <c r="U584" s="168">
        <f>U580+U561+U558+U550+U446</f>
        <v>356.6</v>
      </c>
      <c r="V584" s="47">
        <f t="shared" si="254"/>
        <v>0</v>
      </c>
      <c r="W584" s="47">
        <f t="shared" si="255"/>
        <v>0</v>
      </c>
    </row>
    <row r="585" spans="1:25" hidden="1">
      <c r="B585" s="48"/>
      <c r="C585" s="48"/>
      <c r="D585" s="78" t="s">
        <v>1255</v>
      </c>
      <c r="E585" s="35"/>
      <c r="F585" s="35"/>
      <c r="G585" s="97">
        <f>G583+G584</f>
        <v>32094.100000000002</v>
      </c>
      <c r="H585" s="47">
        <f t="shared" si="246"/>
        <v>0</v>
      </c>
      <c r="I585" s="47">
        <f t="shared" si="247"/>
        <v>0</v>
      </c>
      <c r="J585" s="97">
        <f>J583+J584</f>
        <v>32472.000000000004</v>
      </c>
      <c r="K585" s="98">
        <f>K583+K584</f>
        <v>32842.9</v>
      </c>
      <c r="L585" s="47">
        <f t="shared" si="248"/>
        <v>0</v>
      </c>
      <c r="M585" s="47">
        <f t="shared" si="249"/>
        <v>0</v>
      </c>
      <c r="O585" s="97">
        <f>O583+O584</f>
        <v>377.9</v>
      </c>
      <c r="P585" s="82">
        <f t="shared" si="250"/>
        <v>0</v>
      </c>
      <c r="Q585" s="82">
        <f t="shared" si="251"/>
        <v>0</v>
      </c>
      <c r="R585" s="97">
        <f>R583+R584</f>
        <v>378.90000000000003</v>
      </c>
      <c r="S585" s="82">
        <f t="shared" si="252"/>
        <v>0</v>
      </c>
      <c r="T585" s="82">
        <f t="shared" si="253"/>
        <v>0</v>
      </c>
      <c r="U585" s="97">
        <f>U583+U584</f>
        <v>756.80000000000007</v>
      </c>
      <c r="V585" s="47">
        <f t="shared" si="254"/>
        <v>0</v>
      </c>
      <c r="W585" s="47">
        <f t="shared" si="255"/>
        <v>0</v>
      </c>
    </row>
    <row r="586" spans="1:25" s="149" customFormat="1" hidden="1">
      <c r="A586" s="35"/>
      <c r="B586" s="161"/>
      <c r="C586" s="161"/>
      <c r="D586" s="37"/>
      <c r="E586" s="37"/>
      <c r="F586" s="37"/>
      <c r="G586" s="88"/>
      <c r="H586" s="47">
        <f t="shared" si="246"/>
        <v>0</v>
      </c>
      <c r="I586" s="47">
        <f t="shared" si="247"/>
        <v>0</v>
      </c>
      <c r="J586" s="99"/>
      <c r="K586" s="100"/>
      <c r="L586" s="47">
        <f t="shared" si="248"/>
        <v>0</v>
      </c>
      <c r="M586" s="47">
        <f t="shared" si="249"/>
        <v>0</v>
      </c>
      <c r="N586" s="47"/>
      <c r="O586" s="88"/>
      <c r="P586" s="82">
        <f t="shared" si="250"/>
        <v>0</v>
      </c>
      <c r="Q586" s="82">
        <f t="shared" si="251"/>
        <v>0</v>
      </c>
      <c r="R586" s="88"/>
      <c r="S586" s="82">
        <f t="shared" si="252"/>
        <v>0</v>
      </c>
      <c r="T586" s="82">
        <f t="shared" si="253"/>
        <v>0</v>
      </c>
      <c r="U586" s="88"/>
      <c r="V586" s="47">
        <f t="shared" si="254"/>
        <v>0</v>
      </c>
      <c r="W586" s="47">
        <f t="shared" si="255"/>
        <v>0</v>
      </c>
      <c r="X586" s="47"/>
    </row>
    <row r="587" spans="1:25" hidden="1">
      <c r="B587" s="35" t="s">
        <v>1256</v>
      </c>
      <c r="C587" s="35"/>
      <c r="D587" s="35"/>
      <c r="E587" s="35"/>
      <c r="F587" s="35"/>
      <c r="G587" s="101"/>
      <c r="H587" s="102">
        <f t="shared" si="246"/>
        <v>0</v>
      </c>
      <c r="I587" s="102">
        <f t="shared" si="247"/>
        <v>0</v>
      </c>
      <c r="J587" s="122" t="str">
        <f>IF(K447+K585=0,(((O447+O585)/(G447+G585))),"")</f>
        <v/>
      </c>
      <c r="K587" s="104">
        <f>IF(K447+K585=0,"",(((U447+U585)/(G447+G585))))</f>
        <v>2.719005142807334E-2</v>
      </c>
      <c r="L587" s="102">
        <f t="shared" si="248"/>
        <v>0</v>
      </c>
      <c r="M587" s="102">
        <f t="shared" si="249"/>
        <v>0</v>
      </c>
      <c r="N587" s="102"/>
      <c r="O587" s="57"/>
      <c r="P587" s="82">
        <f t="shared" si="250"/>
        <v>0</v>
      </c>
      <c r="Q587" s="82">
        <f t="shared" si="251"/>
        <v>0</v>
      </c>
      <c r="R587" s="85"/>
      <c r="S587" s="82">
        <f t="shared" si="252"/>
        <v>0</v>
      </c>
      <c r="T587" s="82">
        <f t="shared" si="253"/>
        <v>0</v>
      </c>
      <c r="U587" s="85"/>
      <c r="V587" s="47">
        <f t="shared" si="254"/>
        <v>0</v>
      </c>
      <c r="W587" s="47">
        <f t="shared" si="255"/>
        <v>0</v>
      </c>
    </row>
    <row r="588" spans="1:25" s="149" customFormat="1" hidden="1">
      <c r="A588" s="35"/>
      <c r="B588" s="161"/>
      <c r="C588" s="161"/>
      <c r="D588" s="37"/>
      <c r="E588" s="37"/>
      <c r="F588" s="37"/>
      <c r="G588" s="115"/>
      <c r="H588" s="102">
        <f t="shared" si="246"/>
        <v>0</v>
      </c>
      <c r="I588" s="102">
        <f t="shared" si="247"/>
        <v>0</v>
      </c>
      <c r="J588" s="116"/>
      <c r="K588" s="117"/>
      <c r="L588" s="102">
        <f t="shared" si="248"/>
        <v>0</v>
      </c>
      <c r="M588" s="102">
        <f t="shared" si="249"/>
        <v>0</v>
      </c>
      <c r="N588" s="171"/>
      <c r="O588" s="88"/>
      <c r="P588" s="82">
        <f t="shared" si="250"/>
        <v>0</v>
      </c>
      <c r="Q588" s="82">
        <f t="shared" si="251"/>
        <v>0</v>
      </c>
      <c r="R588" s="88"/>
      <c r="S588" s="82">
        <f t="shared" si="252"/>
        <v>0</v>
      </c>
      <c r="T588" s="82">
        <f t="shared" si="253"/>
        <v>0</v>
      </c>
      <c r="U588" s="88"/>
      <c r="V588" s="47">
        <f t="shared" si="254"/>
        <v>0</v>
      </c>
      <c r="W588" s="47">
        <f t="shared" si="255"/>
        <v>0</v>
      </c>
      <c r="X588" s="47"/>
    </row>
    <row r="589" spans="1:25" s="108" customFormat="1" hidden="1">
      <c r="A589" s="35"/>
      <c r="B589" s="107" t="s">
        <v>1257</v>
      </c>
      <c r="C589" s="107"/>
      <c r="D589" s="107"/>
      <c r="E589" s="107"/>
      <c r="F589" s="107"/>
      <c r="G589" s="125">
        <v>2.5000000000000001E-2</v>
      </c>
      <c r="H589" s="109">
        <f t="shared" si="246"/>
        <v>0</v>
      </c>
      <c r="I589" s="109">
        <f t="shared" si="247"/>
        <v>0</v>
      </c>
      <c r="J589" s="126" t="str">
        <f>IF(K447+K585=0,(((O447+O585)/(G447+G585))/A4*12),"")</f>
        <v/>
      </c>
      <c r="K589" s="111">
        <f>IF(K447+K585=0,"",((U447+U585)/12*12/(G447+G585)))</f>
        <v>2.719005142807334E-2</v>
      </c>
      <c r="L589" s="109">
        <f t="shared" si="248"/>
        <v>0</v>
      </c>
      <c r="M589" s="109">
        <f t="shared" si="249"/>
        <v>0</v>
      </c>
      <c r="N589" s="109"/>
      <c r="O589" s="131"/>
      <c r="P589" s="113">
        <f t="shared" si="250"/>
        <v>0</v>
      </c>
      <c r="Q589" s="113">
        <f t="shared" si="251"/>
        <v>0</v>
      </c>
      <c r="R589" s="184"/>
      <c r="S589" s="113">
        <f t="shared" si="252"/>
        <v>0</v>
      </c>
      <c r="T589" s="113">
        <f t="shared" si="253"/>
        <v>0</v>
      </c>
      <c r="U589" s="184"/>
      <c r="V589" s="108">
        <f t="shared" si="254"/>
        <v>0</v>
      </c>
      <c r="W589" s="108">
        <f t="shared" si="255"/>
        <v>0</v>
      </c>
    </row>
    <row r="590" spans="1:25" hidden="1">
      <c r="B590" s="35"/>
      <c r="C590" s="35"/>
      <c r="D590" s="35"/>
      <c r="E590" s="35"/>
      <c r="F590" s="35"/>
      <c r="G590" s="101"/>
      <c r="H590" s="102">
        <f t="shared" si="246"/>
        <v>0</v>
      </c>
      <c r="I590" s="102">
        <f t="shared" si="247"/>
        <v>0</v>
      </c>
      <c r="J590" s="122"/>
      <c r="K590" s="104"/>
      <c r="L590" s="102">
        <f t="shared" si="248"/>
        <v>0</v>
      </c>
      <c r="M590" s="102">
        <f t="shared" si="249"/>
        <v>0</v>
      </c>
      <c r="N590" s="102"/>
      <c r="O590" s="85"/>
      <c r="P590" s="82">
        <f t="shared" si="250"/>
        <v>0</v>
      </c>
      <c r="Q590" s="82">
        <f t="shared" si="251"/>
        <v>0</v>
      </c>
      <c r="R590" s="85"/>
      <c r="S590" s="82">
        <f t="shared" si="252"/>
        <v>0</v>
      </c>
      <c r="T590" s="82">
        <f t="shared" si="253"/>
        <v>0</v>
      </c>
      <c r="U590" s="85"/>
      <c r="V590" s="47">
        <f t="shared" si="254"/>
        <v>0</v>
      </c>
      <c r="W590" s="47">
        <f t="shared" si="255"/>
        <v>0</v>
      </c>
    </row>
    <row r="591" spans="1:25" hidden="1">
      <c r="B591" s="35"/>
      <c r="C591" s="35"/>
      <c r="D591" s="35"/>
      <c r="E591" s="35"/>
      <c r="F591" s="35"/>
      <c r="G591" s="128"/>
      <c r="H591" s="47">
        <f t="shared" si="246"/>
        <v>0</v>
      </c>
      <c r="I591" s="47">
        <f t="shared" si="247"/>
        <v>0</v>
      </c>
      <c r="L591" s="47">
        <f t="shared" si="248"/>
        <v>0</v>
      </c>
      <c r="M591" s="47">
        <f t="shared" si="249"/>
        <v>0</v>
      </c>
      <c r="O591" s="85"/>
      <c r="P591" s="82">
        <f t="shared" si="250"/>
        <v>0</v>
      </c>
      <c r="Q591" s="82">
        <f t="shared" si="251"/>
        <v>0</v>
      </c>
      <c r="R591" s="85"/>
      <c r="S591" s="82">
        <f t="shared" si="252"/>
        <v>0</v>
      </c>
      <c r="T591" s="82">
        <f t="shared" si="253"/>
        <v>0</v>
      </c>
      <c r="U591" s="85"/>
      <c r="V591" s="47">
        <f t="shared" si="254"/>
        <v>0</v>
      </c>
      <c r="W591" s="47">
        <f t="shared" si="255"/>
        <v>0</v>
      </c>
    </row>
    <row r="592" spans="1:25" hidden="1">
      <c r="B592" s="78" t="s">
        <v>1258</v>
      </c>
      <c r="C592" s="48"/>
      <c r="D592" s="114"/>
      <c r="E592" s="35"/>
      <c r="F592" s="35"/>
      <c r="G592" s="88"/>
      <c r="H592" s="47">
        <f t="shared" si="246"/>
        <v>0</v>
      </c>
      <c r="I592" s="47">
        <f t="shared" si="247"/>
        <v>0</v>
      </c>
      <c r="J592" s="99"/>
      <c r="K592" s="100"/>
      <c r="L592" s="47">
        <f t="shared" si="248"/>
        <v>0</v>
      </c>
      <c r="M592" s="47">
        <f t="shared" si="249"/>
        <v>0</v>
      </c>
      <c r="O592" s="88"/>
      <c r="P592" s="82">
        <f t="shared" si="250"/>
        <v>0</v>
      </c>
      <c r="Q592" s="82">
        <f t="shared" si="251"/>
        <v>0</v>
      </c>
      <c r="R592" s="88"/>
      <c r="S592" s="82">
        <f t="shared" si="252"/>
        <v>0</v>
      </c>
      <c r="T592" s="82">
        <f t="shared" si="253"/>
        <v>0</v>
      </c>
      <c r="U592" s="88"/>
    </row>
    <row r="593" spans="2:25" hidden="1">
      <c r="B593" s="35" t="s">
        <v>1259</v>
      </c>
      <c r="C593" s="48"/>
      <c r="D593" s="114"/>
      <c r="E593" s="35"/>
      <c r="F593" s="35"/>
      <c r="G593" s="88"/>
      <c r="H593" s="47">
        <f t="shared" si="246"/>
        <v>0</v>
      </c>
      <c r="I593" s="47">
        <f t="shared" si="247"/>
        <v>0</v>
      </c>
      <c r="J593" s="99"/>
      <c r="K593" s="100"/>
      <c r="L593" s="47">
        <f t="shared" si="248"/>
        <v>0</v>
      </c>
      <c r="M593" s="47">
        <f t="shared" si="249"/>
        <v>0</v>
      </c>
      <c r="O593" s="88"/>
      <c r="P593" s="82">
        <f t="shared" si="250"/>
        <v>0</v>
      </c>
      <c r="Q593" s="82">
        <f t="shared" si="251"/>
        <v>0</v>
      </c>
      <c r="R593" s="88"/>
      <c r="S593" s="82">
        <f t="shared" si="252"/>
        <v>0</v>
      </c>
      <c r="T593" s="82">
        <f t="shared" si="253"/>
        <v>0</v>
      </c>
      <c r="U593" s="88"/>
    </row>
    <row r="594" spans="2:25" hidden="1">
      <c r="B594" s="48" t="s">
        <v>1260</v>
      </c>
      <c r="C594" s="48"/>
      <c r="D594" s="35" t="s">
        <v>1261</v>
      </c>
      <c r="E594" s="35" t="s">
        <v>735</v>
      </c>
      <c r="F594" s="35"/>
      <c r="G594" s="88">
        <f>1943.4+2528</f>
        <v>4471.3999999999996</v>
      </c>
      <c r="H594" s="47">
        <f t="shared" si="246"/>
        <v>4471.3999999999996</v>
      </c>
      <c r="I594" s="47">
        <f t="shared" si="247"/>
        <v>0</v>
      </c>
      <c r="J594" s="88">
        <v>4493.3999999999996</v>
      </c>
      <c r="K594" s="89">
        <f>1978.4+2536</f>
        <v>4514.3999999999996</v>
      </c>
      <c r="L594" s="47">
        <f t="shared" si="248"/>
        <v>4514.3999999999996</v>
      </c>
      <c r="M594" s="47">
        <f t="shared" si="249"/>
        <v>0</v>
      </c>
      <c r="O594" s="119">
        <f>IF(J594&gt;0,J594-G594,0)</f>
        <v>22</v>
      </c>
      <c r="P594" s="82">
        <f t="shared" si="250"/>
        <v>22</v>
      </c>
      <c r="Q594" s="82">
        <f t="shared" si="251"/>
        <v>0</v>
      </c>
      <c r="R594" s="119">
        <f>IF(K594&gt;0,K594-J594,0)</f>
        <v>21</v>
      </c>
      <c r="S594" s="82">
        <f t="shared" si="252"/>
        <v>21</v>
      </c>
      <c r="T594" s="82">
        <f t="shared" si="253"/>
        <v>0</v>
      </c>
      <c r="U594" s="85">
        <f>IF(K594&gt;0,O594+R594,O594)</f>
        <v>43</v>
      </c>
    </row>
    <row r="595" spans="2:25" hidden="1">
      <c r="B595" s="48" t="s">
        <v>1260</v>
      </c>
      <c r="C595" s="48"/>
      <c r="D595" s="35" t="s">
        <v>1261</v>
      </c>
      <c r="E595" s="35"/>
      <c r="F595" s="35" t="s">
        <v>736</v>
      </c>
      <c r="G595" s="88">
        <f>1907.9+2374</f>
        <v>4281.8999999999996</v>
      </c>
      <c r="H595" s="47">
        <f t="shared" si="246"/>
        <v>0</v>
      </c>
      <c r="I595" s="47">
        <f t="shared" si="247"/>
        <v>4281.8999999999996</v>
      </c>
      <c r="J595" s="88">
        <v>4303.8999999999996</v>
      </c>
      <c r="K595" s="89">
        <f>1942.9+2382</f>
        <v>4324.8999999999996</v>
      </c>
      <c r="L595" s="47">
        <f t="shared" si="248"/>
        <v>0</v>
      </c>
      <c r="M595" s="47">
        <f t="shared" si="249"/>
        <v>4324.8999999999996</v>
      </c>
      <c r="O595" s="119">
        <f>IF(J595&gt;0,J595-G595,0)</f>
        <v>22</v>
      </c>
      <c r="P595" s="82">
        <f t="shared" si="250"/>
        <v>0</v>
      </c>
      <c r="Q595" s="82">
        <f t="shared" si="251"/>
        <v>22</v>
      </c>
      <c r="R595" s="119">
        <f>IF(K595&gt;0,K595-J595,0)</f>
        <v>21</v>
      </c>
      <c r="S595" s="82">
        <f t="shared" si="252"/>
        <v>0</v>
      </c>
      <c r="T595" s="82">
        <f t="shared" si="253"/>
        <v>21</v>
      </c>
      <c r="U595" s="85">
        <f>IF(K595&gt;0,O595+R595,O595)</f>
        <v>43</v>
      </c>
    </row>
    <row r="596" spans="2:25" hidden="1">
      <c r="B596" s="48">
        <v>262</v>
      </c>
      <c r="C596" s="48"/>
      <c r="D596" s="35" t="s">
        <v>1262</v>
      </c>
      <c r="E596" s="35"/>
      <c r="F596" s="35"/>
      <c r="G596" s="88">
        <v>475</v>
      </c>
      <c r="H596" s="47">
        <f t="shared" si="246"/>
        <v>0</v>
      </c>
      <c r="I596" s="47">
        <f t="shared" si="247"/>
        <v>0</v>
      </c>
      <c r="J596" s="88">
        <v>448</v>
      </c>
      <c r="K596" s="89">
        <v>431</v>
      </c>
      <c r="L596" s="47">
        <f t="shared" si="248"/>
        <v>0</v>
      </c>
      <c r="M596" s="47">
        <f t="shared" si="249"/>
        <v>0</v>
      </c>
      <c r="O596" s="119">
        <f>IF(J596&gt;0,J596-G596,0)</f>
        <v>-27</v>
      </c>
      <c r="P596" s="82">
        <f t="shared" si="250"/>
        <v>0</v>
      </c>
      <c r="Q596" s="82">
        <f t="shared" si="251"/>
        <v>0</v>
      </c>
      <c r="R596" s="119">
        <f>IF(K596&gt;0,K596-J596,0)</f>
        <v>-17</v>
      </c>
      <c r="S596" s="82">
        <f t="shared" si="252"/>
        <v>0</v>
      </c>
      <c r="T596" s="82">
        <f t="shared" si="253"/>
        <v>0</v>
      </c>
      <c r="U596" s="85">
        <f>IF(K596&gt;0,O596+R596,O596)</f>
        <v>-44</v>
      </c>
    </row>
    <row r="597" spans="2:25" hidden="1">
      <c r="B597" s="48">
        <v>262</v>
      </c>
      <c r="C597" s="48"/>
      <c r="D597" s="35" t="s">
        <v>1263</v>
      </c>
      <c r="E597" s="35"/>
      <c r="F597" s="35"/>
      <c r="G597" s="88">
        <v>475</v>
      </c>
      <c r="H597" s="47">
        <f t="shared" si="246"/>
        <v>0</v>
      </c>
      <c r="I597" s="47">
        <f t="shared" si="247"/>
        <v>0</v>
      </c>
      <c r="J597" s="88">
        <v>448</v>
      </c>
      <c r="K597" s="89">
        <v>431</v>
      </c>
      <c r="L597" s="47">
        <f t="shared" si="248"/>
        <v>0</v>
      </c>
      <c r="M597" s="47">
        <f t="shared" si="249"/>
        <v>0</v>
      </c>
      <c r="O597" s="119">
        <f>IF(J597&gt;0,J597-G597,0)</f>
        <v>-27</v>
      </c>
      <c r="P597" s="82">
        <f t="shared" si="250"/>
        <v>0</v>
      </c>
      <c r="Q597" s="82">
        <f t="shared" si="251"/>
        <v>0</v>
      </c>
      <c r="R597" s="119">
        <f>IF(K597&gt;0,K597-J597,0)</f>
        <v>-17</v>
      </c>
      <c r="S597" s="82">
        <f t="shared" si="252"/>
        <v>0</v>
      </c>
      <c r="T597" s="82">
        <f t="shared" si="253"/>
        <v>0</v>
      </c>
      <c r="U597" s="85">
        <f>IF(K597&gt;0,O597+R597,O597)</f>
        <v>-44</v>
      </c>
    </row>
    <row r="598" spans="2:25" hidden="1">
      <c r="B598" s="48" t="s">
        <v>1264</v>
      </c>
      <c r="C598" s="48"/>
      <c r="D598" s="35" t="s">
        <v>1265</v>
      </c>
      <c r="E598" s="35"/>
      <c r="F598" s="35" t="s">
        <v>736</v>
      </c>
      <c r="G598" s="92">
        <f>639+1</f>
        <v>640</v>
      </c>
      <c r="H598" s="133">
        <f t="shared" si="246"/>
        <v>0</v>
      </c>
      <c r="I598" s="133">
        <f t="shared" si="247"/>
        <v>640</v>
      </c>
      <c r="J598" s="92">
        <v>647</v>
      </c>
      <c r="K598" s="93">
        <f>656+1</f>
        <v>657</v>
      </c>
      <c r="L598" s="133">
        <f t="shared" si="248"/>
        <v>0</v>
      </c>
      <c r="M598" s="133">
        <f t="shared" si="249"/>
        <v>657</v>
      </c>
      <c r="N598" s="133"/>
      <c r="O598" s="95">
        <f>IF(J598&gt;0,J598-G598,0)-0</f>
        <v>7</v>
      </c>
      <c r="P598" s="134">
        <f t="shared" si="250"/>
        <v>0</v>
      </c>
      <c r="Q598" s="134">
        <f t="shared" si="251"/>
        <v>7</v>
      </c>
      <c r="R598" s="95">
        <f>IF(K598&gt;0,K598-J598,0)</f>
        <v>10</v>
      </c>
      <c r="S598" s="134">
        <f t="shared" si="252"/>
        <v>0</v>
      </c>
      <c r="T598" s="134">
        <f t="shared" si="253"/>
        <v>10</v>
      </c>
      <c r="U598" s="94">
        <f>IF(K598&gt;0,O598+R598,O598)</f>
        <v>17</v>
      </c>
    </row>
    <row r="599" spans="2:25" hidden="1">
      <c r="B599" s="48"/>
      <c r="C599" s="48"/>
      <c r="D599" s="47" t="s">
        <v>1266</v>
      </c>
      <c r="E599" s="35"/>
      <c r="F599" s="35"/>
      <c r="G599" s="88">
        <f>G594</f>
        <v>4471.3999999999996</v>
      </c>
      <c r="J599" s="88">
        <f>J594</f>
        <v>4493.3999999999996</v>
      </c>
      <c r="K599" s="89">
        <f>K594</f>
        <v>4514.3999999999996</v>
      </c>
      <c r="O599" s="88">
        <f>O594</f>
        <v>22</v>
      </c>
      <c r="R599" s="88">
        <f>R594</f>
        <v>21</v>
      </c>
      <c r="U599" s="88">
        <f>U594</f>
        <v>43</v>
      </c>
      <c r="Y599" s="82"/>
    </row>
    <row r="600" spans="2:25" hidden="1">
      <c r="B600" s="48"/>
      <c r="C600" s="48"/>
      <c r="D600" s="47" t="s">
        <v>1267</v>
      </c>
      <c r="E600" s="35"/>
      <c r="F600" s="35"/>
      <c r="G600" s="88">
        <f>G595+G598</f>
        <v>4921.8999999999996</v>
      </c>
      <c r="J600" s="88">
        <f>J595+J598</f>
        <v>4950.8999999999996</v>
      </c>
      <c r="K600" s="89">
        <f>K595+K598</f>
        <v>4981.8999999999996</v>
      </c>
      <c r="O600" s="88">
        <f>O595+O598</f>
        <v>29</v>
      </c>
      <c r="R600" s="88">
        <f>R595+R598</f>
        <v>31</v>
      </c>
      <c r="U600" s="88">
        <f>U595+U598</f>
        <v>60</v>
      </c>
      <c r="Y600" s="82"/>
    </row>
    <row r="601" spans="2:25" hidden="1">
      <c r="B601" s="48"/>
      <c r="C601" s="48"/>
      <c r="D601" s="47" t="s">
        <v>1268</v>
      </c>
      <c r="E601" s="35"/>
      <c r="F601" s="35"/>
      <c r="G601" s="88">
        <f>G596</f>
        <v>475</v>
      </c>
      <c r="J601" s="88">
        <f>J596</f>
        <v>448</v>
      </c>
      <c r="K601" s="89">
        <f>K596</f>
        <v>431</v>
      </c>
      <c r="O601" s="88">
        <f>O596</f>
        <v>-27</v>
      </c>
      <c r="R601" s="88">
        <f>R596</f>
        <v>-17</v>
      </c>
      <c r="U601" s="88">
        <f>U596</f>
        <v>-44</v>
      </c>
      <c r="Y601" s="82"/>
    </row>
    <row r="602" spans="2:25" hidden="1">
      <c r="B602" s="48"/>
      <c r="C602" s="48"/>
      <c r="D602" s="47" t="s">
        <v>1269</v>
      </c>
      <c r="E602" s="35"/>
      <c r="F602" s="35"/>
      <c r="G602" s="92">
        <f>G597</f>
        <v>475</v>
      </c>
      <c r="H602" s="133"/>
      <c r="I602" s="133"/>
      <c r="J602" s="92">
        <f>J597</f>
        <v>448</v>
      </c>
      <c r="K602" s="93">
        <f>K597</f>
        <v>431</v>
      </c>
      <c r="L602" s="133"/>
      <c r="M602" s="133"/>
      <c r="N602" s="133"/>
      <c r="O602" s="92">
        <f>O597</f>
        <v>-27</v>
      </c>
      <c r="P602" s="134"/>
      <c r="Q602" s="134"/>
      <c r="R602" s="92">
        <f>R597</f>
        <v>-17</v>
      </c>
      <c r="S602" s="134"/>
      <c r="T602" s="134"/>
      <c r="U602" s="92">
        <f>U597</f>
        <v>-44</v>
      </c>
    </row>
    <row r="603" spans="2:25" hidden="1">
      <c r="B603" s="48"/>
      <c r="C603" s="48"/>
      <c r="D603" s="47" t="s">
        <v>1270</v>
      </c>
      <c r="E603" s="35"/>
      <c r="F603" s="35"/>
      <c r="G603" s="92">
        <f>G599+G600+G601+G602</f>
        <v>10343.299999999999</v>
      </c>
      <c r="H603" s="133"/>
      <c r="I603" s="133"/>
      <c r="J603" s="92">
        <f>J599+J600+J601+J602</f>
        <v>10340.299999999999</v>
      </c>
      <c r="K603" s="93">
        <f>K599+K600+K601+K602</f>
        <v>10358.299999999999</v>
      </c>
      <c r="L603" s="133"/>
      <c r="M603" s="133"/>
      <c r="N603" s="133"/>
      <c r="O603" s="92">
        <f>O599+O600+O601+O602</f>
        <v>-3</v>
      </c>
      <c r="P603" s="134"/>
      <c r="Q603" s="134"/>
      <c r="R603" s="92">
        <f>R599+R600+R601+R602</f>
        <v>18</v>
      </c>
      <c r="S603" s="134"/>
      <c r="T603" s="134"/>
      <c r="U603" s="92">
        <f>U599+U600+U601+U602</f>
        <v>15</v>
      </c>
    </row>
    <row r="604" spans="2:25" hidden="1">
      <c r="B604" s="48"/>
      <c r="C604" s="48"/>
      <c r="D604" s="35"/>
      <c r="E604" s="35"/>
      <c r="F604" s="35"/>
      <c r="G604" s="88"/>
      <c r="J604" s="88"/>
      <c r="K604" s="89"/>
      <c r="O604" s="119"/>
      <c r="R604" s="119"/>
      <c r="U604" s="85"/>
    </row>
    <row r="605" spans="2:25" hidden="1">
      <c r="B605" s="35" t="s">
        <v>1271</v>
      </c>
      <c r="C605" s="48"/>
      <c r="D605" s="114"/>
      <c r="E605" s="35"/>
      <c r="F605" s="35"/>
      <c r="G605" s="88"/>
      <c r="J605" s="99"/>
      <c r="K605" s="100"/>
      <c r="L605" s="47">
        <f t="shared" ref="L605:L639" si="256">IF($E605="",0,K605)</f>
        <v>0</v>
      </c>
      <c r="M605" s="47">
        <f t="shared" ref="M605:M639" si="257">IF($F605="",0,K605)</f>
        <v>0</v>
      </c>
      <c r="N605" s="82"/>
      <c r="O605" s="88"/>
      <c r="P605" s="82">
        <f t="shared" ref="P605:P639" si="258">IF($E605="",0,O605)</f>
        <v>0</v>
      </c>
      <c r="Q605" s="82">
        <f t="shared" ref="Q605:Q639" si="259">IF($F605="",0,O605)</f>
        <v>0</v>
      </c>
      <c r="R605" s="88"/>
      <c r="S605" s="82">
        <f t="shared" ref="S605:S639" si="260">IF($E605="",0,R605)</f>
        <v>0</v>
      </c>
      <c r="T605" s="82">
        <f t="shared" ref="T605:T639" si="261">IF($F605="",0,R605)</f>
        <v>0</v>
      </c>
      <c r="U605" s="88"/>
    </row>
    <row r="606" spans="2:25" hidden="1">
      <c r="B606" s="48">
        <v>1268</v>
      </c>
      <c r="C606" s="48"/>
      <c r="D606" s="35" t="s">
        <v>1272</v>
      </c>
      <c r="E606" s="35" t="s">
        <v>735</v>
      </c>
      <c r="F606" s="35"/>
      <c r="G606" s="88">
        <v>16</v>
      </c>
      <c r="H606" s="47">
        <f t="shared" ref="H606:H639" si="262">IF($E606="",0,$G606)</f>
        <v>16</v>
      </c>
      <c r="I606" s="47">
        <f t="shared" ref="I606:I639" si="263">IF($F606="",0,$G606)</f>
        <v>0</v>
      </c>
      <c r="J606" s="88">
        <v>16</v>
      </c>
      <c r="K606" s="89">
        <v>16</v>
      </c>
      <c r="L606" s="47">
        <f t="shared" si="256"/>
        <v>16</v>
      </c>
      <c r="M606" s="47">
        <f t="shared" si="257"/>
        <v>0</v>
      </c>
      <c r="O606" s="119">
        <f t="shared" ref="O606:O639" si="264">IF(J606&gt;0,J606-G606,0)</f>
        <v>0</v>
      </c>
      <c r="P606" s="82">
        <f t="shared" si="258"/>
        <v>0</v>
      </c>
      <c r="Q606" s="82">
        <f t="shared" si="259"/>
        <v>0</v>
      </c>
      <c r="R606" s="119">
        <f t="shared" ref="R606:R639" si="265">IF(K606&gt;0,K606-J606,0)</f>
        <v>0</v>
      </c>
      <c r="S606" s="82">
        <f t="shared" si="260"/>
        <v>0</v>
      </c>
      <c r="T606" s="82">
        <f t="shared" si="261"/>
        <v>0</v>
      </c>
      <c r="U606" s="85">
        <f t="shared" ref="U606:U639" si="266">IF(K606&gt;0,O606+R606,O606)</f>
        <v>0</v>
      </c>
    </row>
    <row r="607" spans="2:25" hidden="1">
      <c r="B607" s="48">
        <v>1269</v>
      </c>
      <c r="C607" s="48"/>
      <c r="D607" s="35" t="s">
        <v>1273</v>
      </c>
      <c r="E607" s="35" t="s">
        <v>735</v>
      </c>
      <c r="F607" s="35"/>
      <c r="G607" s="88">
        <v>149</v>
      </c>
      <c r="H607" s="47">
        <f t="shared" si="262"/>
        <v>149</v>
      </c>
      <c r="I607" s="47">
        <f t="shared" si="263"/>
        <v>0</v>
      </c>
      <c r="J607" s="88">
        <v>150</v>
      </c>
      <c r="K607" s="89">
        <v>152</v>
      </c>
      <c r="L607" s="47">
        <f t="shared" si="256"/>
        <v>152</v>
      </c>
      <c r="M607" s="47">
        <f t="shared" si="257"/>
        <v>0</v>
      </c>
      <c r="O607" s="119">
        <f t="shared" si="264"/>
        <v>1</v>
      </c>
      <c r="P607" s="82">
        <f t="shared" si="258"/>
        <v>1</v>
      </c>
      <c r="Q607" s="82">
        <f t="shared" si="259"/>
        <v>0</v>
      </c>
      <c r="R607" s="119">
        <f t="shared" si="265"/>
        <v>2</v>
      </c>
      <c r="S607" s="82">
        <f t="shared" si="260"/>
        <v>2</v>
      </c>
      <c r="T607" s="82">
        <f t="shared" si="261"/>
        <v>0</v>
      </c>
      <c r="U607" s="85">
        <f t="shared" si="266"/>
        <v>3</v>
      </c>
    </row>
    <row r="608" spans="2:25" hidden="1">
      <c r="B608" s="48">
        <v>1270</v>
      </c>
      <c r="C608" s="48"/>
      <c r="D608" s="35" t="s">
        <v>1274</v>
      </c>
      <c r="E608" s="35" t="s">
        <v>735</v>
      </c>
      <c r="F608" s="35"/>
      <c r="G608" s="88">
        <v>53</v>
      </c>
      <c r="H608" s="47">
        <f t="shared" si="262"/>
        <v>53</v>
      </c>
      <c r="I608" s="47">
        <f t="shared" si="263"/>
        <v>0</v>
      </c>
      <c r="J608" s="88">
        <v>53</v>
      </c>
      <c r="K608" s="89">
        <v>53</v>
      </c>
      <c r="L608" s="47">
        <f t="shared" si="256"/>
        <v>53</v>
      </c>
      <c r="M608" s="47">
        <f t="shared" si="257"/>
        <v>0</v>
      </c>
      <c r="O608" s="119">
        <f t="shared" si="264"/>
        <v>0</v>
      </c>
      <c r="P608" s="82">
        <f t="shared" si="258"/>
        <v>0</v>
      </c>
      <c r="Q608" s="82">
        <f t="shared" si="259"/>
        <v>0</v>
      </c>
      <c r="R608" s="119">
        <f t="shared" si="265"/>
        <v>0</v>
      </c>
      <c r="S608" s="82">
        <f t="shared" si="260"/>
        <v>0</v>
      </c>
      <c r="T608" s="82">
        <f t="shared" si="261"/>
        <v>0</v>
      </c>
      <c r="U608" s="85">
        <f t="shared" si="266"/>
        <v>0</v>
      </c>
    </row>
    <row r="609" spans="2:21" hidden="1">
      <c r="B609" s="48">
        <v>1271</v>
      </c>
      <c r="C609" s="48"/>
      <c r="D609" s="35" t="s">
        <v>1275</v>
      </c>
      <c r="E609" s="35" t="s">
        <v>735</v>
      </c>
      <c r="F609" s="35"/>
      <c r="G609" s="88">
        <v>153</v>
      </c>
      <c r="H609" s="47">
        <f t="shared" si="262"/>
        <v>153</v>
      </c>
      <c r="I609" s="47">
        <f t="shared" si="263"/>
        <v>0</v>
      </c>
      <c r="J609" s="88">
        <v>156</v>
      </c>
      <c r="K609" s="89">
        <v>156</v>
      </c>
      <c r="L609" s="47">
        <f t="shared" si="256"/>
        <v>156</v>
      </c>
      <c r="M609" s="47">
        <f t="shared" si="257"/>
        <v>0</v>
      </c>
      <c r="O609" s="119">
        <f t="shared" si="264"/>
        <v>3</v>
      </c>
      <c r="P609" s="82">
        <f t="shared" si="258"/>
        <v>3</v>
      </c>
      <c r="Q609" s="82">
        <f t="shared" si="259"/>
        <v>0</v>
      </c>
      <c r="R609" s="119">
        <f t="shared" si="265"/>
        <v>0</v>
      </c>
      <c r="S609" s="82">
        <f t="shared" si="260"/>
        <v>0</v>
      </c>
      <c r="T609" s="82">
        <f t="shared" si="261"/>
        <v>0</v>
      </c>
      <c r="U609" s="85">
        <f t="shared" si="266"/>
        <v>3</v>
      </c>
    </row>
    <row r="610" spans="2:21" hidden="1">
      <c r="B610" s="48">
        <v>1272</v>
      </c>
      <c r="C610" s="48"/>
      <c r="D610" s="35" t="s">
        <v>1276</v>
      </c>
      <c r="E610" s="35" t="s">
        <v>735</v>
      </c>
      <c r="F610" s="35"/>
      <c r="G610" s="88">
        <v>72</v>
      </c>
      <c r="H610" s="47">
        <f t="shared" si="262"/>
        <v>72</v>
      </c>
      <c r="I610" s="47">
        <f t="shared" si="263"/>
        <v>0</v>
      </c>
      <c r="J610" s="88">
        <v>72</v>
      </c>
      <c r="K610" s="89">
        <v>70</v>
      </c>
      <c r="L610" s="47">
        <f t="shared" si="256"/>
        <v>70</v>
      </c>
      <c r="M610" s="47">
        <f t="shared" si="257"/>
        <v>0</v>
      </c>
      <c r="O610" s="119">
        <f t="shared" si="264"/>
        <v>0</v>
      </c>
      <c r="P610" s="82">
        <f t="shared" si="258"/>
        <v>0</v>
      </c>
      <c r="Q610" s="82">
        <f t="shared" si="259"/>
        <v>0</v>
      </c>
      <c r="R610" s="119">
        <f t="shared" si="265"/>
        <v>-2</v>
      </c>
      <c r="S610" s="82">
        <f t="shared" si="260"/>
        <v>-2</v>
      </c>
      <c r="T610" s="82">
        <f t="shared" si="261"/>
        <v>0</v>
      </c>
      <c r="U610" s="85">
        <f t="shared" si="266"/>
        <v>-2</v>
      </c>
    </row>
    <row r="611" spans="2:21" hidden="1">
      <c r="B611" s="48">
        <v>1273</v>
      </c>
      <c r="C611" s="48"/>
      <c r="D611" s="35" t="s">
        <v>1277</v>
      </c>
      <c r="E611" s="35" t="s">
        <v>735</v>
      </c>
      <c r="F611" s="35"/>
      <c r="G611" s="88">
        <v>31</v>
      </c>
      <c r="H611" s="47">
        <f t="shared" si="262"/>
        <v>31</v>
      </c>
      <c r="I611" s="47">
        <f t="shared" si="263"/>
        <v>0</v>
      </c>
      <c r="J611" s="88">
        <v>31</v>
      </c>
      <c r="K611" s="89">
        <v>32</v>
      </c>
      <c r="L611" s="47">
        <f t="shared" si="256"/>
        <v>32</v>
      </c>
      <c r="M611" s="47">
        <f t="shared" si="257"/>
        <v>0</v>
      </c>
      <c r="O611" s="119">
        <f t="shared" si="264"/>
        <v>0</v>
      </c>
      <c r="P611" s="82">
        <f t="shared" si="258"/>
        <v>0</v>
      </c>
      <c r="Q611" s="82">
        <f t="shared" si="259"/>
        <v>0</v>
      </c>
      <c r="R611" s="119">
        <f t="shared" si="265"/>
        <v>1</v>
      </c>
      <c r="S611" s="82">
        <f t="shared" si="260"/>
        <v>1</v>
      </c>
      <c r="T611" s="82">
        <f t="shared" si="261"/>
        <v>0</v>
      </c>
      <c r="U611" s="85">
        <f t="shared" si="266"/>
        <v>1</v>
      </c>
    </row>
    <row r="612" spans="2:21" hidden="1">
      <c r="B612" s="48">
        <v>1274</v>
      </c>
      <c r="C612" s="48"/>
      <c r="D612" s="35" t="s">
        <v>1278</v>
      </c>
      <c r="E612" s="35" t="s">
        <v>735</v>
      </c>
      <c r="F612" s="35"/>
      <c r="G612" s="88">
        <v>29</v>
      </c>
      <c r="H612" s="47">
        <f t="shared" si="262"/>
        <v>29</v>
      </c>
      <c r="I612" s="47">
        <f t="shared" si="263"/>
        <v>0</v>
      </c>
      <c r="J612" s="88">
        <v>29</v>
      </c>
      <c r="K612" s="89">
        <v>29</v>
      </c>
      <c r="L612" s="47">
        <f t="shared" si="256"/>
        <v>29</v>
      </c>
      <c r="M612" s="47">
        <f t="shared" si="257"/>
        <v>0</v>
      </c>
      <c r="O612" s="119">
        <f t="shared" si="264"/>
        <v>0</v>
      </c>
      <c r="P612" s="82">
        <f t="shared" si="258"/>
        <v>0</v>
      </c>
      <c r="Q612" s="82">
        <f t="shared" si="259"/>
        <v>0</v>
      </c>
      <c r="R612" s="119">
        <f t="shared" si="265"/>
        <v>0</v>
      </c>
      <c r="S612" s="82">
        <f t="shared" si="260"/>
        <v>0</v>
      </c>
      <c r="T612" s="82">
        <f t="shared" si="261"/>
        <v>0</v>
      </c>
      <c r="U612" s="85">
        <f t="shared" si="266"/>
        <v>0</v>
      </c>
    </row>
    <row r="613" spans="2:21" hidden="1">
      <c r="B613" s="48">
        <v>1275</v>
      </c>
      <c r="C613" s="48"/>
      <c r="D613" s="35" t="s">
        <v>1279</v>
      </c>
      <c r="E613" s="35" t="s">
        <v>735</v>
      </c>
      <c r="F613" s="35"/>
      <c r="G613" s="88">
        <v>111</v>
      </c>
      <c r="H613" s="47">
        <f t="shared" si="262"/>
        <v>111</v>
      </c>
      <c r="I613" s="47">
        <f t="shared" si="263"/>
        <v>0</v>
      </c>
      <c r="J613" s="88">
        <v>112</v>
      </c>
      <c r="K613" s="89">
        <v>112</v>
      </c>
      <c r="L613" s="47">
        <f t="shared" si="256"/>
        <v>112</v>
      </c>
      <c r="M613" s="47">
        <f t="shared" si="257"/>
        <v>0</v>
      </c>
      <c r="O613" s="119">
        <f t="shared" si="264"/>
        <v>1</v>
      </c>
      <c r="P613" s="82">
        <f t="shared" si="258"/>
        <v>1</v>
      </c>
      <c r="Q613" s="82">
        <f t="shared" si="259"/>
        <v>0</v>
      </c>
      <c r="R613" s="119">
        <f t="shared" si="265"/>
        <v>0</v>
      </c>
      <c r="S613" s="82">
        <f t="shared" si="260"/>
        <v>0</v>
      </c>
      <c r="T613" s="82">
        <f t="shared" si="261"/>
        <v>0</v>
      </c>
      <c r="U613" s="85">
        <f t="shared" si="266"/>
        <v>1</v>
      </c>
    </row>
    <row r="614" spans="2:21" hidden="1">
      <c r="B614" s="48">
        <v>1276</v>
      </c>
      <c r="C614" s="48"/>
      <c r="D614" s="35" t="s">
        <v>1280</v>
      </c>
      <c r="E614" s="35" t="s">
        <v>735</v>
      </c>
      <c r="F614" s="35"/>
      <c r="G614" s="88">
        <v>7</v>
      </c>
      <c r="H614" s="47">
        <f t="shared" si="262"/>
        <v>7</v>
      </c>
      <c r="I614" s="47">
        <f t="shared" si="263"/>
        <v>0</v>
      </c>
      <c r="J614" s="88">
        <v>7</v>
      </c>
      <c r="K614" s="89">
        <v>7</v>
      </c>
      <c r="L614" s="47">
        <f t="shared" si="256"/>
        <v>7</v>
      </c>
      <c r="M614" s="47">
        <f t="shared" si="257"/>
        <v>0</v>
      </c>
      <c r="O614" s="119">
        <f t="shared" si="264"/>
        <v>0</v>
      </c>
      <c r="P614" s="82">
        <f t="shared" si="258"/>
        <v>0</v>
      </c>
      <c r="Q614" s="82">
        <f t="shared" si="259"/>
        <v>0</v>
      </c>
      <c r="R614" s="119">
        <f t="shared" si="265"/>
        <v>0</v>
      </c>
      <c r="S614" s="82">
        <f t="shared" si="260"/>
        <v>0</v>
      </c>
      <c r="T614" s="82">
        <f t="shared" si="261"/>
        <v>0</v>
      </c>
      <c r="U614" s="85">
        <f t="shared" si="266"/>
        <v>0</v>
      </c>
    </row>
    <row r="615" spans="2:21" hidden="1">
      <c r="B615" s="48">
        <v>1277</v>
      </c>
      <c r="C615" s="48"/>
      <c r="D615" s="35" t="s">
        <v>1281</v>
      </c>
      <c r="E615" s="35" t="s">
        <v>735</v>
      </c>
      <c r="F615" s="35"/>
      <c r="G615" s="88">
        <v>172</v>
      </c>
      <c r="H615" s="47">
        <f t="shared" si="262"/>
        <v>172</v>
      </c>
      <c r="I615" s="47">
        <f t="shared" si="263"/>
        <v>0</v>
      </c>
      <c r="J615" s="88">
        <v>170</v>
      </c>
      <c r="K615" s="89">
        <v>170</v>
      </c>
      <c r="L615" s="47">
        <f t="shared" si="256"/>
        <v>170</v>
      </c>
      <c r="M615" s="47">
        <f t="shared" si="257"/>
        <v>0</v>
      </c>
      <c r="O615" s="119">
        <f t="shared" si="264"/>
        <v>-2</v>
      </c>
      <c r="P615" s="82">
        <f t="shared" si="258"/>
        <v>-2</v>
      </c>
      <c r="Q615" s="82">
        <f t="shared" si="259"/>
        <v>0</v>
      </c>
      <c r="R615" s="119">
        <f t="shared" si="265"/>
        <v>0</v>
      </c>
      <c r="S615" s="82">
        <f t="shared" si="260"/>
        <v>0</v>
      </c>
      <c r="T615" s="82">
        <f t="shared" si="261"/>
        <v>0</v>
      </c>
      <c r="U615" s="85">
        <f t="shared" si="266"/>
        <v>-2</v>
      </c>
    </row>
    <row r="616" spans="2:21" hidden="1">
      <c r="B616" s="48">
        <v>1278</v>
      </c>
      <c r="C616" s="48"/>
      <c r="D616" s="35" t="s">
        <v>1282</v>
      </c>
      <c r="E616" s="35" t="s">
        <v>735</v>
      </c>
      <c r="F616" s="35"/>
      <c r="G616" s="88">
        <v>21</v>
      </c>
      <c r="H616" s="47">
        <f t="shared" si="262"/>
        <v>21</v>
      </c>
      <c r="I616" s="47">
        <f t="shared" si="263"/>
        <v>0</v>
      </c>
      <c r="J616" s="88">
        <v>21</v>
      </c>
      <c r="K616" s="89">
        <v>21</v>
      </c>
      <c r="L616" s="47">
        <f t="shared" si="256"/>
        <v>21</v>
      </c>
      <c r="M616" s="47">
        <f t="shared" si="257"/>
        <v>0</v>
      </c>
      <c r="O616" s="119">
        <f t="shared" si="264"/>
        <v>0</v>
      </c>
      <c r="P616" s="82">
        <f t="shared" si="258"/>
        <v>0</v>
      </c>
      <c r="Q616" s="82">
        <f t="shared" si="259"/>
        <v>0</v>
      </c>
      <c r="R616" s="119">
        <f t="shared" si="265"/>
        <v>0</v>
      </c>
      <c r="S616" s="82">
        <f t="shared" si="260"/>
        <v>0</v>
      </c>
      <c r="T616" s="82">
        <f t="shared" si="261"/>
        <v>0</v>
      </c>
      <c r="U616" s="85">
        <f t="shared" si="266"/>
        <v>0</v>
      </c>
    </row>
    <row r="617" spans="2:21" hidden="1">
      <c r="B617" s="48">
        <v>1279</v>
      </c>
      <c r="C617" s="48"/>
      <c r="D617" s="35" t="s">
        <v>1283</v>
      </c>
      <c r="E617" s="35" t="s">
        <v>735</v>
      </c>
      <c r="F617" s="35"/>
      <c r="G617" s="88">
        <v>57</v>
      </c>
      <c r="H617" s="47">
        <f t="shared" si="262"/>
        <v>57</v>
      </c>
      <c r="I617" s="47">
        <f t="shared" si="263"/>
        <v>0</v>
      </c>
      <c r="J617" s="88">
        <v>57</v>
      </c>
      <c r="K617" s="89">
        <v>57</v>
      </c>
      <c r="L617" s="47">
        <f t="shared" si="256"/>
        <v>57</v>
      </c>
      <c r="M617" s="47">
        <f t="shared" si="257"/>
        <v>0</v>
      </c>
      <c r="O617" s="119">
        <f t="shared" si="264"/>
        <v>0</v>
      </c>
      <c r="P617" s="82">
        <f t="shared" si="258"/>
        <v>0</v>
      </c>
      <c r="Q617" s="82">
        <f t="shared" si="259"/>
        <v>0</v>
      </c>
      <c r="R617" s="119">
        <f t="shared" si="265"/>
        <v>0</v>
      </c>
      <c r="S617" s="82">
        <f t="shared" si="260"/>
        <v>0</v>
      </c>
      <c r="T617" s="82">
        <f t="shared" si="261"/>
        <v>0</v>
      </c>
      <c r="U617" s="85">
        <f t="shared" si="266"/>
        <v>0</v>
      </c>
    </row>
    <row r="618" spans="2:21" hidden="1">
      <c r="B618" s="48">
        <v>1280</v>
      </c>
      <c r="C618" s="48"/>
      <c r="D618" s="35" t="s">
        <v>1284</v>
      </c>
      <c r="E618" s="35" t="s">
        <v>735</v>
      </c>
      <c r="F618" s="35"/>
      <c r="G618" s="88">
        <v>256</v>
      </c>
      <c r="H618" s="47">
        <f t="shared" si="262"/>
        <v>256</v>
      </c>
      <c r="I618" s="47">
        <f t="shared" si="263"/>
        <v>0</v>
      </c>
      <c r="J618" s="88">
        <v>262</v>
      </c>
      <c r="K618" s="89">
        <v>263</v>
      </c>
      <c r="L618" s="47">
        <f t="shared" si="256"/>
        <v>263</v>
      </c>
      <c r="M618" s="47">
        <f t="shared" si="257"/>
        <v>0</v>
      </c>
      <c r="O618" s="119">
        <f t="shared" si="264"/>
        <v>6</v>
      </c>
      <c r="P618" s="82">
        <f t="shared" si="258"/>
        <v>6</v>
      </c>
      <c r="Q618" s="82">
        <f t="shared" si="259"/>
        <v>0</v>
      </c>
      <c r="R618" s="119">
        <f t="shared" si="265"/>
        <v>1</v>
      </c>
      <c r="S618" s="82">
        <f t="shared" si="260"/>
        <v>1</v>
      </c>
      <c r="T618" s="82">
        <f t="shared" si="261"/>
        <v>0</v>
      </c>
      <c r="U618" s="85">
        <f t="shared" si="266"/>
        <v>7</v>
      </c>
    </row>
    <row r="619" spans="2:21" hidden="1">
      <c r="B619" s="48">
        <v>1281</v>
      </c>
      <c r="C619" s="48"/>
      <c r="D619" s="35" t="s">
        <v>1285</v>
      </c>
      <c r="E619" s="35" t="s">
        <v>735</v>
      </c>
      <c r="F619" s="35"/>
      <c r="G619" s="88">
        <v>38</v>
      </c>
      <c r="H619" s="47">
        <f t="shared" si="262"/>
        <v>38</v>
      </c>
      <c r="I619" s="47">
        <f t="shared" si="263"/>
        <v>0</v>
      </c>
      <c r="J619" s="88">
        <v>37</v>
      </c>
      <c r="K619" s="89">
        <v>37</v>
      </c>
      <c r="L619" s="47">
        <f t="shared" si="256"/>
        <v>37</v>
      </c>
      <c r="M619" s="47">
        <f t="shared" si="257"/>
        <v>0</v>
      </c>
      <c r="O619" s="119">
        <f t="shared" si="264"/>
        <v>-1</v>
      </c>
      <c r="P619" s="82">
        <f t="shared" si="258"/>
        <v>-1</v>
      </c>
      <c r="Q619" s="82">
        <f t="shared" si="259"/>
        <v>0</v>
      </c>
      <c r="R619" s="119">
        <f t="shared" si="265"/>
        <v>0</v>
      </c>
      <c r="S619" s="82">
        <f t="shared" si="260"/>
        <v>0</v>
      </c>
      <c r="T619" s="82">
        <f t="shared" si="261"/>
        <v>0</v>
      </c>
      <c r="U619" s="85">
        <f t="shared" si="266"/>
        <v>-1</v>
      </c>
    </row>
    <row r="620" spans="2:21" hidden="1">
      <c r="B620" s="48">
        <v>1282</v>
      </c>
      <c r="C620" s="48"/>
      <c r="D620" s="35" t="s">
        <v>1286</v>
      </c>
      <c r="E620" s="35" t="s">
        <v>735</v>
      </c>
      <c r="F620" s="35"/>
      <c r="G620" s="88">
        <v>192</v>
      </c>
      <c r="H620" s="47">
        <f t="shared" si="262"/>
        <v>192</v>
      </c>
      <c r="I620" s="47">
        <f t="shared" si="263"/>
        <v>0</v>
      </c>
      <c r="J620" s="88">
        <v>192</v>
      </c>
      <c r="K620" s="89">
        <v>192</v>
      </c>
      <c r="L620" s="47">
        <f t="shared" si="256"/>
        <v>192</v>
      </c>
      <c r="M620" s="47">
        <f t="shared" si="257"/>
        <v>0</v>
      </c>
      <c r="O620" s="119">
        <f t="shared" si="264"/>
        <v>0</v>
      </c>
      <c r="P620" s="82">
        <f t="shared" si="258"/>
        <v>0</v>
      </c>
      <c r="Q620" s="82">
        <f t="shared" si="259"/>
        <v>0</v>
      </c>
      <c r="R620" s="119">
        <f t="shared" si="265"/>
        <v>0</v>
      </c>
      <c r="S620" s="82">
        <f t="shared" si="260"/>
        <v>0</v>
      </c>
      <c r="T620" s="82">
        <f t="shared" si="261"/>
        <v>0</v>
      </c>
      <c r="U620" s="85">
        <f t="shared" si="266"/>
        <v>0</v>
      </c>
    </row>
    <row r="621" spans="2:21" hidden="1">
      <c r="B621" s="48">
        <v>1282</v>
      </c>
      <c r="C621" s="48"/>
      <c r="D621" s="35" t="s">
        <v>1286</v>
      </c>
      <c r="E621" s="35"/>
      <c r="F621" s="35" t="s">
        <v>736</v>
      </c>
      <c r="G621" s="88">
        <v>190</v>
      </c>
      <c r="H621" s="47">
        <f t="shared" si="262"/>
        <v>0</v>
      </c>
      <c r="I621" s="47">
        <f t="shared" si="263"/>
        <v>190</v>
      </c>
      <c r="J621" s="88">
        <v>190</v>
      </c>
      <c r="K621" s="89">
        <v>190</v>
      </c>
      <c r="L621" s="47">
        <f t="shared" si="256"/>
        <v>0</v>
      </c>
      <c r="M621" s="47">
        <f t="shared" si="257"/>
        <v>190</v>
      </c>
      <c r="O621" s="119">
        <f t="shared" si="264"/>
        <v>0</v>
      </c>
      <c r="P621" s="82">
        <f t="shared" si="258"/>
        <v>0</v>
      </c>
      <c r="Q621" s="82">
        <f t="shared" si="259"/>
        <v>0</v>
      </c>
      <c r="R621" s="119">
        <f t="shared" si="265"/>
        <v>0</v>
      </c>
      <c r="S621" s="82">
        <f t="shared" si="260"/>
        <v>0</v>
      </c>
      <c r="T621" s="82">
        <f t="shared" si="261"/>
        <v>0</v>
      </c>
      <c r="U621" s="85">
        <f t="shared" si="266"/>
        <v>0</v>
      </c>
    </row>
    <row r="622" spans="2:21" hidden="1">
      <c r="B622" s="48">
        <v>1283</v>
      </c>
      <c r="C622" s="48"/>
      <c r="D622" s="35" t="s">
        <v>1287</v>
      </c>
      <c r="E622" s="35" t="s">
        <v>735</v>
      </c>
      <c r="F622" s="35"/>
      <c r="G622" s="88">
        <v>43</v>
      </c>
      <c r="H622" s="47">
        <f t="shared" si="262"/>
        <v>43</v>
      </c>
      <c r="I622" s="47">
        <f t="shared" si="263"/>
        <v>0</v>
      </c>
      <c r="J622" s="88">
        <v>43</v>
      </c>
      <c r="K622" s="89">
        <v>43</v>
      </c>
      <c r="L622" s="47">
        <f t="shared" si="256"/>
        <v>43</v>
      </c>
      <c r="M622" s="47">
        <f t="shared" si="257"/>
        <v>0</v>
      </c>
      <c r="O622" s="119">
        <f t="shared" si="264"/>
        <v>0</v>
      </c>
      <c r="P622" s="82">
        <f t="shared" si="258"/>
        <v>0</v>
      </c>
      <c r="Q622" s="82">
        <f t="shared" si="259"/>
        <v>0</v>
      </c>
      <c r="R622" s="119">
        <f t="shared" si="265"/>
        <v>0</v>
      </c>
      <c r="S622" s="82">
        <f t="shared" si="260"/>
        <v>0</v>
      </c>
      <c r="T622" s="82">
        <f t="shared" si="261"/>
        <v>0</v>
      </c>
      <c r="U622" s="85">
        <f t="shared" si="266"/>
        <v>0</v>
      </c>
    </row>
    <row r="623" spans="2:21" hidden="1">
      <c r="B623" s="48">
        <v>1284</v>
      </c>
      <c r="C623" s="48"/>
      <c r="D623" s="35" t="s">
        <v>1288</v>
      </c>
      <c r="E623" s="35" t="s">
        <v>735</v>
      </c>
      <c r="F623" s="35"/>
      <c r="G623" s="88">
        <v>24</v>
      </c>
      <c r="H623" s="47">
        <f t="shared" si="262"/>
        <v>24</v>
      </c>
      <c r="I623" s="47">
        <f t="shared" si="263"/>
        <v>0</v>
      </c>
      <c r="J623" s="88">
        <v>24</v>
      </c>
      <c r="K623" s="89">
        <v>24</v>
      </c>
      <c r="L623" s="47">
        <f t="shared" si="256"/>
        <v>24</v>
      </c>
      <c r="M623" s="47">
        <f t="shared" si="257"/>
        <v>0</v>
      </c>
      <c r="O623" s="119">
        <f t="shared" si="264"/>
        <v>0</v>
      </c>
      <c r="P623" s="82">
        <f t="shared" si="258"/>
        <v>0</v>
      </c>
      <c r="Q623" s="82">
        <f t="shared" si="259"/>
        <v>0</v>
      </c>
      <c r="R623" s="119">
        <f t="shared" si="265"/>
        <v>0</v>
      </c>
      <c r="S623" s="82">
        <f t="shared" si="260"/>
        <v>0</v>
      </c>
      <c r="T623" s="82">
        <f t="shared" si="261"/>
        <v>0</v>
      </c>
      <c r="U623" s="85">
        <f t="shared" si="266"/>
        <v>0</v>
      </c>
    </row>
    <row r="624" spans="2:21" hidden="1">
      <c r="B624" s="48">
        <v>1285</v>
      </c>
      <c r="C624" s="48"/>
      <c r="D624" s="35" t="s">
        <v>1289</v>
      </c>
      <c r="E624" s="35" t="s">
        <v>735</v>
      </c>
      <c r="F624" s="35"/>
      <c r="G624" s="88">
        <v>36</v>
      </c>
      <c r="H624" s="47">
        <f t="shared" si="262"/>
        <v>36</v>
      </c>
      <c r="I624" s="47">
        <f t="shared" si="263"/>
        <v>0</v>
      </c>
      <c r="J624" s="88">
        <v>38</v>
      </c>
      <c r="K624" s="89">
        <v>38</v>
      </c>
      <c r="L624" s="47">
        <f t="shared" si="256"/>
        <v>38</v>
      </c>
      <c r="M624" s="47">
        <f t="shared" si="257"/>
        <v>0</v>
      </c>
      <c r="O624" s="119">
        <f t="shared" si="264"/>
        <v>2</v>
      </c>
      <c r="P624" s="82">
        <f t="shared" si="258"/>
        <v>2</v>
      </c>
      <c r="Q624" s="82">
        <f t="shared" si="259"/>
        <v>0</v>
      </c>
      <c r="R624" s="119">
        <f t="shared" si="265"/>
        <v>0</v>
      </c>
      <c r="S624" s="82">
        <f t="shared" si="260"/>
        <v>0</v>
      </c>
      <c r="T624" s="82">
        <f t="shared" si="261"/>
        <v>0</v>
      </c>
      <c r="U624" s="85">
        <f t="shared" si="266"/>
        <v>2</v>
      </c>
    </row>
    <row r="625" spans="2:25" hidden="1">
      <c r="B625" s="48">
        <v>1286</v>
      </c>
      <c r="C625" s="48"/>
      <c r="D625" s="35" t="s">
        <v>1290</v>
      </c>
      <c r="E625" s="35" t="s">
        <v>735</v>
      </c>
      <c r="F625" s="35"/>
      <c r="G625" s="88">
        <v>20</v>
      </c>
      <c r="H625" s="47">
        <f t="shared" si="262"/>
        <v>20</v>
      </c>
      <c r="I625" s="47">
        <f t="shared" si="263"/>
        <v>0</v>
      </c>
      <c r="J625" s="88">
        <v>20</v>
      </c>
      <c r="K625" s="89">
        <v>20</v>
      </c>
      <c r="L625" s="47">
        <f t="shared" si="256"/>
        <v>20</v>
      </c>
      <c r="M625" s="47">
        <f t="shared" si="257"/>
        <v>0</v>
      </c>
      <c r="O625" s="119">
        <f t="shared" si="264"/>
        <v>0</v>
      </c>
      <c r="P625" s="82">
        <f t="shared" si="258"/>
        <v>0</v>
      </c>
      <c r="Q625" s="82">
        <f t="shared" si="259"/>
        <v>0</v>
      </c>
      <c r="R625" s="119">
        <f t="shared" si="265"/>
        <v>0</v>
      </c>
      <c r="S625" s="82">
        <f t="shared" si="260"/>
        <v>0</v>
      </c>
      <c r="T625" s="82">
        <f t="shared" si="261"/>
        <v>0</v>
      </c>
      <c r="U625" s="85">
        <f t="shared" si="266"/>
        <v>0</v>
      </c>
    </row>
    <row r="626" spans="2:25" hidden="1">
      <c r="B626" s="48">
        <v>1287</v>
      </c>
      <c r="C626" s="48"/>
      <c r="D626" s="35" t="s">
        <v>1291</v>
      </c>
      <c r="E626" s="35" t="s">
        <v>735</v>
      </c>
      <c r="F626" s="35"/>
      <c r="G626" s="88">
        <v>118</v>
      </c>
      <c r="H626" s="47">
        <f t="shared" si="262"/>
        <v>118</v>
      </c>
      <c r="I626" s="47">
        <f t="shared" si="263"/>
        <v>0</v>
      </c>
      <c r="J626" s="88">
        <v>118</v>
      </c>
      <c r="K626" s="89">
        <v>118</v>
      </c>
      <c r="L626" s="47">
        <f t="shared" si="256"/>
        <v>118</v>
      </c>
      <c r="M626" s="47">
        <f t="shared" si="257"/>
        <v>0</v>
      </c>
      <c r="O626" s="119">
        <f t="shared" si="264"/>
        <v>0</v>
      </c>
      <c r="P626" s="82">
        <f t="shared" si="258"/>
        <v>0</v>
      </c>
      <c r="Q626" s="82">
        <f t="shared" si="259"/>
        <v>0</v>
      </c>
      <c r="R626" s="119">
        <f t="shared" si="265"/>
        <v>0</v>
      </c>
      <c r="S626" s="82">
        <f t="shared" si="260"/>
        <v>0</v>
      </c>
      <c r="T626" s="82">
        <f t="shared" si="261"/>
        <v>0</v>
      </c>
      <c r="U626" s="85">
        <f t="shared" si="266"/>
        <v>0</v>
      </c>
    </row>
    <row r="627" spans="2:25" hidden="1">
      <c r="B627" s="48">
        <v>1287</v>
      </c>
      <c r="C627" s="48"/>
      <c r="D627" s="35" t="s">
        <v>1291</v>
      </c>
      <c r="E627" s="35"/>
      <c r="F627" s="35" t="s">
        <v>736</v>
      </c>
      <c r="G627" s="88">
        <v>118</v>
      </c>
      <c r="H627" s="47">
        <f t="shared" si="262"/>
        <v>0</v>
      </c>
      <c r="I627" s="47">
        <f t="shared" si="263"/>
        <v>118</v>
      </c>
      <c r="J627" s="88">
        <v>118</v>
      </c>
      <c r="K627" s="89">
        <v>118</v>
      </c>
      <c r="L627" s="47">
        <f t="shared" si="256"/>
        <v>0</v>
      </c>
      <c r="M627" s="47">
        <f t="shared" si="257"/>
        <v>118</v>
      </c>
      <c r="O627" s="119">
        <f t="shared" si="264"/>
        <v>0</v>
      </c>
      <c r="P627" s="82">
        <f t="shared" si="258"/>
        <v>0</v>
      </c>
      <c r="Q627" s="82">
        <f t="shared" si="259"/>
        <v>0</v>
      </c>
      <c r="R627" s="119">
        <f t="shared" si="265"/>
        <v>0</v>
      </c>
      <c r="S627" s="82">
        <f t="shared" si="260"/>
        <v>0</v>
      </c>
      <c r="T627" s="82">
        <f t="shared" si="261"/>
        <v>0</v>
      </c>
      <c r="U627" s="85">
        <f t="shared" si="266"/>
        <v>0</v>
      </c>
    </row>
    <row r="628" spans="2:25" hidden="1">
      <c r="B628" s="48">
        <v>1288</v>
      </c>
      <c r="C628" s="48"/>
      <c r="D628" s="35" t="s">
        <v>1292</v>
      </c>
      <c r="E628" s="35" t="s">
        <v>735</v>
      </c>
      <c r="F628" s="35"/>
      <c r="G628" s="88">
        <v>19</v>
      </c>
      <c r="H628" s="47">
        <f t="shared" si="262"/>
        <v>19</v>
      </c>
      <c r="I628" s="47">
        <f t="shared" si="263"/>
        <v>0</v>
      </c>
      <c r="J628" s="88">
        <v>19</v>
      </c>
      <c r="K628" s="89">
        <v>19</v>
      </c>
      <c r="L628" s="47">
        <f t="shared" si="256"/>
        <v>19</v>
      </c>
      <c r="M628" s="47">
        <f t="shared" si="257"/>
        <v>0</v>
      </c>
      <c r="O628" s="119">
        <f t="shared" si="264"/>
        <v>0</v>
      </c>
      <c r="P628" s="82">
        <f t="shared" si="258"/>
        <v>0</v>
      </c>
      <c r="Q628" s="82">
        <f t="shared" si="259"/>
        <v>0</v>
      </c>
      <c r="R628" s="119">
        <f t="shared" si="265"/>
        <v>0</v>
      </c>
      <c r="S628" s="82">
        <f t="shared" si="260"/>
        <v>0</v>
      </c>
      <c r="T628" s="82">
        <f t="shared" si="261"/>
        <v>0</v>
      </c>
      <c r="U628" s="85">
        <f t="shared" si="266"/>
        <v>0</v>
      </c>
    </row>
    <row r="629" spans="2:25" hidden="1">
      <c r="B629" s="48">
        <v>1289</v>
      </c>
      <c r="C629" s="48"/>
      <c r="D629" s="35" t="s">
        <v>1293</v>
      </c>
      <c r="E629" s="35" t="s">
        <v>735</v>
      </c>
      <c r="F629" s="35"/>
      <c r="G629" s="88">
        <v>41</v>
      </c>
      <c r="H629" s="47">
        <f t="shared" si="262"/>
        <v>41</v>
      </c>
      <c r="I629" s="47">
        <f t="shared" si="263"/>
        <v>0</v>
      </c>
      <c r="J629" s="88">
        <v>41</v>
      </c>
      <c r="K629" s="89">
        <v>41</v>
      </c>
      <c r="L629" s="47">
        <f t="shared" si="256"/>
        <v>41</v>
      </c>
      <c r="M629" s="47">
        <f t="shared" si="257"/>
        <v>0</v>
      </c>
      <c r="O629" s="119">
        <f t="shared" si="264"/>
        <v>0</v>
      </c>
      <c r="P629" s="82">
        <f t="shared" si="258"/>
        <v>0</v>
      </c>
      <c r="Q629" s="82">
        <f t="shared" si="259"/>
        <v>0</v>
      </c>
      <c r="R629" s="119">
        <f t="shared" si="265"/>
        <v>0</v>
      </c>
      <c r="S629" s="82">
        <f t="shared" si="260"/>
        <v>0</v>
      </c>
      <c r="T629" s="82">
        <f t="shared" si="261"/>
        <v>0</v>
      </c>
      <c r="U629" s="85">
        <f t="shared" si="266"/>
        <v>0</v>
      </c>
    </row>
    <row r="630" spans="2:25" hidden="1">
      <c r="B630" s="48">
        <v>1290</v>
      </c>
      <c r="C630" s="48"/>
      <c r="D630" s="35" t="s">
        <v>1294</v>
      </c>
      <c r="E630" s="35" t="s">
        <v>735</v>
      </c>
      <c r="F630" s="35"/>
      <c r="G630" s="88">
        <v>38</v>
      </c>
      <c r="H630" s="47">
        <f t="shared" si="262"/>
        <v>38</v>
      </c>
      <c r="I630" s="47">
        <f t="shared" si="263"/>
        <v>0</v>
      </c>
      <c r="J630" s="88">
        <v>38</v>
      </c>
      <c r="K630" s="89">
        <v>38</v>
      </c>
      <c r="L630" s="47">
        <f t="shared" si="256"/>
        <v>38</v>
      </c>
      <c r="M630" s="47">
        <f t="shared" si="257"/>
        <v>0</v>
      </c>
      <c r="O630" s="119">
        <f t="shared" si="264"/>
        <v>0</v>
      </c>
      <c r="P630" s="82">
        <f t="shared" si="258"/>
        <v>0</v>
      </c>
      <c r="Q630" s="82">
        <f t="shared" si="259"/>
        <v>0</v>
      </c>
      <c r="R630" s="119">
        <f t="shared" si="265"/>
        <v>0</v>
      </c>
      <c r="S630" s="82">
        <f t="shared" si="260"/>
        <v>0</v>
      </c>
      <c r="T630" s="82">
        <f t="shared" si="261"/>
        <v>0</v>
      </c>
      <c r="U630" s="85">
        <f t="shared" si="266"/>
        <v>0</v>
      </c>
    </row>
    <row r="631" spans="2:25" hidden="1">
      <c r="B631" s="48">
        <v>1291</v>
      </c>
      <c r="C631" s="48"/>
      <c r="D631" s="35" t="s">
        <v>1295</v>
      </c>
      <c r="E631" s="35" t="s">
        <v>735</v>
      </c>
      <c r="F631" s="35"/>
      <c r="G631" s="88">
        <v>17</v>
      </c>
      <c r="H631" s="47">
        <f t="shared" si="262"/>
        <v>17</v>
      </c>
      <c r="I631" s="47">
        <f t="shared" si="263"/>
        <v>0</v>
      </c>
      <c r="J631" s="88">
        <v>17</v>
      </c>
      <c r="K631" s="89">
        <v>17</v>
      </c>
      <c r="L631" s="47">
        <f t="shared" si="256"/>
        <v>17</v>
      </c>
      <c r="M631" s="47">
        <f t="shared" si="257"/>
        <v>0</v>
      </c>
      <c r="O631" s="119">
        <f t="shared" si="264"/>
        <v>0</v>
      </c>
      <c r="P631" s="82">
        <f t="shared" si="258"/>
        <v>0</v>
      </c>
      <c r="Q631" s="82">
        <f t="shared" si="259"/>
        <v>0</v>
      </c>
      <c r="R631" s="119">
        <f t="shared" si="265"/>
        <v>0</v>
      </c>
      <c r="S631" s="82">
        <f t="shared" si="260"/>
        <v>0</v>
      </c>
      <c r="T631" s="82">
        <f t="shared" si="261"/>
        <v>0</v>
      </c>
      <c r="U631" s="85">
        <f t="shared" si="266"/>
        <v>0</v>
      </c>
    </row>
    <row r="632" spans="2:25" hidden="1">
      <c r="B632" s="48">
        <v>1292</v>
      </c>
      <c r="C632" s="48"/>
      <c r="D632" s="35" t="s">
        <v>1296</v>
      </c>
      <c r="E632" s="35" t="s">
        <v>735</v>
      </c>
      <c r="F632" s="35"/>
      <c r="G632" s="88">
        <v>1</v>
      </c>
      <c r="H632" s="47">
        <f t="shared" si="262"/>
        <v>1</v>
      </c>
      <c r="I632" s="47">
        <f t="shared" si="263"/>
        <v>0</v>
      </c>
      <c r="J632" s="88">
        <v>1</v>
      </c>
      <c r="K632" s="89">
        <v>1</v>
      </c>
      <c r="L632" s="47">
        <f t="shared" si="256"/>
        <v>1</v>
      </c>
      <c r="M632" s="47">
        <f t="shared" si="257"/>
        <v>0</v>
      </c>
      <c r="O632" s="119">
        <f t="shared" si="264"/>
        <v>0</v>
      </c>
      <c r="P632" s="82">
        <f t="shared" si="258"/>
        <v>0</v>
      </c>
      <c r="Q632" s="82">
        <f t="shared" si="259"/>
        <v>0</v>
      </c>
      <c r="R632" s="119">
        <f t="shared" si="265"/>
        <v>0</v>
      </c>
      <c r="S632" s="82">
        <f t="shared" si="260"/>
        <v>0</v>
      </c>
      <c r="T632" s="82">
        <f t="shared" si="261"/>
        <v>0</v>
      </c>
      <c r="U632" s="85">
        <f t="shared" si="266"/>
        <v>0</v>
      </c>
    </row>
    <row r="633" spans="2:25" hidden="1">
      <c r="B633" s="48">
        <v>1293</v>
      </c>
      <c r="C633" s="48"/>
      <c r="D633" s="35" t="s">
        <v>1297</v>
      </c>
      <c r="E633" s="35" t="s">
        <v>735</v>
      </c>
      <c r="F633" s="35"/>
      <c r="G633" s="88">
        <v>82</v>
      </c>
      <c r="H633" s="47">
        <f t="shared" si="262"/>
        <v>82</v>
      </c>
      <c r="I633" s="47">
        <f t="shared" si="263"/>
        <v>0</v>
      </c>
      <c r="J633" s="88">
        <v>84</v>
      </c>
      <c r="K633" s="89">
        <v>84</v>
      </c>
      <c r="L633" s="47">
        <f t="shared" si="256"/>
        <v>84</v>
      </c>
      <c r="M633" s="47">
        <f t="shared" si="257"/>
        <v>0</v>
      </c>
      <c r="O633" s="119">
        <f t="shared" si="264"/>
        <v>2</v>
      </c>
      <c r="P633" s="82">
        <f t="shared" si="258"/>
        <v>2</v>
      </c>
      <c r="Q633" s="82">
        <f t="shared" si="259"/>
        <v>0</v>
      </c>
      <c r="R633" s="119">
        <f t="shared" si="265"/>
        <v>0</v>
      </c>
      <c r="S633" s="82">
        <f t="shared" si="260"/>
        <v>0</v>
      </c>
      <c r="T633" s="82">
        <f t="shared" si="261"/>
        <v>0</v>
      </c>
      <c r="U633" s="85">
        <f t="shared" si="266"/>
        <v>2</v>
      </c>
    </row>
    <row r="634" spans="2:25" hidden="1">
      <c r="B634" s="48">
        <v>1294</v>
      </c>
      <c r="C634" s="48"/>
      <c r="D634" s="35" t="s">
        <v>1298</v>
      </c>
      <c r="E634" s="35" t="s">
        <v>735</v>
      </c>
      <c r="F634" s="35"/>
      <c r="G634" s="88">
        <v>43</v>
      </c>
      <c r="H634" s="47">
        <f t="shared" si="262"/>
        <v>43</v>
      </c>
      <c r="I634" s="47">
        <f t="shared" si="263"/>
        <v>0</v>
      </c>
      <c r="J634" s="88">
        <v>43</v>
      </c>
      <c r="K634" s="89">
        <v>43</v>
      </c>
      <c r="L634" s="47">
        <f t="shared" si="256"/>
        <v>43</v>
      </c>
      <c r="M634" s="47">
        <f t="shared" si="257"/>
        <v>0</v>
      </c>
      <c r="O634" s="119">
        <f t="shared" si="264"/>
        <v>0</v>
      </c>
      <c r="P634" s="82">
        <f t="shared" si="258"/>
        <v>0</v>
      </c>
      <c r="Q634" s="82">
        <f t="shared" si="259"/>
        <v>0</v>
      </c>
      <c r="R634" s="119">
        <f t="shared" si="265"/>
        <v>0</v>
      </c>
      <c r="S634" s="82">
        <f t="shared" si="260"/>
        <v>0</v>
      </c>
      <c r="T634" s="82">
        <f t="shared" si="261"/>
        <v>0</v>
      </c>
      <c r="U634" s="85">
        <f t="shared" si="266"/>
        <v>0</v>
      </c>
    </row>
    <row r="635" spans="2:25" hidden="1">
      <c r="B635" s="48">
        <v>1295</v>
      </c>
      <c r="C635" s="48"/>
      <c r="D635" s="35" t="s">
        <v>1299</v>
      </c>
      <c r="E635" s="35" t="s">
        <v>735</v>
      </c>
      <c r="F635" s="35"/>
      <c r="G635" s="88">
        <v>61</v>
      </c>
      <c r="H635" s="47">
        <f t="shared" si="262"/>
        <v>61</v>
      </c>
      <c r="I635" s="47">
        <f t="shared" si="263"/>
        <v>0</v>
      </c>
      <c r="J635" s="88">
        <v>61</v>
      </c>
      <c r="K635" s="89">
        <v>61</v>
      </c>
      <c r="L635" s="47">
        <f t="shared" si="256"/>
        <v>61</v>
      </c>
      <c r="M635" s="47">
        <f t="shared" si="257"/>
        <v>0</v>
      </c>
      <c r="O635" s="119">
        <f t="shared" si="264"/>
        <v>0</v>
      </c>
      <c r="P635" s="82">
        <f t="shared" si="258"/>
        <v>0</v>
      </c>
      <c r="Q635" s="82">
        <f t="shared" si="259"/>
        <v>0</v>
      </c>
      <c r="R635" s="119">
        <f t="shared" si="265"/>
        <v>0</v>
      </c>
      <c r="S635" s="82">
        <f t="shared" si="260"/>
        <v>0</v>
      </c>
      <c r="T635" s="82">
        <f t="shared" si="261"/>
        <v>0</v>
      </c>
      <c r="U635" s="85">
        <f t="shared" si="266"/>
        <v>0</v>
      </c>
    </row>
    <row r="636" spans="2:25" hidden="1">
      <c r="B636" s="48">
        <v>1296</v>
      </c>
      <c r="C636" s="48"/>
      <c r="D636" s="35" t="s">
        <v>1300</v>
      </c>
      <c r="E636" s="35" t="s">
        <v>735</v>
      </c>
      <c r="F636" s="35"/>
      <c r="G636" s="88">
        <v>22</v>
      </c>
      <c r="H636" s="47">
        <f t="shared" si="262"/>
        <v>22</v>
      </c>
      <c r="I636" s="47">
        <f t="shared" si="263"/>
        <v>0</v>
      </c>
      <c r="J636" s="88">
        <v>28</v>
      </c>
      <c r="K636" s="89">
        <v>32</v>
      </c>
      <c r="L636" s="47">
        <f t="shared" si="256"/>
        <v>32</v>
      </c>
      <c r="M636" s="47">
        <f t="shared" si="257"/>
        <v>0</v>
      </c>
      <c r="O636" s="119">
        <f t="shared" si="264"/>
        <v>6</v>
      </c>
      <c r="P636" s="82">
        <f t="shared" si="258"/>
        <v>6</v>
      </c>
      <c r="Q636" s="82">
        <f t="shared" si="259"/>
        <v>0</v>
      </c>
      <c r="R636" s="119">
        <f t="shared" si="265"/>
        <v>4</v>
      </c>
      <c r="S636" s="82">
        <f t="shared" si="260"/>
        <v>4</v>
      </c>
      <c r="T636" s="82">
        <f t="shared" si="261"/>
        <v>0</v>
      </c>
      <c r="U636" s="85">
        <f t="shared" si="266"/>
        <v>10</v>
      </c>
    </row>
    <row r="637" spans="2:25" hidden="1">
      <c r="B637" s="48">
        <v>1297</v>
      </c>
      <c r="C637" s="48"/>
      <c r="D637" s="35" t="s">
        <v>1301</v>
      </c>
      <c r="E637" s="35" t="s">
        <v>735</v>
      </c>
      <c r="F637" s="35"/>
      <c r="G637" s="88">
        <v>20</v>
      </c>
      <c r="H637" s="47">
        <f t="shared" si="262"/>
        <v>20</v>
      </c>
      <c r="I637" s="47">
        <f t="shared" si="263"/>
        <v>0</v>
      </c>
      <c r="J637" s="88">
        <v>20</v>
      </c>
      <c r="K637" s="89">
        <v>20</v>
      </c>
      <c r="L637" s="47">
        <f t="shared" si="256"/>
        <v>20</v>
      </c>
      <c r="M637" s="47">
        <f t="shared" si="257"/>
        <v>0</v>
      </c>
      <c r="O637" s="119">
        <f t="shared" si="264"/>
        <v>0</v>
      </c>
      <c r="P637" s="82">
        <f t="shared" si="258"/>
        <v>0</v>
      </c>
      <c r="Q637" s="82">
        <f t="shared" si="259"/>
        <v>0</v>
      </c>
      <c r="R637" s="119">
        <f t="shared" si="265"/>
        <v>0</v>
      </c>
      <c r="S637" s="82">
        <f t="shared" si="260"/>
        <v>0</v>
      </c>
      <c r="T637" s="82">
        <f t="shared" si="261"/>
        <v>0</v>
      </c>
      <c r="U637" s="85">
        <f t="shared" si="266"/>
        <v>0</v>
      </c>
    </row>
    <row r="638" spans="2:25" hidden="1">
      <c r="B638" s="48">
        <v>1298</v>
      </c>
      <c r="C638" s="48"/>
      <c r="D638" s="35" t="s">
        <v>1302</v>
      </c>
      <c r="E638" s="35" t="s">
        <v>735</v>
      </c>
      <c r="F638" s="35"/>
      <c r="G638" s="88">
        <v>23</v>
      </c>
      <c r="H638" s="47">
        <f t="shared" si="262"/>
        <v>23</v>
      </c>
      <c r="I638" s="47">
        <f t="shared" si="263"/>
        <v>0</v>
      </c>
      <c r="J638" s="88">
        <v>23</v>
      </c>
      <c r="K638" s="89">
        <v>23</v>
      </c>
      <c r="L638" s="47">
        <f t="shared" si="256"/>
        <v>23</v>
      </c>
      <c r="M638" s="47">
        <f t="shared" si="257"/>
        <v>0</v>
      </c>
      <c r="O638" s="119">
        <f t="shared" si="264"/>
        <v>0</v>
      </c>
      <c r="P638" s="82">
        <f t="shared" si="258"/>
        <v>0</v>
      </c>
      <c r="Q638" s="82">
        <f t="shared" si="259"/>
        <v>0</v>
      </c>
      <c r="R638" s="119">
        <f t="shared" si="265"/>
        <v>0</v>
      </c>
      <c r="S638" s="82">
        <f t="shared" si="260"/>
        <v>0</v>
      </c>
      <c r="T638" s="82">
        <f t="shared" si="261"/>
        <v>0</v>
      </c>
      <c r="U638" s="85">
        <f t="shared" si="266"/>
        <v>0</v>
      </c>
    </row>
    <row r="639" spans="2:25" hidden="1">
      <c r="B639" s="48">
        <v>1299</v>
      </c>
      <c r="C639" s="48"/>
      <c r="D639" s="35" t="s">
        <v>1303</v>
      </c>
      <c r="E639" s="35" t="s">
        <v>735</v>
      </c>
      <c r="F639" s="35"/>
      <c r="G639" s="92">
        <v>19</v>
      </c>
      <c r="H639" s="133">
        <f t="shared" si="262"/>
        <v>19</v>
      </c>
      <c r="I639" s="133">
        <f t="shared" si="263"/>
        <v>0</v>
      </c>
      <c r="J639" s="92">
        <v>19</v>
      </c>
      <c r="K639" s="93">
        <v>19</v>
      </c>
      <c r="L639" s="133">
        <f t="shared" si="256"/>
        <v>19</v>
      </c>
      <c r="M639" s="133">
        <f t="shared" si="257"/>
        <v>0</v>
      </c>
      <c r="N639" s="133"/>
      <c r="O639" s="95">
        <f t="shared" si="264"/>
        <v>0</v>
      </c>
      <c r="P639" s="134">
        <f t="shared" si="258"/>
        <v>0</v>
      </c>
      <c r="Q639" s="134">
        <f t="shared" si="259"/>
        <v>0</v>
      </c>
      <c r="R639" s="95">
        <f t="shared" si="265"/>
        <v>0</v>
      </c>
      <c r="S639" s="134">
        <f t="shared" si="260"/>
        <v>0</v>
      </c>
      <c r="T639" s="134">
        <f t="shared" si="261"/>
        <v>0</v>
      </c>
      <c r="U639" s="94">
        <f t="shared" si="266"/>
        <v>0</v>
      </c>
    </row>
    <row r="640" spans="2:25" hidden="1">
      <c r="B640" s="48"/>
      <c r="C640" s="48"/>
      <c r="D640" s="47" t="s">
        <v>1304</v>
      </c>
      <c r="E640" s="35"/>
      <c r="F640" s="35"/>
      <c r="G640" s="88">
        <f>SUM(G606:G639)-G627-G621</f>
        <v>1984</v>
      </c>
      <c r="J640" s="88">
        <f>SUM(J606:J639)-J627-J621</f>
        <v>2002</v>
      </c>
      <c r="K640" s="89">
        <f>SUM(K606:K639)-K627-K621</f>
        <v>2008</v>
      </c>
      <c r="N640" s="82"/>
      <c r="O640" s="88">
        <f>SUM(O606:O639)-O627-O621</f>
        <v>18</v>
      </c>
      <c r="R640" s="88">
        <f>SUM(R606:R639)-R627-R621</f>
        <v>6</v>
      </c>
      <c r="U640" s="88">
        <f>SUM(U606:U639)-U627-U621</f>
        <v>24</v>
      </c>
      <c r="Y640" s="82"/>
    </row>
    <row r="641" spans="2:25" hidden="1">
      <c r="B641" s="48"/>
      <c r="C641" s="48"/>
      <c r="D641" s="47" t="s">
        <v>1305</v>
      </c>
      <c r="E641" s="35"/>
      <c r="F641" s="35"/>
      <c r="G641" s="92">
        <f>G627+G621</f>
        <v>308</v>
      </c>
      <c r="H641" s="133"/>
      <c r="I641" s="133"/>
      <c r="J641" s="92">
        <f>J627+J621</f>
        <v>308</v>
      </c>
      <c r="K641" s="93">
        <f>K627+K621</f>
        <v>308</v>
      </c>
      <c r="L641" s="133"/>
      <c r="M641" s="133"/>
      <c r="N641" s="133"/>
      <c r="O641" s="92">
        <f>O627+O621</f>
        <v>0</v>
      </c>
      <c r="P641" s="134"/>
      <c r="Q641" s="134"/>
      <c r="R641" s="92">
        <f>R627+R621</f>
        <v>0</v>
      </c>
      <c r="S641" s="134"/>
      <c r="T641" s="134"/>
      <c r="U641" s="92">
        <f>U627+U621</f>
        <v>0</v>
      </c>
      <c r="Y641" s="82"/>
    </row>
    <row r="642" spans="2:25" hidden="1">
      <c r="B642" s="48"/>
      <c r="C642" s="48"/>
      <c r="D642" s="47" t="s">
        <v>1306</v>
      </c>
      <c r="E642" s="35"/>
      <c r="F642" s="35"/>
      <c r="G642" s="92">
        <f>G640+G641</f>
        <v>2292</v>
      </c>
      <c r="H642" s="133"/>
      <c r="I642" s="133"/>
      <c r="J642" s="92">
        <f>J640+J641</f>
        <v>2310</v>
      </c>
      <c r="K642" s="93">
        <f>K640+K641</f>
        <v>2316</v>
      </c>
      <c r="L642" s="133"/>
      <c r="M642" s="133"/>
      <c r="N642" s="133"/>
      <c r="O642" s="92">
        <f>O640+O641</f>
        <v>18</v>
      </c>
      <c r="P642" s="134"/>
      <c r="Q642" s="134"/>
      <c r="R642" s="92">
        <f>R640+R641</f>
        <v>6</v>
      </c>
      <c r="S642" s="134"/>
      <c r="T642" s="134"/>
      <c r="U642" s="92">
        <f>U640+U641</f>
        <v>24</v>
      </c>
    </row>
    <row r="643" spans="2:25" hidden="1">
      <c r="B643" s="48"/>
      <c r="C643" s="48"/>
      <c r="D643" s="35"/>
      <c r="E643" s="35"/>
      <c r="F643" s="35"/>
      <c r="G643" s="92"/>
      <c r="H643" s="133"/>
      <c r="I643" s="133"/>
      <c r="J643" s="97"/>
      <c r="K643" s="93"/>
      <c r="L643" s="133"/>
      <c r="M643" s="133"/>
      <c r="N643" s="133"/>
      <c r="O643" s="95"/>
      <c r="P643" s="134"/>
      <c r="Q643" s="134"/>
      <c r="R643" s="95"/>
      <c r="S643" s="134"/>
      <c r="T643" s="134"/>
      <c r="U643" s="94"/>
    </row>
    <row r="644" spans="2:25" hidden="1">
      <c r="B644" s="48"/>
      <c r="C644" s="48"/>
      <c r="D644" s="60" t="s">
        <v>1307</v>
      </c>
      <c r="E644" s="35"/>
      <c r="F644" s="35"/>
      <c r="G644" s="88">
        <f>G640+G594</f>
        <v>6455.4</v>
      </c>
      <c r="J644" s="88">
        <f>J640+J594</f>
        <v>6495.4</v>
      </c>
      <c r="K644" s="89">
        <f>K640+K594</f>
        <v>6522.4</v>
      </c>
      <c r="O644" s="88">
        <f>O640+O594</f>
        <v>40</v>
      </c>
      <c r="R644" s="88">
        <f>R640+R594</f>
        <v>27</v>
      </c>
      <c r="U644" s="88">
        <f>U640+U594</f>
        <v>67</v>
      </c>
    </row>
    <row r="645" spans="2:25" hidden="1">
      <c r="B645" s="48"/>
      <c r="C645" s="48"/>
      <c r="D645" s="60" t="s">
        <v>1308</v>
      </c>
      <c r="E645" s="35"/>
      <c r="F645" s="35"/>
      <c r="G645" s="88">
        <f>G641+G598+G595</f>
        <v>5229.8999999999996</v>
      </c>
      <c r="J645" s="88">
        <f>J641+J598+J595</f>
        <v>5258.9</v>
      </c>
      <c r="K645" s="89">
        <f>K641+K598+K595</f>
        <v>5289.9</v>
      </c>
      <c r="O645" s="88">
        <f>O641+O598+O595</f>
        <v>29</v>
      </c>
      <c r="R645" s="88">
        <f>R641+R598+R595</f>
        <v>31</v>
      </c>
      <c r="U645" s="88">
        <f>U641+U598+U595</f>
        <v>60</v>
      </c>
    </row>
    <row r="646" spans="2:25" hidden="1">
      <c r="B646" s="48"/>
      <c r="C646" s="48"/>
      <c r="D646" s="60" t="s">
        <v>1309</v>
      </c>
      <c r="E646" s="35"/>
      <c r="F646" s="35"/>
      <c r="G646" s="88">
        <f>G596</f>
        <v>475</v>
      </c>
      <c r="J646" s="88">
        <f>J596</f>
        <v>448</v>
      </c>
      <c r="K646" s="89">
        <f>K596</f>
        <v>431</v>
      </c>
      <c r="O646" s="88">
        <f>O596</f>
        <v>-27</v>
      </c>
      <c r="R646" s="88">
        <f>R596</f>
        <v>-17</v>
      </c>
      <c r="U646" s="88">
        <f>U596</f>
        <v>-44</v>
      </c>
    </row>
    <row r="647" spans="2:25" hidden="1">
      <c r="B647" s="48"/>
      <c r="C647" s="48"/>
      <c r="D647" s="60" t="s">
        <v>1310</v>
      </c>
      <c r="E647" s="35"/>
      <c r="F647" s="35"/>
      <c r="G647" s="92">
        <f>G597</f>
        <v>475</v>
      </c>
      <c r="H647" s="133"/>
      <c r="I647" s="133"/>
      <c r="J647" s="92">
        <f>J597</f>
        <v>448</v>
      </c>
      <c r="K647" s="93">
        <f>K597</f>
        <v>431</v>
      </c>
      <c r="L647" s="133"/>
      <c r="M647" s="133"/>
      <c r="N647" s="133"/>
      <c r="O647" s="92">
        <f>O597</f>
        <v>-27</v>
      </c>
      <c r="P647" s="134"/>
      <c r="Q647" s="134"/>
      <c r="R647" s="92">
        <f>R597</f>
        <v>-17</v>
      </c>
      <c r="S647" s="134"/>
      <c r="T647" s="134"/>
      <c r="U647" s="92">
        <f>U597</f>
        <v>-44</v>
      </c>
    </row>
    <row r="648" spans="2:25" hidden="1">
      <c r="B648" s="48"/>
      <c r="C648" s="48"/>
      <c r="D648" s="60" t="s">
        <v>1311</v>
      </c>
      <c r="E648" s="35"/>
      <c r="F648" s="35"/>
      <c r="G648" s="97">
        <f>G644+G645+G646+G647</f>
        <v>12635.3</v>
      </c>
      <c r="H648" s="47">
        <f t="shared" ref="H648:H656" si="267">IF($E648="",0,$G648)</f>
        <v>0</v>
      </c>
      <c r="I648" s="47">
        <f t="shared" ref="I648:I656" si="268">IF($F648="",0,$G648)</f>
        <v>0</v>
      </c>
      <c r="J648" s="97">
        <f>J644+J645+J646+J647</f>
        <v>12650.3</v>
      </c>
      <c r="K648" s="98">
        <f>K644+K645+K646+K647</f>
        <v>12674.3</v>
      </c>
      <c r="L648" s="47">
        <f t="shared" ref="L648:L656" si="269">IF($E648="",0,K648)</f>
        <v>0</v>
      </c>
      <c r="M648" s="47">
        <f t="shared" ref="M648:M656" si="270">IF($F648="",0,K648)</f>
        <v>0</v>
      </c>
      <c r="O648" s="97">
        <f>O644+O645+O646+O647</f>
        <v>15</v>
      </c>
      <c r="P648" s="82">
        <f t="shared" ref="P648:P656" si="271">IF($E648="",0,O648)</f>
        <v>0</v>
      </c>
      <c r="Q648" s="82">
        <f t="shared" ref="Q648:Q656" si="272">IF($F648="",0,O648)</f>
        <v>0</v>
      </c>
      <c r="R648" s="97">
        <f>R644+R645+R646+R647</f>
        <v>24</v>
      </c>
      <c r="S648" s="82">
        <f t="shared" ref="S648:S656" si="273">IF($E648="",0,R648)</f>
        <v>0</v>
      </c>
      <c r="T648" s="82">
        <f t="shared" ref="T648:T656" si="274">IF($F648="",0,R648)</f>
        <v>0</v>
      </c>
      <c r="U648" s="97">
        <f>U644+U645+U646+U647</f>
        <v>39</v>
      </c>
    </row>
    <row r="649" spans="2:25" hidden="1">
      <c r="B649" s="48"/>
      <c r="C649" s="48"/>
      <c r="D649" s="54"/>
      <c r="E649" s="35"/>
      <c r="F649" s="35"/>
      <c r="G649" s="92"/>
      <c r="H649" s="47">
        <f t="shared" si="267"/>
        <v>0</v>
      </c>
      <c r="I649" s="47">
        <f t="shared" si="268"/>
        <v>0</v>
      </c>
      <c r="J649" s="97"/>
      <c r="K649" s="121"/>
      <c r="L649" s="47">
        <f t="shared" si="269"/>
        <v>0</v>
      </c>
      <c r="M649" s="47">
        <f t="shared" si="270"/>
        <v>0</v>
      </c>
      <c r="O649" s="92"/>
      <c r="P649" s="82">
        <f t="shared" si="271"/>
        <v>0</v>
      </c>
      <c r="Q649" s="82">
        <f t="shared" si="272"/>
        <v>0</v>
      </c>
      <c r="R649" s="92"/>
      <c r="S649" s="82">
        <f t="shared" si="273"/>
        <v>0</v>
      </c>
      <c r="T649" s="82">
        <f t="shared" si="274"/>
        <v>0</v>
      </c>
      <c r="U649" s="92"/>
    </row>
    <row r="650" spans="2:25" hidden="1">
      <c r="B650" s="35" t="s">
        <v>1312</v>
      </c>
      <c r="C650" s="35"/>
      <c r="D650" s="35"/>
      <c r="E650" s="35"/>
      <c r="F650" s="35"/>
      <c r="G650" s="101"/>
      <c r="H650" s="102">
        <f t="shared" si="267"/>
        <v>0</v>
      </c>
      <c r="I650" s="102">
        <f t="shared" si="268"/>
        <v>0</v>
      </c>
      <c r="J650" s="202" t="str">
        <f>IF(K510+K648=0,(((O510+O648)/(G510+G648))),"")</f>
        <v/>
      </c>
      <c r="K650" s="104">
        <f>IF(K648=0,"",(((U648)/(G648))))</f>
        <v>3.0865907418106417E-3</v>
      </c>
      <c r="L650" s="102">
        <f t="shared" si="269"/>
        <v>0</v>
      </c>
      <c r="M650" s="102">
        <f t="shared" si="270"/>
        <v>0</v>
      </c>
      <c r="N650" s="102"/>
      <c r="O650" s="85"/>
      <c r="P650" s="82">
        <f t="shared" si="271"/>
        <v>0</v>
      </c>
      <c r="Q650" s="82">
        <f t="shared" si="272"/>
        <v>0</v>
      </c>
      <c r="S650" s="82">
        <f t="shared" si="273"/>
        <v>0</v>
      </c>
      <c r="T650" s="82">
        <f t="shared" si="274"/>
        <v>0</v>
      </c>
    </row>
    <row r="651" spans="2:25" hidden="1">
      <c r="B651" s="48"/>
      <c r="C651" s="48"/>
      <c r="D651" s="35"/>
      <c r="E651" s="35"/>
      <c r="F651" s="35"/>
      <c r="G651" s="124"/>
      <c r="H651" s="102">
        <f t="shared" si="267"/>
        <v>0</v>
      </c>
      <c r="I651" s="102">
        <f t="shared" si="268"/>
        <v>0</v>
      </c>
      <c r="J651" s="176"/>
      <c r="K651" s="177"/>
      <c r="L651" s="102">
        <f t="shared" si="269"/>
        <v>0</v>
      </c>
      <c r="M651" s="102">
        <f t="shared" si="270"/>
        <v>0</v>
      </c>
      <c r="N651" s="102"/>
      <c r="O651" s="92"/>
      <c r="P651" s="82">
        <f t="shared" si="271"/>
        <v>0</v>
      </c>
      <c r="Q651" s="82">
        <f t="shared" si="272"/>
        <v>0</v>
      </c>
      <c r="R651" s="92"/>
      <c r="S651" s="82">
        <f t="shared" si="273"/>
        <v>0</v>
      </c>
      <c r="T651" s="82">
        <f t="shared" si="274"/>
        <v>0</v>
      </c>
      <c r="U651" s="92"/>
    </row>
    <row r="652" spans="2:25" hidden="1">
      <c r="B652" s="107" t="s">
        <v>1313</v>
      </c>
      <c r="C652" s="107"/>
      <c r="D652" s="107"/>
      <c r="E652" s="107"/>
      <c r="F652" s="107"/>
      <c r="G652" s="125">
        <v>6.0000000000000001E-3</v>
      </c>
      <c r="H652" s="109">
        <f t="shared" si="267"/>
        <v>0</v>
      </c>
      <c r="I652" s="109">
        <f t="shared" si="268"/>
        <v>0</v>
      </c>
      <c r="J652" s="126" t="str">
        <f>IF(K648=0,((O648/G648)/A4*12),"")</f>
        <v/>
      </c>
      <c r="K652" s="111">
        <f>IF(K648=0,"",((U648)/12*12/(G648)))</f>
        <v>3.0865907418106417E-3</v>
      </c>
      <c r="L652" s="109">
        <f t="shared" si="269"/>
        <v>0</v>
      </c>
      <c r="M652" s="109">
        <f t="shared" si="270"/>
        <v>0</v>
      </c>
      <c r="N652" s="109"/>
      <c r="O652" s="184"/>
      <c r="P652" s="113">
        <f t="shared" si="271"/>
        <v>0</v>
      </c>
      <c r="Q652" s="113">
        <f t="shared" si="272"/>
        <v>0</v>
      </c>
      <c r="R652" s="113"/>
      <c r="S652" s="113">
        <f t="shared" si="273"/>
        <v>0</v>
      </c>
      <c r="T652" s="113">
        <f t="shared" si="274"/>
        <v>0</v>
      </c>
      <c r="U652" s="113"/>
    </row>
    <row r="653" spans="2:25" hidden="1">
      <c r="B653" s="48"/>
      <c r="C653" s="35"/>
      <c r="D653" s="35"/>
      <c r="E653" s="35"/>
      <c r="F653" s="35"/>
      <c r="H653" s="47">
        <f t="shared" si="267"/>
        <v>0</v>
      </c>
      <c r="I653" s="47">
        <f t="shared" si="268"/>
        <v>0</v>
      </c>
      <c r="J653" s="181"/>
      <c r="L653" s="47">
        <f t="shared" si="269"/>
        <v>0</v>
      </c>
      <c r="M653" s="47">
        <f t="shared" si="270"/>
        <v>0</v>
      </c>
      <c r="O653" s="85"/>
      <c r="P653" s="82">
        <f t="shared" si="271"/>
        <v>0</v>
      </c>
      <c r="Q653" s="82">
        <f t="shared" si="272"/>
        <v>0</v>
      </c>
      <c r="S653" s="82">
        <f t="shared" si="273"/>
        <v>0</v>
      </c>
      <c r="T653" s="82">
        <f t="shared" si="274"/>
        <v>0</v>
      </c>
    </row>
    <row r="654" spans="2:25" hidden="1">
      <c r="B654" s="78" t="s">
        <v>1314</v>
      </c>
      <c r="C654" s="48"/>
      <c r="D654" s="114"/>
      <c r="E654" s="35"/>
      <c r="F654" s="35"/>
      <c r="G654" s="88"/>
      <c r="H654" s="47">
        <f t="shared" si="267"/>
        <v>0</v>
      </c>
      <c r="I654" s="47">
        <f t="shared" si="268"/>
        <v>0</v>
      </c>
      <c r="J654" s="88"/>
      <c r="K654" s="132"/>
      <c r="L654" s="47">
        <f t="shared" si="269"/>
        <v>0</v>
      </c>
      <c r="M654" s="47">
        <f t="shared" si="270"/>
        <v>0</v>
      </c>
      <c r="O654" s="88"/>
      <c r="P654" s="82">
        <f t="shared" si="271"/>
        <v>0</v>
      </c>
      <c r="Q654" s="82">
        <f t="shared" si="272"/>
        <v>0</v>
      </c>
      <c r="R654" s="88"/>
      <c r="S654" s="82">
        <f t="shared" si="273"/>
        <v>0</v>
      </c>
      <c r="T654" s="82">
        <f t="shared" si="274"/>
        <v>0</v>
      </c>
      <c r="U654" s="88"/>
    </row>
    <row r="655" spans="2:25" hidden="1">
      <c r="B655" s="35" t="s">
        <v>1315</v>
      </c>
      <c r="C655" s="48"/>
      <c r="D655" s="114"/>
      <c r="E655" s="35"/>
      <c r="F655" s="35"/>
      <c r="G655" s="88"/>
      <c r="H655" s="47">
        <f t="shared" si="267"/>
        <v>0</v>
      </c>
      <c r="I655" s="47">
        <f t="shared" si="268"/>
        <v>0</v>
      </c>
      <c r="J655" s="88"/>
      <c r="K655" s="132"/>
      <c r="L655" s="47">
        <f t="shared" si="269"/>
        <v>0</v>
      </c>
      <c r="M655" s="47">
        <f t="shared" si="270"/>
        <v>0</v>
      </c>
      <c r="O655" s="88"/>
      <c r="P655" s="82">
        <f t="shared" si="271"/>
        <v>0</v>
      </c>
      <c r="Q655" s="82">
        <f t="shared" si="272"/>
        <v>0</v>
      </c>
      <c r="R655" s="88"/>
      <c r="S655" s="82">
        <f t="shared" si="273"/>
        <v>0</v>
      </c>
      <c r="T655" s="82">
        <f t="shared" si="274"/>
        <v>0</v>
      </c>
      <c r="U655" s="88"/>
    </row>
    <row r="656" spans="2:25" hidden="1">
      <c r="B656" s="48">
        <v>651</v>
      </c>
      <c r="C656" s="48"/>
      <c r="D656" s="35" t="s">
        <v>1316</v>
      </c>
      <c r="E656" s="35" t="s">
        <v>735</v>
      </c>
      <c r="F656" s="35"/>
      <c r="G656" s="120">
        <v>564</v>
      </c>
      <c r="H656" s="47">
        <f t="shared" si="267"/>
        <v>564</v>
      </c>
      <c r="I656" s="47">
        <f t="shared" si="268"/>
        <v>0</v>
      </c>
      <c r="J656" s="120">
        <v>571</v>
      </c>
      <c r="K656" s="121">
        <v>572</v>
      </c>
      <c r="L656" s="47">
        <f t="shared" si="269"/>
        <v>572</v>
      </c>
      <c r="M656" s="47">
        <f t="shared" si="270"/>
        <v>0</v>
      </c>
      <c r="O656" s="95">
        <f>IF(J656&gt;0,J656-G656,0)</f>
        <v>7</v>
      </c>
      <c r="P656" s="82">
        <f t="shared" si="271"/>
        <v>7</v>
      </c>
      <c r="Q656" s="82">
        <f t="shared" si="272"/>
        <v>0</v>
      </c>
      <c r="R656" s="95">
        <f>IF(K656&gt;0,K656-J656,0)</f>
        <v>1</v>
      </c>
      <c r="S656" s="82">
        <f t="shared" si="273"/>
        <v>1</v>
      </c>
      <c r="T656" s="82">
        <f t="shared" si="274"/>
        <v>0</v>
      </c>
      <c r="U656" s="94">
        <f>IF(K656&gt;0,O656+R656,O656)</f>
        <v>8</v>
      </c>
    </row>
    <row r="657" spans="1:23" hidden="1">
      <c r="B657" s="35"/>
      <c r="C657" s="35"/>
      <c r="D657" s="35"/>
      <c r="E657" s="35"/>
      <c r="F657" s="35"/>
      <c r="G657" s="83"/>
      <c r="K657" s="96"/>
      <c r="O657" s="85"/>
      <c r="R657" s="85"/>
      <c r="U657" s="85"/>
    </row>
    <row r="658" spans="1:23" hidden="1">
      <c r="B658" s="78"/>
      <c r="C658" s="48"/>
      <c r="E658" s="79"/>
      <c r="F658" s="79"/>
      <c r="G658" s="83"/>
      <c r="H658" s="47">
        <f t="shared" ref="H658:H721" si="275">IF($E658="",0,$G658)</f>
        <v>0</v>
      </c>
      <c r="I658" s="47">
        <f t="shared" ref="I658:I721" si="276">IF($F658="",0,$G658)</f>
        <v>0</v>
      </c>
      <c r="K658" s="96"/>
      <c r="L658" s="47">
        <f t="shared" ref="L658:L721" si="277">IF($E658="",0,K658)</f>
        <v>0</v>
      </c>
      <c r="M658" s="47">
        <f t="shared" ref="M658:M721" si="278">IF($F658="",0,K658)</f>
        <v>0</v>
      </c>
      <c r="O658" s="85"/>
      <c r="P658" s="82">
        <f t="shared" ref="P658:P721" si="279">IF($E658="",0,O658)</f>
        <v>0</v>
      </c>
      <c r="Q658" s="82">
        <f t="shared" ref="Q658:Q721" si="280">IF($F658="",0,O658)</f>
        <v>0</v>
      </c>
      <c r="R658" s="85"/>
      <c r="S658" s="82">
        <f t="shared" ref="S658:S721" si="281">IF($E658="",0,R658)</f>
        <v>0</v>
      </c>
      <c r="T658" s="82">
        <f t="shared" ref="T658:T721" si="282">IF($F658="",0,R658)</f>
        <v>0</v>
      </c>
      <c r="U658" s="85"/>
      <c r="V658" s="47">
        <f t="shared" ref="V658:V721" si="283">IF($E658="",0,U658)</f>
        <v>0</v>
      </c>
      <c r="W658" s="47">
        <f t="shared" ref="W658:W721" si="284">IF($F658="",0,U658)</f>
        <v>0</v>
      </c>
    </row>
    <row r="659" spans="1:23" hidden="1">
      <c r="B659" s="78" t="s">
        <v>1317</v>
      </c>
      <c r="C659" s="48"/>
      <c r="E659" s="79"/>
      <c r="F659" s="79"/>
      <c r="G659" s="83"/>
      <c r="H659" s="47">
        <f t="shared" si="275"/>
        <v>0</v>
      </c>
      <c r="I659" s="47">
        <f t="shared" si="276"/>
        <v>0</v>
      </c>
      <c r="K659" s="96"/>
      <c r="L659" s="47">
        <f t="shared" si="277"/>
        <v>0</v>
      </c>
      <c r="M659" s="47">
        <f t="shared" si="278"/>
        <v>0</v>
      </c>
      <c r="O659" s="85"/>
      <c r="P659" s="82">
        <f t="shared" si="279"/>
        <v>0</v>
      </c>
      <c r="Q659" s="82">
        <f t="shared" si="280"/>
        <v>0</v>
      </c>
      <c r="R659" s="85"/>
      <c r="S659" s="82">
        <f t="shared" si="281"/>
        <v>0</v>
      </c>
      <c r="T659" s="82">
        <f t="shared" si="282"/>
        <v>0</v>
      </c>
      <c r="U659" s="85"/>
      <c r="V659" s="47">
        <f t="shared" si="283"/>
        <v>0</v>
      </c>
      <c r="W659" s="47">
        <f t="shared" si="284"/>
        <v>0</v>
      </c>
    </row>
    <row r="660" spans="1:23" hidden="1">
      <c r="B660" s="35" t="s">
        <v>1318</v>
      </c>
      <c r="C660" s="48"/>
      <c r="D660" s="35"/>
      <c r="E660" s="35"/>
      <c r="F660" s="35"/>
      <c r="G660" s="83"/>
      <c r="H660" s="47">
        <f t="shared" si="275"/>
        <v>0</v>
      </c>
      <c r="I660" s="47">
        <f t="shared" si="276"/>
        <v>0</v>
      </c>
      <c r="K660" s="96"/>
      <c r="L660" s="47">
        <f t="shared" si="277"/>
        <v>0</v>
      </c>
      <c r="M660" s="47">
        <f t="shared" si="278"/>
        <v>0</v>
      </c>
      <c r="O660" s="85"/>
      <c r="P660" s="82">
        <f t="shared" si="279"/>
        <v>0</v>
      </c>
      <c r="Q660" s="82">
        <f t="shared" si="280"/>
        <v>0</v>
      </c>
      <c r="R660" s="85"/>
      <c r="S660" s="82">
        <f t="shared" si="281"/>
        <v>0</v>
      </c>
      <c r="T660" s="82">
        <f t="shared" si="282"/>
        <v>0</v>
      </c>
      <c r="V660" s="47">
        <f t="shared" si="283"/>
        <v>0</v>
      </c>
      <c r="W660" s="47">
        <f t="shared" si="284"/>
        <v>0</v>
      </c>
    </row>
    <row r="661" spans="1:23" hidden="1">
      <c r="B661" s="35" t="s">
        <v>1319</v>
      </c>
      <c r="C661" s="48"/>
      <c r="D661" s="35"/>
      <c r="E661" s="35"/>
      <c r="F661" s="35"/>
      <c r="G661" s="83"/>
      <c r="H661" s="47">
        <f t="shared" si="275"/>
        <v>0</v>
      </c>
      <c r="I661" s="47">
        <f t="shared" si="276"/>
        <v>0</v>
      </c>
      <c r="K661" s="96"/>
      <c r="L661" s="47">
        <f t="shared" si="277"/>
        <v>0</v>
      </c>
      <c r="M661" s="47">
        <f t="shared" si="278"/>
        <v>0</v>
      </c>
      <c r="O661" s="85"/>
      <c r="P661" s="82">
        <f t="shared" si="279"/>
        <v>0</v>
      </c>
      <c r="Q661" s="82">
        <f t="shared" si="280"/>
        <v>0</v>
      </c>
      <c r="R661" s="85"/>
      <c r="S661" s="82">
        <f t="shared" si="281"/>
        <v>0</v>
      </c>
      <c r="T661" s="82">
        <f t="shared" si="282"/>
        <v>0</v>
      </c>
      <c r="V661" s="47">
        <f t="shared" si="283"/>
        <v>0</v>
      </c>
      <c r="W661" s="47">
        <f t="shared" si="284"/>
        <v>0</v>
      </c>
    </row>
    <row r="662" spans="1:23" hidden="1">
      <c r="A662" s="35">
        <v>1</v>
      </c>
      <c r="B662" s="48">
        <v>505</v>
      </c>
      <c r="C662" s="48"/>
      <c r="D662" s="47" t="s">
        <v>1320</v>
      </c>
      <c r="E662" s="79" t="s">
        <v>735</v>
      </c>
      <c r="F662" s="79"/>
      <c r="G662" s="82">
        <v>247.2</v>
      </c>
      <c r="H662" s="47">
        <f t="shared" si="275"/>
        <v>247.2</v>
      </c>
      <c r="I662" s="47">
        <f t="shared" si="276"/>
        <v>0</v>
      </c>
      <c r="J662" s="82">
        <v>253.2</v>
      </c>
      <c r="K662" s="87">
        <v>255.2</v>
      </c>
      <c r="L662" s="47">
        <f t="shared" si="277"/>
        <v>255.2</v>
      </c>
      <c r="M662" s="47">
        <f t="shared" si="278"/>
        <v>0</v>
      </c>
      <c r="O662" s="85">
        <f t="shared" ref="O662:O671" si="285">IF(J662&gt;0,J662-G662,0)</f>
        <v>6</v>
      </c>
      <c r="P662" s="82">
        <f t="shared" si="279"/>
        <v>6</v>
      </c>
      <c r="Q662" s="82">
        <f t="shared" si="280"/>
        <v>0</v>
      </c>
      <c r="R662" s="85">
        <f t="shared" ref="R662:R671" si="286">IF(K662&gt;0,K662-J662,0)</f>
        <v>2</v>
      </c>
      <c r="S662" s="82">
        <f t="shared" si="281"/>
        <v>2</v>
      </c>
      <c r="T662" s="82">
        <f t="shared" si="282"/>
        <v>0</v>
      </c>
      <c r="U662" s="85">
        <f t="shared" ref="U662:U687" si="287">IF(K662&gt;0,O662+R662,O662)</f>
        <v>8</v>
      </c>
      <c r="V662" s="47">
        <f t="shared" si="283"/>
        <v>8</v>
      </c>
      <c r="W662" s="47">
        <f t="shared" si="284"/>
        <v>0</v>
      </c>
    </row>
    <row r="663" spans="1:23" hidden="1">
      <c r="A663" s="35">
        <v>2</v>
      </c>
      <c r="B663" s="48">
        <v>506</v>
      </c>
      <c r="C663" s="48"/>
      <c r="D663" s="47" t="s">
        <v>1321</v>
      </c>
      <c r="E663" s="79" t="s">
        <v>735</v>
      </c>
      <c r="F663" s="79"/>
      <c r="G663" s="82">
        <v>79</v>
      </c>
      <c r="H663" s="47">
        <f t="shared" si="275"/>
        <v>79</v>
      </c>
      <c r="I663" s="47">
        <f t="shared" si="276"/>
        <v>0</v>
      </c>
      <c r="J663" s="82">
        <v>79</v>
      </c>
      <c r="K663" s="87">
        <v>79</v>
      </c>
      <c r="L663" s="47">
        <f t="shared" si="277"/>
        <v>79</v>
      </c>
      <c r="M663" s="47">
        <f t="shared" si="278"/>
        <v>0</v>
      </c>
      <c r="O663" s="85">
        <f t="shared" si="285"/>
        <v>0</v>
      </c>
      <c r="P663" s="82">
        <f t="shared" si="279"/>
        <v>0</v>
      </c>
      <c r="Q663" s="82">
        <f t="shared" si="280"/>
        <v>0</v>
      </c>
      <c r="R663" s="85">
        <f t="shared" si="286"/>
        <v>0</v>
      </c>
      <c r="S663" s="82">
        <f t="shared" si="281"/>
        <v>0</v>
      </c>
      <c r="T663" s="82">
        <f t="shared" si="282"/>
        <v>0</v>
      </c>
      <c r="U663" s="85">
        <f t="shared" si="287"/>
        <v>0</v>
      </c>
      <c r="V663" s="47">
        <f t="shared" si="283"/>
        <v>0</v>
      </c>
      <c r="W663" s="47">
        <f t="shared" si="284"/>
        <v>0</v>
      </c>
    </row>
    <row r="664" spans="1:23" hidden="1">
      <c r="A664" s="35">
        <v>3</v>
      </c>
      <c r="B664" s="48">
        <v>519</v>
      </c>
      <c r="C664" s="48"/>
      <c r="D664" s="47" t="s">
        <v>1322</v>
      </c>
      <c r="E664" s="79" t="s">
        <v>735</v>
      </c>
      <c r="F664" s="79"/>
      <c r="G664" s="82">
        <v>586.5</v>
      </c>
      <c r="H664" s="47">
        <f t="shared" si="275"/>
        <v>586.5</v>
      </c>
      <c r="I664" s="47">
        <f t="shared" si="276"/>
        <v>0</v>
      </c>
      <c r="J664" s="82">
        <v>591.5</v>
      </c>
      <c r="K664" s="87">
        <v>600.5</v>
      </c>
      <c r="L664" s="47">
        <f t="shared" si="277"/>
        <v>600.5</v>
      </c>
      <c r="M664" s="47">
        <f t="shared" si="278"/>
        <v>0</v>
      </c>
      <c r="O664" s="85">
        <f t="shared" si="285"/>
        <v>5</v>
      </c>
      <c r="P664" s="82">
        <f t="shared" si="279"/>
        <v>5</v>
      </c>
      <c r="Q664" s="82">
        <f t="shared" si="280"/>
        <v>0</v>
      </c>
      <c r="R664" s="85">
        <f t="shared" si="286"/>
        <v>9</v>
      </c>
      <c r="S664" s="82">
        <f t="shared" si="281"/>
        <v>9</v>
      </c>
      <c r="T664" s="82">
        <f t="shared" si="282"/>
        <v>0</v>
      </c>
      <c r="U664" s="85">
        <f t="shared" si="287"/>
        <v>14</v>
      </c>
      <c r="V664" s="47">
        <f t="shared" si="283"/>
        <v>14</v>
      </c>
      <c r="W664" s="47">
        <f t="shared" si="284"/>
        <v>0</v>
      </c>
    </row>
    <row r="665" spans="1:23" hidden="1">
      <c r="A665" s="35">
        <v>4</v>
      </c>
      <c r="B665" s="48" t="s">
        <v>1323</v>
      </c>
      <c r="C665" s="48"/>
      <c r="D665" s="47" t="s">
        <v>1324</v>
      </c>
      <c r="E665" s="79" t="s">
        <v>735</v>
      </c>
      <c r="F665" s="79"/>
      <c r="G665" s="82">
        <f>60+50</f>
        <v>110</v>
      </c>
      <c r="H665" s="47">
        <f t="shared" si="275"/>
        <v>110</v>
      </c>
      <c r="I665" s="47">
        <f t="shared" si="276"/>
        <v>0</v>
      </c>
      <c r="J665" s="82">
        <f>60+51</f>
        <v>111</v>
      </c>
      <c r="K665" s="87">
        <f>60+53</f>
        <v>113</v>
      </c>
      <c r="L665" s="47">
        <f t="shared" si="277"/>
        <v>113</v>
      </c>
      <c r="M665" s="47">
        <f t="shared" si="278"/>
        <v>0</v>
      </c>
      <c r="O665" s="85">
        <f t="shared" si="285"/>
        <v>1</v>
      </c>
      <c r="P665" s="82">
        <f t="shared" si="279"/>
        <v>1</v>
      </c>
      <c r="Q665" s="82">
        <f t="shared" si="280"/>
        <v>0</v>
      </c>
      <c r="R665" s="85">
        <f t="shared" si="286"/>
        <v>2</v>
      </c>
      <c r="S665" s="82">
        <f t="shared" si="281"/>
        <v>2</v>
      </c>
      <c r="T665" s="82">
        <f t="shared" si="282"/>
        <v>0</v>
      </c>
      <c r="U665" s="85">
        <f t="shared" si="287"/>
        <v>3</v>
      </c>
      <c r="V665" s="47">
        <f t="shared" si="283"/>
        <v>3</v>
      </c>
      <c r="W665" s="47">
        <f t="shared" si="284"/>
        <v>0</v>
      </c>
    </row>
    <row r="666" spans="1:23" hidden="1">
      <c r="A666" s="35">
        <v>5</v>
      </c>
      <c r="B666" s="48" t="s">
        <v>1323</v>
      </c>
      <c r="C666" s="48"/>
      <c r="D666" s="47" t="s">
        <v>1325</v>
      </c>
      <c r="E666" s="79"/>
      <c r="F666" s="79" t="s">
        <v>736</v>
      </c>
      <c r="G666" s="82">
        <f>52+12+1</f>
        <v>65</v>
      </c>
      <c r="H666" s="47">
        <f t="shared" si="275"/>
        <v>0</v>
      </c>
      <c r="I666" s="47">
        <f t="shared" si="276"/>
        <v>65</v>
      </c>
      <c r="J666" s="82">
        <f>52+13+1</f>
        <v>66</v>
      </c>
      <c r="K666" s="87">
        <f>52+13+1</f>
        <v>66</v>
      </c>
      <c r="L666" s="47">
        <f t="shared" si="277"/>
        <v>0</v>
      </c>
      <c r="M666" s="47">
        <f t="shared" si="278"/>
        <v>66</v>
      </c>
      <c r="O666" s="85">
        <f t="shared" si="285"/>
        <v>1</v>
      </c>
      <c r="P666" s="82">
        <f t="shared" si="279"/>
        <v>0</v>
      </c>
      <c r="Q666" s="82">
        <f t="shared" si="280"/>
        <v>1</v>
      </c>
      <c r="R666" s="85">
        <f t="shared" si="286"/>
        <v>0</v>
      </c>
      <c r="S666" s="82">
        <f t="shared" si="281"/>
        <v>0</v>
      </c>
      <c r="T666" s="82">
        <f t="shared" si="282"/>
        <v>0</v>
      </c>
      <c r="U666" s="85">
        <f t="shared" si="287"/>
        <v>1</v>
      </c>
      <c r="V666" s="47">
        <f t="shared" si="283"/>
        <v>0</v>
      </c>
      <c r="W666" s="47">
        <f t="shared" si="284"/>
        <v>1</v>
      </c>
    </row>
    <row r="667" spans="1:23" hidden="1">
      <c r="A667" s="35">
        <v>6</v>
      </c>
      <c r="B667" s="48">
        <v>527</v>
      </c>
      <c r="C667" s="48"/>
      <c r="D667" s="35" t="s">
        <v>1326</v>
      </c>
      <c r="E667" s="35" t="s">
        <v>735</v>
      </c>
      <c r="F667" s="35"/>
      <c r="G667" s="82">
        <v>304</v>
      </c>
      <c r="H667" s="47">
        <f t="shared" si="275"/>
        <v>304</v>
      </c>
      <c r="I667" s="47">
        <f t="shared" si="276"/>
        <v>0</v>
      </c>
      <c r="J667" s="82">
        <v>304</v>
      </c>
      <c r="K667" s="87">
        <v>304</v>
      </c>
      <c r="L667" s="47">
        <f t="shared" si="277"/>
        <v>304</v>
      </c>
      <c r="M667" s="47">
        <f t="shared" si="278"/>
        <v>0</v>
      </c>
      <c r="O667" s="85">
        <f t="shared" si="285"/>
        <v>0</v>
      </c>
      <c r="P667" s="82">
        <f t="shared" si="279"/>
        <v>0</v>
      </c>
      <c r="Q667" s="82">
        <f t="shared" si="280"/>
        <v>0</v>
      </c>
      <c r="R667" s="85">
        <f t="shared" si="286"/>
        <v>0</v>
      </c>
      <c r="S667" s="82">
        <f t="shared" si="281"/>
        <v>0</v>
      </c>
      <c r="T667" s="82">
        <f t="shared" si="282"/>
        <v>0</v>
      </c>
      <c r="U667" s="85">
        <f t="shared" si="287"/>
        <v>0</v>
      </c>
      <c r="V667" s="47">
        <f t="shared" si="283"/>
        <v>0</v>
      </c>
      <c r="W667" s="47">
        <f t="shared" si="284"/>
        <v>0</v>
      </c>
    </row>
    <row r="668" spans="1:23" hidden="1">
      <c r="A668" s="35">
        <v>7</v>
      </c>
      <c r="B668" s="48">
        <v>527</v>
      </c>
      <c r="C668" s="48"/>
      <c r="D668" s="35" t="s">
        <v>1326</v>
      </c>
      <c r="E668" s="35"/>
      <c r="F668" s="35" t="s">
        <v>736</v>
      </c>
      <c r="G668" s="82">
        <v>304</v>
      </c>
      <c r="H668" s="47">
        <f t="shared" si="275"/>
        <v>0</v>
      </c>
      <c r="I668" s="47">
        <f t="shared" si="276"/>
        <v>304</v>
      </c>
      <c r="J668" s="82">
        <v>304</v>
      </c>
      <c r="K668" s="87">
        <v>304</v>
      </c>
      <c r="L668" s="47">
        <f t="shared" si="277"/>
        <v>0</v>
      </c>
      <c r="M668" s="47">
        <f t="shared" si="278"/>
        <v>304</v>
      </c>
      <c r="O668" s="85">
        <f t="shared" si="285"/>
        <v>0</v>
      </c>
      <c r="P668" s="82">
        <f t="shared" si="279"/>
        <v>0</v>
      </c>
      <c r="Q668" s="82">
        <f t="shared" si="280"/>
        <v>0</v>
      </c>
      <c r="R668" s="85">
        <f t="shared" si="286"/>
        <v>0</v>
      </c>
      <c r="S668" s="82">
        <f t="shared" si="281"/>
        <v>0</v>
      </c>
      <c r="T668" s="82">
        <f t="shared" si="282"/>
        <v>0</v>
      </c>
      <c r="U668" s="85">
        <f t="shared" si="287"/>
        <v>0</v>
      </c>
      <c r="V668" s="47">
        <f t="shared" si="283"/>
        <v>0</v>
      </c>
      <c r="W668" s="47">
        <f t="shared" si="284"/>
        <v>0</v>
      </c>
    </row>
    <row r="669" spans="1:23" hidden="1">
      <c r="A669" s="35">
        <v>8</v>
      </c>
      <c r="B669" s="48">
        <v>528</v>
      </c>
      <c r="C669" s="48"/>
      <c r="D669" s="35" t="s">
        <v>1327</v>
      </c>
      <c r="E669" s="35"/>
      <c r="F669" s="35" t="s">
        <v>736</v>
      </c>
      <c r="G669" s="82">
        <v>384</v>
      </c>
      <c r="H669" s="47">
        <f t="shared" si="275"/>
        <v>0</v>
      </c>
      <c r="I669" s="47">
        <f t="shared" si="276"/>
        <v>384</v>
      </c>
      <c r="J669" s="82">
        <v>384</v>
      </c>
      <c r="K669" s="87">
        <v>385</v>
      </c>
      <c r="L669" s="47">
        <f t="shared" si="277"/>
        <v>0</v>
      </c>
      <c r="M669" s="47">
        <f t="shared" si="278"/>
        <v>385</v>
      </c>
      <c r="O669" s="85">
        <f t="shared" si="285"/>
        <v>0</v>
      </c>
      <c r="P669" s="82">
        <f t="shared" si="279"/>
        <v>0</v>
      </c>
      <c r="Q669" s="82">
        <f t="shared" si="280"/>
        <v>0</v>
      </c>
      <c r="R669" s="85">
        <f t="shared" si="286"/>
        <v>1</v>
      </c>
      <c r="S669" s="82">
        <f t="shared" si="281"/>
        <v>0</v>
      </c>
      <c r="T669" s="82">
        <f t="shared" si="282"/>
        <v>1</v>
      </c>
      <c r="U669" s="85">
        <f t="shared" si="287"/>
        <v>1</v>
      </c>
      <c r="V669" s="47">
        <f t="shared" si="283"/>
        <v>0</v>
      </c>
      <c r="W669" s="47">
        <f t="shared" si="284"/>
        <v>1</v>
      </c>
    </row>
    <row r="670" spans="1:23" hidden="1">
      <c r="A670" s="35">
        <v>9</v>
      </c>
      <c r="B670" s="48">
        <v>537</v>
      </c>
      <c r="C670" s="48"/>
      <c r="D670" s="35" t="s">
        <v>1328</v>
      </c>
      <c r="E670" s="35" t="s">
        <v>735</v>
      </c>
      <c r="F670" s="35"/>
      <c r="G670" s="82">
        <v>319.5</v>
      </c>
      <c r="H670" s="47">
        <f t="shared" si="275"/>
        <v>319.5</v>
      </c>
      <c r="I670" s="47">
        <f t="shared" si="276"/>
        <v>0</v>
      </c>
      <c r="J670" s="82">
        <v>323.5</v>
      </c>
      <c r="K670" s="87">
        <v>330.5</v>
      </c>
      <c r="L670" s="47">
        <f t="shared" si="277"/>
        <v>330.5</v>
      </c>
      <c r="M670" s="47">
        <f t="shared" si="278"/>
        <v>0</v>
      </c>
      <c r="O670" s="85">
        <f t="shared" si="285"/>
        <v>4</v>
      </c>
      <c r="P670" s="82">
        <f t="shared" si="279"/>
        <v>4</v>
      </c>
      <c r="Q670" s="82">
        <f t="shared" si="280"/>
        <v>0</v>
      </c>
      <c r="R670" s="85">
        <f t="shared" si="286"/>
        <v>7</v>
      </c>
      <c r="S670" s="82">
        <f t="shared" si="281"/>
        <v>7</v>
      </c>
      <c r="T670" s="82">
        <f t="shared" si="282"/>
        <v>0</v>
      </c>
      <c r="U670" s="85">
        <f t="shared" si="287"/>
        <v>11</v>
      </c>
      <c r="V670" s="47">
        <f t="shared" si="283"/>
        <v>11</v>
      </c>
      <c r="W670" s="47">
        <f t="shared" si="284"/>
        <v>0</v>
      </c>
    </row>
    <row r="671" spans="1:23" hidden="1">
      <c r="A671" s="35">
        <v>10</v>
      </c>
      <c r="B671" s="48">
        <v>537</v>
      </c>
      <c r="C671" s="48"/>
      <c r="D671" s="35" t="s">
        <v>1329</v>
      </c>
      <c r="E671" s="35"/>
      <c r="F671" s="35" t="s">
        <v>736</v>
      </c>
      <c r="G671" s="82">
        <v>69</v>
      </c>
      <c r="H671" s="47">
        <f t="shared" si="275"/>
        <v>0</v>
      </c>
      <c r="I671" s="47">
        <f t="shared" si="276"/>
        <v>69</v>
      </c>
      <c r="J671" s="82">
        <v>69</v>
      </c>
      <c r="K671" s="87">
        <v>69</v>
      </c>
      <c r="L671" s="47">
        <f t="shared" si="277"/>
        <v>0</v>
      </c>
      <c r="M671" s="47">
        <f t="shared" si="278"/>
        <v>69</v>
      </c>
      <c r="O671" s="85">
        <f t="shared" si="285"/>
        <v>0</v>
      </c>
      <c r="P671" s="82">
        <f t="shared" si="279"/>
        <v>0</v>
      </c>
      <c r="Q671" s="82">
        <f t="shared" si="280"/>
        <v>0</v>
      </c>
      <c r="R671" s="85">
        <f t="shared" si="286"/>
        <v>0</v>
      </c>
      <c r="S671" s="82">
        <f t="shared" si="281"/>
        <v>0</v>
      </c>
      <c r="T671" s="82">
        <f t="shared" si="282"/>
        <v>0</v>
      </c>
      <c r="U671" s="85">
        <f t="shared" si="287"/>
        <v>0</v>
      </c>
      <c r="V671" s="47">
        <f t="shared" si="283"/>
        <v>0</v>
      </c>
      <c r="W671" s="47">
        <f t="shared" si="284"/>
        <v>0</v>
      </c>
    </row>
    <row r="672" spans="1:23" hidden="1">
      <c r="A672" s="35">
        <v>11</v>
      </c>
      <c r="B672" s="35" t="s">
        <v>1040</v>
      </c>
      <c r="C672" s="48"/>
      <c r="D672" s="35"/>
      <c r="E672" s="35"/>
      <c r="F672" s="35"/>
      <c r="H672" s="47">
        <f t="shared" si="275"/>
        <v>0</v>
      </c>
      <c r="I672" s="47">
        <f t="shared" si="276"/>
        <v>0</v>
      </c>
      <c r="J672" s="82"/>
      <c r="K672" s="87"/>
      <c r="L672" s="47">
        <f t="shared" si="277"/>
        <v>0</v>
      </c>
      <c r="M672" s="47">
        <f t="shared" si="278"/>
        <v>0</v>
      </c>
      <c r="O672" s="85"/>
      <c r="P672" s="82">
        <f t="shared" si="279"/>
        <v>0</v>
      </c>
      <c r="Q672" s="82">
        <f t="shared" si="280"/>
        <v>0</v>
      </c>
      <c r="R672" s="85"/>
      <c r="S672" s="82">
        <f t="shared" si="281"/>
        <v>0</v>
      </c>
      <c r="T672" s="82">
        <f t="shared" si="282"/>
        <v>0</v>
      </c>
      <c r="U672" s="85">
        <f t="shared" si="287"/>
        <v>0</v>
      </c>
      <c r="V672" s="47">
        <f t="shared" si="283"/>
        <v>0</v>
      </c>
      <c r="W672" s="47">
        <f t="shared" si="284"/>
        <v>0</v>
      </c>
    </row>
    <row r="673" spans="1:223" hidden="1">
      <c r="A673" s="35">
        <v>12</v>
      </c>
      <c r="B673" s="48">
        <v>510</v>
      </c>
      <c r="C673" s="48"/>
      <c r="D673" s="47" t="s">
        <v>1330</v>
      </c>
      <c r="E673" s="79" t="s">
        <v>735</v>
      </c>
      <c r="F673" s="79"/>
      <c r="G673" s="82">
        <v>517.9</v>
      </c>
      <c r="H673" s="47">
        <f t="shared" si="275"/>
        <v>517.9</v>
      </c>
      <c r="I673" s="47">
        <f t="shared" si="276"/>
        <v>0</v>
      </c>
      <c r="J673" s="82">
        <v>520.9</v>
      </c>
      <c r="K673" s="87">
        <v>521.9</v>
      </c>
      <c r="L673" s="47">
        <f t="shared" si="277"/>
        <v>521.9</v>
      </c>
      <c r="M673" s="47">
        <f t="shared" si="278"/>
        <v>0</v>
      </c>
      <c r="O673" s="85">
        <f t="shared" ref="O673:O686" si="288">IF(J673&gt;0,J673-G673,0)</f>
        <v>3</v>
      </c>
      <c r="P673" s="82">
        <f t="shared" si="279"/>
        <v>3</v>
      </c>
      <c r="Q673" s="82">
        <f t="shared" si="280"/>
        <v>0</v>
      </c>
      <c r="R673" s="85">
        <f t="shared" ref="R673:R687" si="289">IF(K673&gt;0,K673-J673,0)</f>
        <v>1</v>
      </c>
      <c r="S673" s="82">
        <f t="shared" si="281"/>
        <v>1</v>
      </c>
      <c r="T673" s="82">
        <f t="shared" si="282"/>
        <v>0</v>
      </c>
      <c r="U673" s="85">
        <f t="shared" si="287"/>
        <v>4</v>
      </c>
      <c r="V673" s="47">
        <f t="shared" si="283"/>
        <v>4</v>
      </c>
      <c r="W673" s="47">
        <f t="shared" si="284"/>
        <v>0</v>
      </c>
    </row>
    <row r="674" spans="1:223" hidden="1">
      <c r="A674" s="35">
        <v>13</v>
      </c>
      <c r="B674" s="48">
        <v>510</v>
      </c>
      <c r="C674" s="48"/>
      <c r="D674" s="47" t="s">
        <v>1331</v>
      </c>
      <c r="E674" s="79"/>
      <c r="F674" s="79" t="s">
        <v>736</v>
      </c>
      <c r="G674" s="82">
        <v>482.1</v>
      </c>
      <c r="H674" s="47">
        <f t="shared" si="275"/>
        <v>0</v>
      </c>
      <c r="I674" s="47">
        <f t="shared" si="276"/>
        <v>482.1</v>
      </c>
      <c r="J674" s="82">
        <v>485.1</v>
      </c>
      <c r="K674" s="87">
        <v>486.1</v>
      </c>
      <c r="L674" s="47">
        <f t="shared" si="277"/>
        <v>0</v>
      </c>
      <c r="M674" s="47">
        <f t="shared" si="278"/>
        <v>486.1</v>
      </c>
      <c r="O674" s="85">
        <f t="shared" si="288"/>
        <v>3</v>
      </c>
      <c r="P674" s="82">
        <f t="shared" si="279"/>
        <v>0</v>
      </c>
      <c r="Q674" s="82">
        <f t="shared" si="280"/>
        <v>3</v>
      </c>
      <c r="R674" s="85">
        <f t="shared" si="289"/>
        <v>1</v>
      </c>
      <c r="S674" s="82">
        <f t="shared" si="281"/>
        <v>0</v>
      </c>
      <c r="T674" s="82">
        <f t="shared" si="282"/>
        <v>1</v>
      </c>
      <c r="U674" s="85">
        <f t="shared" si="287"/>
        <v>4</v>
      </c>
      <c r="V674" s="47">
        <f t="shared" si="283"/>
        <v>0</v>
      </c>
      <c r="W674" s="47">
        <f t="shared" si="284"/>
        <v>4</v>
      </c>
    </row>
    <row r="675" spans="1:223" hidden="1">
      <c r="A675" s="35">
        <v>14</v>
      </c>
      <c r="B675" s="48">
        <v>513</v>
      </c>
      <c r="C675" s="48"/>
      <c r="D675" s="47" t="s">
        <v>1332</v>
      </c>
      <c r="E675" s="79" t="s">
        <v>735</v>
      </c>
      <c r="F675" s="79"/>
      <c r="G675" s="82">
        <v>61.5</v>
      </c>
      <c r="H675" s="47">
        <f t="shared" si="275"/>
        <v>61.5</v>
      </c>
      <c r="I675" s="47">
        <f t="shared" si="276"/>
        <v>0</v>
      </c>
      <c r="J675" s="82">
        <v>69.5</v>
      </c>
      <c r="K675" s="87">
        <v>69.5</v>
      </c>
      <c r="L675" s="47">
        <f t="shared" si="277"/>
        <v>69.5</v>
      </c>
      <c r="M675" s="47">
        <f t="shared" si="278"/>
        <v>0</v>
      </c>
      <c r="O675" s="85">
        <f t="shared" si="288"/>
        <v>8</v>
      </c>
      <c r="P675" s="82">
        <f t="shared" si="279"/>
        <v>8</v>
      </c>
      <c r="Q675" s="82">
        <f t="shared" si="280"/>
        <v>0</v>
      </c>
      <c r="R675" s="85">
        <f t="shared" si="289"/>
        <v>0</v>
      </c>
      <c r="S675" s="82">
        <f t="shared" si="281"/>
        <v>0</v>
      </c>
      <c r="T675" s="82">
        <f t="shared" si="282"/>
        <v>0</v>
      </c>
      <c r="U675" s="85">
        <f t="shared" si="287"/>
        <v>8</v>
      </c>
      <c r="V675" s="47">
        <f t="shared" si="283"/>
        <v>8</v>
      </c>
      <c r="W675" s="47">
        <f t="shared" si="284"/>
        <v>0</v>
      </c>
    </row>
    <row r="676" spans="1:223" hidden="1">
      <c r="A676" s="35">
        <v>15</v>
      </c>
      <c r="B676" s="48">
        <v>513</v>
      </c>
      <c r="C676" s="48"/>
      <c r="D676" s="47" t="s">
        <v>1333</v>
      </c>
      <c r="E676" s="79"/>
      <c r="F676" s="79" t="s">
        <v>736</v>
      </c>
      <c r="G676" s="82">
        <v>81</v>
      </c>
      <c r="H676" s="47">
        <f t="shared" si="275"/>
        <v>0</v>
      </c>
      <c r="I676" s="47">
        <f t="shared" si="276"/>
        <v>81</v>
      </c>
      <c r="J676" s="82">
        <v>81</v>
      </c>
      <c r="K676" s="87">
        <v>81</v>
      </c>
      <c r="L676" s="47">
        <f t="shared" si="277"/>
        <v>0</v>
      </c>
      <c r="M676" s="47">
        <f t="shared" si="278"/>
        <v>81</v>
      </c>
      <c r="O676" s="85">
        <f t="shared" si="288"/>
        <v>0</v>
      </c>
      <c r="P676" s="82">
        <f t="shared" si="279"/>
        <v>0</v>
      </c>
      <c r="Q676" s="82">
        <f t="shared" si="280"/>
        <v>0</v>
      </c>
      <c r="R676" s="85">
        <f t="shared" si="289"/>
        <v>0</v>
      </c>
      <c r="S676" s="82">
        <f t="shared" si="281"/>
        <v>0</v>
      </c>
      <c r="T676" s="82">
        <f t="shared" si="282"/>
        <v>0</v>
      </c>
      <c r="U676" s="85">
        <f t="shared" si="287"/>
        <v>0</v>
      </c>
      <c r="V676" s="47">
        <f t="shared" si="283"/>
        <v>0</v>
      </c>
      <c r="W676" s="47">
        <f t="shared" si="284"/>
        <v>0</v>
      </c>
    </row>
    <row r="677" spans="1:223" hidden="1">
      <c r="A677" s="35">
        <v>16</v>
      </c>
      <c r="B677" s="48">
        <v>517</v>
      </c>
      <c r="C677" s="48"/>
      <c r="D677" s="47" t="s">
        <v>1334</v>
      </c>
      <c r="E677" s="79"/>
      <c r="F677" s="79" t="s">
        <v>736</v>
      </c>
      <c r="G677" s="82">
        <v>48</v>
      </c>
      <c r="H677" s="47">
        <f t="shared" si="275"/>
        <v>0</v>
      </c>
      <c r="I677" s="47">
        <f t="shared" si="276"/>
        <v>48</v>
      </c>
      <c r="J677" s="82">
        <v>49</v>
      </c>
      <c r="K677" s="87">
        <v>49</v>
      </c>
      <c r="L677" s="47">
        <f t="shared" si="277"/>
        <v>0</v>
      </c>
      <c r="M677" s="47">
        <f t="shared" si="278"/>
        <v>49</v>
      </c>
      <c r="O677" s="85">
        <f t="shared" si="288"/>
        <v>1</v>
      </c>
      <c r="P677" s="82">
        <f t="shared" si="279"/>
        <v>0</v>
      </c>
      <c r="Q677" s="82">
        <f t="shared" si="280"/>
        <v>1</v>
      </c>
      <c r="R677" s="85">
        <f t="shared" si="289"/>
        <v>0</v>
      </c>
      <c r="S677" s="82">
        <f t="shared" si="281"/>
        <v>0</v>
      </c>
      <c r="T677" s="82">
        <f t="shared" si="282"/>
        <v>0</v>
      </c>
      <c r="U677" s="85">
        <f t="shared" si="287"/>
        <v>1</v>
      </c>
      <c r="V677" s="47">
        <f t="shared" si="283"/>
        <v>0</v>
      </c>
      <c r="W677" s="47">
        <f t="shared" si="284"/>
        <v>1</v>
      </c>
    </row>
    <row r="678" spans="1:223" hidden="1">
      <c r="A678" s="35">
        <v>17</v>
      </c>
      <c r="B678" s="48">
        <v>534</v>
      </c>
      <c r="C678" s="48"/>
      <c r="D678" s="203" t="s">
        <v>1335</v>
      </c>
      <c r="E678" s="35" t="s">
        <v>735</v>
      </c>
      <c r="F678" s="35"/>
      <c r="G678" s="88">
        <v>0</v>
      </c>
      <c r="H678" s="47">
        <f t="shared" si="275"/>
        <v>0</v>
      </c>
      <c r="I678" s="47">
        <f t="shared" si="276"/>
        <v>0</v>
      </c>
      <c r="J678" s="88">
        <v>0</v>
      </c>
      <c r="K678" s="89"/>
      <c r="L678" s="47">
        <f t="shared" si="277"/>
        <v>0</v>
      </c>
      <c r="M678" s="47">
        <f t="shared" si="278"/>
        <v>0</v>
      </c>
      <c r="O678" s="85">
        <f t="shared" si="288"/>
        <v>0</v>
      </c>
      <c r="P678" s="82">
        <f t="shared" si="279"/>
        <v>0</v>
      </c>
      <c r="Q678" s="82">
        <f t="shared" si="280"/>
        <v>0</v>
      </c>
      <c r="R678" s="85">
        <f t="shared" si="289"/>
        <v>0</v>
      </c>
      <c r="S678" s="82">
        <f t="shared" si="281"/>
        <v>0</v>
      </c>
      <c r="T678" s="82">
        <f t="shared" si="282"/>
        <v>0</v>
      </c>
      <c r="U678" s="85">
        <f t="shared" si="287"/>
        <v>0</v>
      </c>
      <c r="V678" s="47">
        <f t="shared" si="283"/>
        <v>0</v>
      </c>
      <c r="W678" s="47">
        <f t="shared" si="284"/>
        <v>0</v>
      </c>
    </row>
    <row r="679" spans="1:223" hidden="1">
      <c r="A679" s="35">
        <v>18</v>
      </c>
      <c r="B679" s="48">
        <v>573</v>
      </c>
      <c r="C679" s="48"/>
      <c r="D679" s="47" t="s">
        <v>1336</v>
      </c>
      <c r="E679" s="79" t="s">
        <v>735</v>
      </c>
      <c r="F679" s="79"/>
      <c r="G679" s="82">
        <v>504.9</v>
      </c>
      <c r="H679" s="47">
        <f t="shared" si="275"/>
        <v>504.9</v>
      </c>
      <c r="I679" s="47">
        <f t="shared" si="276"/>
        <v>0</v>
      </c>
      <c r="J679" s="82">
        <v>504.9</v>
      </c>
      <c r="K679" s="87">
        <v>504.9</v>
      </c>
      <c r="L679" s="47">
        <f t="shared" si="277"/>
        <v>504.9</v>
      </c>
      <c r="M679" s="47">
        <f t="shared" si="278"/>
        <v>0</v>
      </c>
      <c r="O679" s="85">
        <f t="shared" si="288"/>
        <v>0</v>
      </c>
      <c r="P679" s="82">
        <f t="shared" si="279"/>
        <v>0</v>
      </c>
      <c r="Q679" s="82">
        <f t="shared" si="280"/>
        <v>0</v>
      </c>
      <c r="R679" s="85">
        <f t="shared" si="289"/>
        <v>0</v>
      </c>
      <c r="S679" s="82">
        <f t="shared" si="281"/>
        <v>0</v>
      </c>
      <c r="T679" s="82">
        <f t="shared" si="282"/>
        <v>0</v>
      </c>
      <c r="U679" s="85">
        <f t="shared" si="287"/>
        <v>0</v>
      </c>
      <c r="V679" s="47">
        <f t="shared" si="283"/>
        <v>0</v>
      </c>
      <c r="W679" s="47">
        <f t="shared" si="284"/>
        <v>0</v>
      </c>
    </row>
    <row r="680" spans="1:223" hidden="1">
      <c r="A680" s="35">
        <v>19</v>
      </c>
      <c r="B680" s="48">
        <v>573</v>
      </c>
      <c r="C680" s="48"/>
      <c r="D680" s="47" t="s">
        <v>1336</v>
      </c>
      <c r="E680" s="79"/>
      <c r="F680" s="79" t="s">
        <v>736</v>
      </c>
      <c r="G680" s="82">
        <v>489.9</v>
      </c>
      <c r="H680" s="47">
        <f t="shared" si="275"/>
        <v>0</v>
      </c>
      <c r="I680" s="47">
        <f t="shared" si="276"/>
        <v>489.9</v>
      </c>
      <c r="J680" s="82">
        <v>489.9</v>
      </c>
      <c r="K680" s="87">
        <v>489.9</v>
      </c>
      <c r="L680" s="47">
        <f t="shared" si="277"/>
        <v>0</v>
      </c>
      <c r="M680" s="47">
        <f t="shared" si="278"/>
        <v>489.9</v>
      </c>
      <c r="O680" s="85">
        <f t="shared" si="288"/>
        <v>0</v>
      </c>
      <c r="P680" s="82">
        <f t="shared" si="279"/>
        <v>0</v>
      </c>
      <c r="Q680" s="82">
        <f t="shared" si="280"/>
        <v>0</v>
      </c>
      <c r="R680" s="85">
        <f t="shared" si="289"/>
        <v>0</v>
      </c>
      <c r="S680" s="82">
        <f t="shared" si="281"/>
        <v>0</v>
      </c>
      <c r="T680" s="82">
        <f t="shared" si="282"/>
        <v>0</v>
      </c>
      <c r="U680" s="85">
        <f t="shared" si="287"/>
        <v>0</v>
      </c>
      <c r="V680" s="47">
        <f t="shared" si="283"/>
        <v>0</v>
      </c>
      <c r="W680" s="47">
        <f t="shared" si="284"/>
        <v>0</v>
      </c>
    </row>
    <row r="681" spans="1:223" s="149" customFormat="1" hidden="1">
      <c r="A681" s="35">
        <v>20</v>
      </c>
      <c r="B681" s="48">
        <v>574</v>
      </c>
      <c r="C681" s="48"/>
      <c r="D681" s="47" t="s">
        <v>1337</v>
      </c>
      <c r="E681" s="79" t="s">
        <v>735</v>
      </c>
      <c r="F681" s="79"/>
      <c r="G681" s="82">
        <v>198</v>
      </c>
      <c r="H681" s="47">
        <f t="shared" si="275"/>
        <v>198</v>
      </c>
      <c r="I681" s="47">
        <f t="shared" si="276"/>
        <v>0</v>
      </c>
      <c r="J681" s="82">
        <v>200</v>
      </c>
      <c r="K681" s="87">
        <v>202</v>
      </c>
      <c r="L681" s="47">
        <f t="shared" si="277"/>
        <v>202</v>
      </c>
      <c r="M681" s="47">
        <f t="shared" si="278"/>
        <v>0</v>
      </c>
      <c r="N681" s="47"/>
      <c r="O681" s="85">
        <f t="shared" si="288"/>
        <v>2</v>
      </c>
      <c r="P681" s="82">
        <f t="shared" si="279"/>
        <v>2</v>
      </c>
      <c r="Q681" s="82">
        <f t="shared" si="280"/>
        <v>0</v>
      </c>
      <c r="R681" s="85">
        <f t="shared" si="289"/>
        <v>2</v>
      </c>
      <c r="S681" s="82">
        <f t="shared" si="281"/>
        <v>2</v>
      </c>
      <c r="T681" s="82">
        <f t="shared" si="282"/>
        <v>0</v>
      </c>
      <c r="U681" s="85">
        <f t="shared" si="287"/>
        <v>4</v>
      </c>
      <c r="V681" s="47">
        <f t="shared" si="283"/>
        <v>4</v>
      </c>
      <c r="W681" s="47">
        <f t="shared" si="284"/>
        <v>0</v>
      </c>
      <c r="X681" s="47"/>
      <c r="Y681" s="47"/>
      <c r="Z681" s="47"/>
      <c r="AA681" s="47"/>
      <c r="AB681" s="47"/>
      <c r="AC681" s="47"/>
      <c r="AD681" s="47"/>
      <c r="AE681" s="47"/>
      <c r="AF681" s="47"/>
      <c r="AG681" s="47"/>
      <c r="AH681" s="47"/>
      <c r="AI681" s="47"/>
      <c r="AJ681" s="47"/>
      <c r="AK681" s="47"/>
      <c r="AL681" s="47"/>
      <c r="AM681" s="47"/>
      <c r="AN681" s="47"/>
      <c r="AO681" s="47"/>
      <c r="AP681" s="47"/>
      <c r="AQ681" s="47"/>
      <c r="AR681" s="47"/>
      <c r="AS681" s="47"/>
      <c r="AT681" s="47"/>
      <c r="AU681" s="47"/>
      <c r="AV681" s="47"/>
      <c r="AW681" s="47"/>
      <c r="AX681" s="47"/>
      <c r="AY681" s="47"/>
      <c r="AZ681" s="47"/>
      <c r="BA681" s="47"/>
      <c r="BB681" s="47"/>
      <c r="BC681" s="47"/>
      <c r="BD681" s="47"/>
      <c r="BE681" s="47"/>
      <c r="BF681" s="47"/>
      <c r="BG681" s="47"/>
      <c r="BH681" s="47"/>
      <c r="BI681" s="47"/>
      <c r="BJ681" s="47"/>
      <c r="BK681" s="47"/>
      <c r="BL681" s="47"/>
      <c r="BM681" s="47"/>
      <c r="BN681" s="47"/>
      <c r="BO681" s="47"/>
      <c r="BP681" s="47"/>
      <c r="BQ681" s="47"/>
      <c r="BR681" s="47"/>
      <c r="BS681" s="47"/>
      <c r="BT681" s="47"/>
      <c r="BU681" s="47"/>
      <c r="BV681" s="47"/>
      <c r="BW681" s="47"/>
      <c r="BX681" s="47"/>
      <c r="BY681" s="47"/>
      <c r="BZ681" s="47"/>
      <c r="CA681" s="47"/>
      <c r="CB681" s="47"/>
      <c r="CC681" s="47"/>
      <c r="CD681" s="47"/>
      <c r="CE681" s="47"/>
      <c r="CF681" s="47"/>
      <c r="CG681" s="47"/>
      <c r="CH681" s="47"/>
      <c r="CI681" s="47"/>
      <c r="CJ681" s="47"/>
      <c r="CK681" s="47"/>
      <c r="CL681" s="47"/>
      <c r="CM681" s="47"/>
      <c r="CN681" s="47"/>
      <c r="CO681" s="47"/>
      <c r="CP681" s="47"/>
      <c r="CQ681" s="47"/>
      <c r="CR681" s="47"/>
      <c r="CS681" s="47"/>
      <c r="CT681" s="47"/>
      <c r="CU681" s="47"/>
      <c r="CV681" s="47"/>
      <c r="CW681" s="47"/>
      <c r="CX681" s="47"/>
      <c r="CY681" s="47"/>
      <c r="CZ681" s="47"/>
      <c r="DA681" s="47"/>
      <c r="DB681" s="47"/>
      <c r="DC681" s="47"/>
      <c r="DD681" s="47"/>
      <c r="DE681" s="47"/>
      <c r="DF681" s="47"/>
      <c r="DG681" s="47"/>
      <c r="DH681" s="47"/>
      <c r="DI681" s="47"/>
      <c r="DJ681" s="47"/>
      <c r="DK681" s="47"/>
      <c r="DL681" s="47"/>
      <c r="DM681" s="47"/>
      <c r="DN681" s="47"/>
      <c r="DO681" s="47"/>
      <c r="DP681" s="47"/>
      <c r="DQ681" s="47"/>
      <c r="DR681" s="47"/>
      <c r="DS681" s="47"/>
      <c r="DT681" s="47"/>
      <c r="DU681" s="47"/>
      <c r="DV681" s="47"/>
      <c r="DW681" s="47"/>
      <c r="DX681" s="47"/>
      <c r="DY681" s="47"/>
      <c r="DZ681" s="47"/>
      <c r="EA681" s="47"/>
      <c r="EB681" s="47"/>
      <c r="EC681" s="47"/>
      <c r="ED681" s="47"/>
      <c r="EE681" s="47"/>
      <c r="EF681" s="47"/>
      <c r="EG681" s="47"/>
      <c r="EH681" s="47"/>
      <c r="EI681" s="47"/>
      <c r="EJ681" s="47"/>
      <c r="EK681" s="47"/>
      <c r="EL681" s="47"/>
      <c r="EM681" s="47"/>
      <c r="EN681" s="47"/>
      <c r="EO681" s="47"/>
      <c r="EP681" s="47"/>
      <c r="EQ681" s="47"/>
      <c r="ER681" s="47"/>
      <c r="ES681" s="47"/>
      <c r="ET681" s="47"/>
      <c r="EU681" s="47"/>
      <c r="EV681" s="47"/>
      <c r="EW681" s="47"/>
      <c r="EX681" s="47"/>
      <c r="EY681" s="47"/>
      <c r="EZ681" s="47"/>
      <c r="FA681" s="47"/>
      <c r="FB681" s="47"/>
      <c r="FC681" s="47"/>
      <c r="FD681" s="47"/>
      <c r="FE681" s="47"/>
      <c r="FF681" s="47"/>
      <c r="FG681" s="47"/>
      <c r="FH681" s="47"/>
      <c r="FI681" s="47"/>
      <c r="FJ681" s="47"/>
      <c r="FK681" s="47"/>
      <c r="FL681" s="47"/>
      <c r="FM681" s="47"/>
      <c r="FN681" s="47"/>
      <c r="FO681" s="47"/>
      <c r="FP681" s="47"/>
      <c r="FQ681" s="47"/>
      <c r="FR681" s="47"/>
      <c r="FS681" s="47"/>
      <c r="FT681" s="47"/>
      <c r="FU681" s="47"/>
      <c r="FV681" s="47"/>
      <c r="FW681" s="47"/>
      <c r="FX681" s="47"/>
      <c r="FY681" s="47"/>
      <c r="FZ681" s="47"/>
      <c r="GA681" s="47"/>
      <c r="GB681" s="47"/>
      <c r="GC681" s="47"/>
      <c r="GD681" s="47"/>
      <c r="GE681" s="47"/>
      <c r="GF681" s="47"/>
      <c r="GG681" s="47"/>
      <c r="GH681" s="47"/>
      <c r="GI681" s="47"/>
      <c r="GJ681" s="47"/>
      <c r="GK681" s="47"/>
      <c r="GL681" s="47"/>
      <c r="GM681" s="47"/>
      <c r="GN681" s="47"/>
      <c r="GO681" s="47"/>
      <c r="GP681" s="47"/>
      <c r="GQ681" s="47"/>
      <c r="GR681" s="47"/>
      <c r="GS681" s="47"/>
      <c r="GT681" s="47"/>
      <c r="GU681" s="47"/>
      <c r="GV681" s="47"/>
      <c r="GW681" s="47"/>
      <c r="GX681" s="47"/>
      <c r="GY681" s="47"/>
      <c r="GZ681" s="47"/>
      <c r="HA681" s="47"/>
      <c r="HB681" s="47"/>
      <c r="HC681" s="47"/>
      <c r="HD681" s="47"/>
      <c r="HE681" s="47"/>
      <c r="HF681" s="47"/>
      <c r="HG681" s="47"/>
      <c r="HH681" s="47"/>
      <c r="HI681" s="47"/>
      <c r="HJ681" s="47"/>
      <c r="HK681" s="47"/>
      <c r="HL681" s="47"/>
      <c r="HM681" s="47"/>
      <c r="HN681" s="47"/>
      <c r="HO681" s="47"/>
    </row>
    <row r="682" spans="1:223" s="149" customFormat="1" hidden="1">
      <c r="A682" s="35">
        <v>21</v>
      </c>
      <c r="B682" s="48">
        <v>574</v>
      </c>
      <c r="C682" s="48"/>
      <c r="D682" s="47" t="s">
        <v>1337</v>
      </c>
      <c r="E682" s="79"/>
      <c r="F682" s="79" t="s">
        <v>736</v>
      </c>
      <c r="G682" s="82">
        <v>118</v>
      </c>
      <c r="H682" s="47">
        <f t="shared" si="275"/>
        <v>0</v>
      </c>
      <c r="I682" s="47">
        <f t="shared" si="276"/>
        <v>118</v>
      </c>
      <c r="J682" s="82">
        <v>119</v>
      </c>
      <c r="K682" s="87">
        <v>119</v>
      </c>
      <c r="L682" s="47">
        <f t="shared" si="277"/>
        <v>0</v>
      </c>
      <c r="M682" s="47">
        <f t="shared" si="278"/>
        <v>119</v>
      </c>
      <c r="N682" s="47"/>
      <c r="O682" s="85">
        <f t="shared" si="288"/>
        <v>1</v>
      </c>
      <c r="P682" s="82">
        <f t="shared" si="279"/>
        <v>0</v>
      </c>
      <c r="Q682" s="82">
        <f t="shared" si="280"/>
        <v>1</v>
      </c>
      <c r="R682" s="85">
        <f t="shared" si="289"/>
        <v>0</v>
      </c>
      <c r="S682" s="82">
        <f t="shared" si="281"/>
        <v>0</v>
      </c>
      <c r="T682" s="82">
        <f t="shared" si="282"/>
        <v>0</v>
      </c>
      <c r="U682" s="85">
        <f t="shared" si="287"/>
        <v>1</v>
      </c>
      <c r="V682" s="47">
        <f t="shared" si="283"/>
        <v>0</v>
      </c>
      <c r="W682" s="47">
        <f t="shared" si="284"/>
        <v>1</v>
      </c>
      <c r="X682" s="47"/>
      <c r="Y682" s="47"/>
      <c r="Z682" s="47"/>
      <c r="AA682" s="47"/>
      <c r="AB682" s="47"/>
      <c r="AC682" s="47"/>
      <c r="AD682" s="47"/>
      <c r="AE682" s="47"/>
      <c r="AF682" s="47"/>
      <c r="AG682" s="47"/>
      <c r="AH682" s="47"/>
      <c r="AI682" s="47"/>
      <c r="AJ682" s="47"/>
      <c r="AK682" s="47"/>
      <c r="AL682" s="47"/>
      <c r="AM682" s="47"/>
      <c r="AN682" s="47"/>
      <c r="AO682" s="47"/>
      <c r="AP682" s="47"/>
      <c r="AQ682" s="47"/>
      <c r="AR682" s="47"/>
      <c r="AS682" s="47"/>
      <c r="AT682" s="47"/>
      <c r="AU682" s="47"/>
      <c r="AV682" s="47"/>
      <c r="AW682" s="47"/>
      <c r="AX682" s="47"/>
      <c r="AY682" s="47"/>
      <c r="AZ682" s="47"/>
      <c r="BA682" s="47"/>
      <c r="BB682" s="47"/>
      <c r="BC682" s="47"/>
      <c r="BD682" s="47"/>
      <c r="BE682" s="47"/>
      <c r="BF682" s="47"/>
      <c r="BG682" s="47"/>
      <c r="BH682" s="47"/>
      <c r="BI682" s="47"/>
      <c r="BJ682" s="47"/>
      <c r="BK682" s="47"/>
      <c r="BL682" s="47"/>
      <c r="BM682" s="47"/>
      <c r="BN682" s="47"/>
      <c r="BO682" s="47"/>
      <c r="BP682" s="47"/>
      <c r="BQ682" s="47"/>
      <c r="BR682" s="47"/>
      <c r="BS682" s="47"/>
      <c r="BT682" s="47"/>
      <c r="BU682" s="47"/>
      <c r="BV682" s="47"/>
      <c r="BW682" s="47"/>
      <c r="BX682" s="47"/>
      <c r="BY682" s="47"/>
      <c r="BZ682" s="47"/>
      <c r="CA682" s="47"/>
      <c r="CB682" s="47"/>
      <c r="CC682" s="47"/>
      <c r="CD682" s="47"/>
      <c r="CE682" s="47"/>
      <c r="CF682" s="47"/>
      <c r="CG682" s="47"/>
      <c r="CH682" s="47"/>
      <c r="CI682" s="47"/>
      <c r="CJ682" s="47"/>
      <c r="CK682" s="47"/>
      <c r="CL682" s="47"/>
      <c r="CM682" s="47"/>
      <c r="CN682" s="47"/>
      <c r="CO682" s="47"/>
      <c r="CP682" s="47"/>
      <c r="CQ682" s="47"/>
      <c r="CR682" s="47"/>
      <c r="CS682" s="47"/>
      <c r="CT682" s="47"/>
      <c r="CU682" s="47"/>
      <c r="CV682" s="47"/>
      <c r="CW682" s="47"/>
      <c r="CX682" s="47"/>
      <c r="CY682" s="47"/>
      <c r="CZ682" s="47"/>
      <c r="DA682" s="47"/>
      <c r="DB682" s="47"/>
      <c r="DC682" s="47"/>
      <c r="DD682" s="47"/>
      <c r="DE682" s="47"/>
      <c r="DF682" s="47"/>
      <c r="DG682" s="47"/>
      <c r="DH682" s="47"/>
      <c r="DI682" s="47"/>
      <c r="DJ682" s="47"/>
      <c r="DK682" s="47"/>
      <c r="DL682" s="47"/>
      <c r="DM682" s="47"/>
      <c r="DN682" s="47"/>
      <c r="DO682" s="47"/>
      <c r="DP682" s="47"/>
      <c r="DQ682" s="47"/>
      <c r="DR682" s="47"/>
      <c r="DS682" s="47"/>
      <c r="DT682" s="47"/>
      <c r="DU682" s="47"/>
      <c r="DV682" s="47"/>
      <c r="DW682" s="47"/>
      <c r="DX682" s="47"/>
      <c r="DY682" s="47"/>
      <c r="DZ682" s="47"/>
      <c r="EA682" s="47"/>
      <c r="EB682" s="47"/>
      <c r="EC682" s="47"/>
      <c r="ED682" s="47"/>
      <c r="EE682" s="47"/>
      <c r="EF682" s="47"/>
      <c r="EG682" s="47"/>
      <c r="EH682" s="47"/>
      <c r="EI682" s="47"/>
      <c r="EJ682" s="47"/>
      <c r="EK682" s="47"/>
      <c r="EL682" s="47"/>
      <c r="EM682" s="47"/>
      <c r="EN682" s="47"/>
      <c r="EO682" s="47"/>
      <c r="EP682" s="47"/>
      <c r="EQ682" s="47"/>
      <c r="ER682" s="47"/>
      <c r="ES682" s="47"/>
      <c r="ET682" s="47"/>
      <c r="EU682" s="47"/>
      <c r="EV682" s="47"/>
      <c r="EW682" s="47"/>
      <c r="EX682" s="47"/>
      <c r="EY682" s="47"/>
      <c r="EZ682" s="47"/>
      <c r="FA682" s="47"/>
      <c r="FB682" s="47"/>
      <c r="FC682" s="47"/>
      <c r="FD682" s="47"/>
      <c r="FE682" s="47"/>
      <c r="FF682" s="47"/>
      <c r="FG682" s="47"/>
      <c r="FH682" s="47"/>
      <c r="FI682" s="47"/>
      <c r="FJ682" s="47"/>
      <c r="FK682" s="47"/>
      <c r="FL682" s="47"/>
      <c r="FM682" s="47"/>
      <c r="FN682" s="47"/>
      <c r="FO682" s="47"/>
      <c r="FP682" s="47"/>
      <c r="FQ682" s="47"/>
      <c r="FR682" s="47"/>
      <c r="FS682" s="47"/>
      <c r="FT682" s="47"/>
      <c r="FU682" s="47"/>
      <c r="FV682" s="47"/>
      <c r="FW682" s="47"/>
      <c r="FX682" s="47"/>
      <c r="FY682" s="47"/>
      <c r="FZ682" s="47"/>
      <c r="GA682" s="47"/>
      <c r="GB682" s="47"/>
      <c r="GC682" s="47"/>
      <c r="GD682" s="47"/>
      <c r="GE682" s="47"/>
      <c r="GF682" s="47"/>
      <c r="GG682" s="47"/>
      <c r="GH682" s="47"/>
      <c r="GI682" s="47"/>
      <c r="GJ682" s="47"/>
      <c r="GK682" s="47"/>
      <c r="GL682" s="47"/>
      <c r="GM682" s="47"/>
      <c r="GN682" s="47"/>
      <c r="GO682" s="47"/>
      <c r="GP682" s="47"/>
      <c r="GQ682" s="47"/>
      <c r="GR682" s="47"/>
      <c r="GS682" s="47"/>
      <c r="GT682" s="47"/>
      <c r="GU682" s="47"/>
      <c r="GV682" s="47"/>
      <c r="GW682" s="47"/>
      <c r="GX682" s="47"/>
      <c r="GY682" s="47"/>
      <c r="GZ682" s="47"/>
      <c r="HA682" s="47"/>
      <c r="HB682" s="47"/>
      <c r="HC682" s="47"/>
      <c r="HD682" s="47"/>
      <c r="HE682" s="47"/>
      <c r="HF682" s="47"/>
      <c r="HG682" s="47"/>
      <c r="HH682" s="47"/>
      <c r="HI682" s="47"/>
      <c r="HJ682" s="47"/>
      <c r="HK682" s="47"/>
      <c r="HL682" s="47"/>
      <c r="HM682" s="47"/>
      <c r="HN682" s="47"/>
      <c r="HO682" s="47"/>
    </row>
    <row r="683" spans="1:223" s="149" customFormat="1" hidden="1">
      <c r="A683" s="35">
        <v>22</v>
      </c>
      <c r="B683" s="48">
        <v>595</v>
      </c>
      <c r="C683" s="48"/>
      <c r="D683" s="47" t="s">
        <v>1338</v>
      </c>
      <c r="E683" s="79" t="s">
        <v>735</v>
      </c>
      <c r="F683" s="79"/>
      <c r="G683" s="82">
        <v>843.2</v>
      </c>
      <c r="H683" s="47">
        <f t="shared" si="275"/>
        <v>843.2</v>
      </c>
      <c r="I683" s="47">
        <f t="shared" si="276"/>
        <v>0</v>
      </c>
      <c r="J683" s="82">
        <v>856.2</v>
      </c>
      <c r="K683" s="87">
        <v>857.2</v>
      </c>
      <c r="L683" s="47">
        <f t="shared" si="277"/>
        <v>857.2</v>
      </c>
      <c r="M683" s="47">
        <f t="shared" si="278"/>
        <v>0</v>
      </c>
      <c r="N683" s="47"/>
      <c r="O683" s="85">
        <f t="shared" si="288"/>
        <v>13</v>
      </c>
      <c r="P683" s="82">
        <f t="shared" si="279"/>
        <v>13</v>
      </c>
      <c r="Q683" s="82">
        <f t="shared" si="280"/>
        <v>0</v>
      </c>
      <c r="R683" s="85">
        <f t="shared" si="289"/>
        <v>1</v>
      </c>
      <c r="S683" s="82">
        <f t="shared" si="281"/>
        <v>1</v>
      </c>
      <c r="T683" s="82">
        <f t="shared" si="282"/>
        <v>0</v>
      </c>
      <c r="U683" s="85">
        <f t="shared" si="287"/>
        <v>14</v>
      </c>
      <c r="V683" s="47">
        <f t="shared" si="283"/>
        <v>14</v>
      </c>
      <c r="W683" s="47">
        <f t="shared" si="284"/>
        <v>0</v>
      </c>
      <c r="X683" s="47"/>
      <c r="Y683" s="47"/>
      <c r="Z683" s="47"/>
      <c r="AA683" s="47"/>
      <c r="AB683" s="47"/>
      <c r="AC683" s="47"/>
      <c r="AD683" s="47"/>
      <c r="AE683" s="47"/>
      <c r="AF683" s="47"/>
      <c r="AG683" s="47"/>
      <c r="AH683" s="47"/>
      <c r="AI683" s="47"/>
      <c r="AJ683" s="47"/>
      <c r="AK683" s="47"/>
      <c r="AL683" s="47"/>
      <c r="AM683" s="47"/>
      <c r="AN683" s="47"/>
      <c r="AO683" s="47"/>
      <c r="AP683" s="47"/>
      <c r="AQ683" s="47"/>
      <c r="AR683" s="47"/>
      <c r="AS683" s="47"/>
      <c r="AT683" s="47"/>
      <c r="AU683" s="47"/>
      <c r="AV683" s="47"/>
      <c r="AW683" s="47"/>
      <c r="AX683" s="47"/>
      <c r="AY683" s="47"/>
      <c r="AZ683" s="47"/>
      <c r="BA683" s="47"/>
      <c r="BB683" s="47"/>
      <c r="BC683" s="47"/>
      <c r="BD683" s="47"/>
      <c r="BE683" s="47"/>
      <c r="BF683" s="47"/>
      <c r="BG683" s="47"/>
      <c r="BH683" s="47"/>
      <c r="BI683" s="47"/>
      <c r="BJ683" s="47"/>
      <c r="BK683" s="47"/>
      <c r="BL683" s="47"/>
      <c r="BM683" s="47"/>
      <c r="BN683" s="47"/>
      <c r="BO683" s="47"/>
      <c r="BP683" s="47"/>
      <c r="BQ683" s="47"/>
      <c r="BR683" s="47"/>
      <c r="BS683" s="47"/>
      <c r="BT683" s="47"/>
      <c r="BU683" s="47"/>
      <c r="BV683" s="47"/>
      <c r="BW683" s="47"/>
      <c r="BX683" s="47"/>
      <c r="BY683" s="47"/>
      <c r="BZ683" s="47"/>
      <c r="CA683" s="47"/>
      <c r="CB683" s="47"/>
      <c r="CC683" s="47"/>
      <c r="CD683" s="47"/>
      <c r="CE683" s="47"/>
      <c r="CF683" s="47"/>
      <c r="CG683" s="47"/>
      <c r="CH683" s="47"/>
      <c r="CI683" s="47"/>
      <c r="CJ683" s="47"/>
      <c r="CK683" s="47"/>
      <c r="CL683" s="47"/>
      <c r="CM683" s="47"/>
      <c r="CN683" s="47"/>
      <c r="CO683" s="47"/>
      <c r="CP683" s="47"/>
      <c r="CQ683" s="47"/>
      <c r="CR683" s="47"/>
      <c r="CS683" s="47"/>
      <c r="CT683" s="47"/>
      <c r="CU683" s="47"/>
      <c r="CV683" s="47"/>
      <c r="CW683" s="47"/>
      <c r="CX683" s="47"/>
      <c r="CY683" s="47"/>
      <c r="CZ683" s="47"/>
      <c r="DA683" s="47"/>
      <c r="DB683" s="47"/>
      <c r="DC683" s="47"/>
      <c r="DD683" s="47"/>
      <c r="DE683" s="47"/>
      <c r="DF683" s="47"/>
      <c r="DG683" s="47"/>
      <c r="DH683" s="47"/>
      <c r="DI683" s="47"/>
      <c r="DJ683" s="47"/>
      <c r="DK683" s="47"/>
      <c r="DL683" s="47"/>
      <c r="DM683" s="47"/>
      <c r="DN683" s="47"/>
      <c r="DO683" s="47"/>
      <c r="DP683" s="47"/>
      <c r="DQ683" s="47"/>
      <c r="DR683" s="47"/>
      <c r="DS683" s="47"/>
      <c r="DT683" s="47"/>
      <c r="DU683" s="47"/>
      <c r="DV683" s="47"/>
      <c r="DW683" s="47"/>
      <c r="DX683" s="47"/>
      <c r="DY683" s="47"/>
      <c r="DZ683" s="47"/>
      <c r="EA683" s="47"/>
      <c r="EB683" s="47"/>
      <c r="EC683" s="47"/>
      <c r="ED683" s="47"/>
      <c r="EE683" s="47"/>
      <c r="EF683" s="47"/>
      <c r="EG683" s="47"/>
      <c r="EH683" s="47"/>
      <c r="EI683" s="47"/>
      <c r="EJ683" s="47"/>
      <c r="EK683" s="47"/>
      <c r="EL683" s="47"/>
      <c r="EM683" s="47"/>
      <c r="EN683" s="47"/>
      <c r="EO683" s="47"/>
      <c r="EP683" s="47"/>
      <c r="EQ683" s="47"/>
      <c r="ER683" s="47"/>
      <c r="ES683" s="47"/>
      <c r="ET683" s="47"/>
      <c r="EU683" s="47"/>
      <c r="EV683" s="47"/>
      <c r="EW683" s="47"/>
      <c r="EX683" s="47"/>
      <c r="EY683" s="47"/>
      <c r="EZ683" s="47"/>
      <c r="FA683" s="47"/>
      <c r="FB683" s="47"/>
      <c r="FC683" s="47"/>
      <c r="FD683" s="47"/>
      <c r="FE683" s="47"/>
      <c r="FF683" s="47"/>
      <c r="FG683" s="47"/>
      <c r="FH683" s="47"/>
      <c r="FI683" s="47"/>
      <c r="FJ683" s="47"/>
      <c r="FK683" s="47"/>
      <c r="FL683" s="47"/>
      <c r="FM683" s="47"/>
      <c r="FN683" s="47"/>
      <c r="FO683" s="47"/>
      <c r="FP683" s="47"/>
      <c r="FQ683" s="47"/>
      <c r="FR683" s="47"/>
      <c r="FS683" s="47"/>
      <c r="FT683" s="47"/>
      <c r="FU683" s="47"/>
      <c r="FV683" s="47"/>
      <c r="FW683" s="47"/>
      <c r="FX683" s="47"/>
      <c r="FY683" s="47"/>
      <c r="FZ683" s="47"/>
      <c r="GA683" s="47"/>
      <c r="GB683" s="47"/>
      <c r="GC683" s="47"/>
      <c r="GD683" s="47"/>
      <c r="GE683" s="47"/>
      <c r="GF683" s="47"/>
      <c r="GG683" s="47"/>
      <c r="GH683" s="47"/>
      <c r="GI683" s="47"/>
      <c r="GJ683" s="47"/>
      <c r="GK683" s="47"/>
      <c r="GL683" s="47"/>
      <c r="GM683" s="47"/>
      <c r="GN683" s="47"/>
      <c r="GO683" s="47"/>
      <c r="GP683" s="47"/>
      <c r="GQ683" s="47"/>
      <c r="GR683" s="47"/>
      <c r="GS683" s="47"/>
      <c r="GT683" s="47"/>
      <c r="GU683" s="47"/>
      <c r="GV683" s="47"/>
      <c r="GW683" s="47"/>
      <c r="GX683" s="47"/>
      <c r="GY683" s="47"/>
      <c r="GZ683" s="47"/>
      <c r="HA683" s="47"/>
      <c r="HB683" s="47"/>
      <c r="HC683" s="47"/>
      <c r="HD683" s="47"/>
      <c r="HE683" s="47"/>
      <c r="HF683" s="47"/>
      <c r="HG683" s="47"/>
      <c r="HH683" s="47"/>
      <c r="HI683" s="47"/>
      <c r="HJ683" s="47"/>
      <c r="HK683" s="47"/>
      <c r="HL683" s="47"/>
      <c r="HM683" s="47"/>
      <c r="HN683" s="47"/>
      <c r="HO683" s="47"/>
    </row>
    <row r="684" spans="1:223" hidden="1">
      <c r="A684" s="35">
        <v>23</v>
      </c>
      <c r="B684" s="48">
        <v>595</v>
      </c>
      <c r="C684" s="48"/>
      <c r="D684" s="47" t="s">
        <v>1339</v>
      </c>
      <c r="E684" s="79"/>
      <c r="F684" s="79" t="s">
        <v>736</v>
      </c>
      <c r="G684" s="82">
        <v>731.2</v>
      </c>
      <c r="H684" s="47">
        <f t="shared" si="275"/>
        <v>0</v>
      </c>
      <c r="I684" s="47">
        <f t="shared" si="276"/>
        <v>731.2</v>
      </c>
      <c r="J684" s="82">
        <v>744.2</v>
      </c>
      <c r="K684" s="87">
        <v>745.2</v>
      </c>
      <c r="L684" s="47">
        <f t="shared" si="277"/>
        <v>0</v>
      </c>
      <c r="M684" s="47">
        <f t="shared" si="278"/>
        <v>745.2</v>
      </c>
      <c r="O684" s="85">
        <f t="shared" si="288"/>
        <v>13</v>
      </c>
      <c r="P684" s="82">
        <f t="shared" si="279"/>
        <v>0</v>
      </c>
      <c r="Q684" s="82">
        <f t="shared" si="280"/>
        <v>13</v>
      </c>
      <c r="R684" s="85">
        <f t="shared" si="289"/>
        <v>1</v>
      </c>
      <c r="S684" s="82">
        <f t="shared" si="281"/>
        <v>0</v>
      </c>
      <c r="T684" s="82">
        <f t="shared" si="282"/>
        <v>1</v>
      </c>
      <c r="U684" s="85">
        <f t="shared" si="287"/>
        <v>14</v>
      </c>
      <c r="V684" s="47">
        <f t="shared" si="283"/>
        <v>0</v>
      </c>
      <c r="W684" s="47">
        <f t="shared" si="284"/>
        <v>14</v>
      </c>
    </row>
    <row r="685" spans="1:223" hidden="1">
      <c r="A685" s="35">
        <v>24</v>
      </c>
      <c r="B685" s="48">
        <v>597</v>
      </c>
      <c r="C685" s="48"/>
      <c r="D685" s="35" t="s">
        <v>1340</v>
      </c>
      <c r="E685" s="35" t="s">
        <v>735</v>
      </c>
      <c r="F685" s="35"/>
      <c r="G685" s="82">
        <v>1008.6</v>
      </c>
      <c r="H685" s="47">
        <f t="shared" si="275"/>
        <v>1008.6</v>
      </c>
      <c r="I685" s="47">
        <f t="shared" si="276"/>
        <v>0</v>
      </c>
      <c r="J685" s="82">
        <v>1037.5999999999999</v>
      </c>
      <c r="K685" s="87">
        <v>1047.5999999999999</v>
      </c>
      <c r="L685" s="47">
        <f t="shared" si="277"/>
        <v>1047.5999999999999</v>
      </c>
      <c r="M685" s="47">
        <f t="shared" si="278"/>
        <v>0</v>
      </c>
      <c r="O685" s="85">
        <f t="shared" si="288"/>
        <v>28.999999999999886</v>
      </c>
      <c r="P685" s="82">
        <f t="shared" si="279"/>
        <v>28.999999999999886</v>
      </c>
      <c r="Q685" s="82">
        <f t="shared" si="280"/>
        <v>0</v>
      </c>
      <c r="R685" s="85">
        <f t="shared" si="289"/>
        <v>10</v>
      </c>
      <c r="S685" s="82">
        <f t="shared" si="281"/>
        <v>10</v>
      </c>
      <c r="T685" s="82">
        <f t="shared" si="282"/>
        <v>0</v>
      </c>
      <c r="U685" s="85">
        <f t="shared" si="287"/>
        <v>38.999999999999886</v>
      </c>
      <c r="V685" s="47">
        <f t="shared" si="283"/>
        <v>38.999999999999886</v>
      </c>
      <c r="W685" s="47">
        <f t="shared" si="284"/>
        <v>0</v>
      </c>
    </row>
    <row r="686" spans="1:223" hidden="1">
      <c r="A686" s="35">
        <v>25</v>
      </c>
      <c r="B686" s="161">
        <v>597</v>
      </c>
      <c r="C686" s="161"/>
      <c r="D686" s="37" t="s">
        <v>1341</v>
      </c>
      <c r="E686" s="37"/>
      <c r="F686" s="37" t="s">
        <v>736</v>
      </c>
      <c r="G686" s="88">
        <v>636.6</v>
      </c>
      <c r="H686" s="47">
        <f t="shared" si="275"/>
        <v>0</v>
      </c>
      <c r="I686" s="47">
        <f t="shared" si="276"/>
        <v>636.6</v>
      </c>
      <c r="J686" s="88">
        <v>655.6</v>
      </c>
      <c r="K686" s="89">
        <v>660.6</v>
      </c>
      <c r="L686" s="47">
        <f t="shared" si="277"/>
        <v>0</v>
      </c>
      <c r="M686" s="47">
        <f t="shared" si="278"/>
        <v>660.6</v>
      </c>
      <c r="O686" s="119">
        <f t="shared" si="288"/>
        <v>19</v>
      </c>
      <c r="P686" s="82">
        <f t="shared" si="279"/>
        <v>0</v>
      </c>
      <c r="Q686" s="82">
        <f t="shared" si="280"/>
        <v>19</v>
      </c>
      <c r="R686" s="119">
        <f t="shared" si="289"/>
        <v>5</v>
      </c>
      <c r="S686" s="82">
        <f t="shared" si="281"/>
        <v>0</v>
      </c>
      <c r="T686" s="82">
        <f t="shared" si="282"/>
        <v>5</v>
      </c>
      <c r="U686" s="85">
        <f t="shared" si="287"/>
        <v>24</v>
      </c>
      <c r="V686" s="47">
        <f t="shared" si="283"/>
        <v>0</v>
      </c>
      <c r="W686" s="47">
        <f t="shared" si="284"/>
        <v>24</v>
      </c>
      <c r="Y686" s="149"/>
      <c r="Z686" s="149"/>
      <c r="AA686" s="149"/>
      <c r="AB686" s="149"/>
      <c r="AC686" s="149"/>
      <c r="AD686" s="149"/>
      <c r="AE686" s="149"/>
      <c r="AF686" s="149"/>
      <c r="AG686" s="149"/>
      <c r="AH686" s="149"/>
      <c r="AI686" s="149"/>
      <c r="AJ686" s="149"/>
      <c r="AK686" s="149"/>
      <c r="AL686" s="149"/>
      <c r="AM686" s="149"/>
      <c r="AN686" s="149"/>
      <c r="AO686" s="149"/>
      <c r="AP686" s="149"/>
      <c r="AQ686" s="149"/>
      <c r="AR686" s="149"/>
      <c r="AS686" s="149"/>
      <c r="AT686" s="149"/>
      <c r="AU686" s="149"/>
      <c r="AV686" s="149"/>
      <c r="AW686" s="149"/>
      <c r="AX686" s="149"/>
      <c r="AY686" s="149"/>
      <c r="AZ686" s="149"/>
      <c r="BA686" s="149"/>
      <c r="BB686" s="149"/>
      <c r="BC686" s="149"/>
      <c r="BD686" s="149"/>
      <c r="BE686" s="149"/>
      <c r="BF686" s="149"/>
      <c r="BG686" s="149"/>
      <c r="BH686" s="149"/>
      <c r="BI686" s="149"/>
      <c r="BJ686" s="149"/>
      <c r="BK686" s="149"/>
      <c r="BL686" s="149"/>
      <c r="BM686" s="149"/>
      <c r="BN686" s="149"/>
      <c r="BO686" s="149"/>
      <c r="BP686" s="149"/>
      <c r="BQ686" s="149"/>
      <c r="BR686" s="149"/>
      <c r="BS686" s="149"/>
      <c r="BT686" s="149"/>
      <c r="BU686" s="149"/>
      <c r="BV686" s="149"/>
      <c r="BW686" s="149"/>
      <c r="BX686" s="149"/>
      <c r="BY686" s="149"/>
      <c r="BZ686" s="149"/>
      <c r="CA686" s="149"/>
      <c r="CB686" s="149"/>
      <c r="CC686" s="149"/>
      <c r="CD686" s="149"/>
      <c r="CE686" s="149"/>
      <c r="CF686" s="149"/>
      <c r="CG686" s="149"/>
      <c r="CH686" s="149"/>
      <c r="CI686" s="149"/>
      <c r="CJ686" s="149"/>
      <c r="CK686" s="149"/>
      <c r="CL686" s="149"/>
      <c r="CM686" s="149"/>
      <c r="CN686" s="149"/>
      <c r="CO686" s="149"/>
      <c r="CP686" s="149"/>
      <c r="CQ686" s="149"/>
      <c r="CR686" s="149"/>
      <c r="CS686" s="149"/>
      <c r="CT686" s="149"/>
      <c r="CU686" s="149"/>
      <c r="CV686" s="149"/>
      <c r="CW686" s="149"/>
      <c r="CX686" s="149"/>
      <c r="CY686" s="149"/>
      <c r="CZ686" s="149"/>
      <c r="DA686" s="149"/>
      <c r="DB686" s="149"/>
      <c r="DC686" s="149"/>
      <c r="DD686" s="149"/>
      <c r="DE686" s="149"/>
      <c r="DF686" s="149"/>
      <c r="DG686" s="149"/>
      <c r="DH686" s="149"/>
      <c r="DI686" s="149"/>
      <c r="DJ686" s="149"/>
      <c r="DK686" s="149"/>
      <c r="DL686" s="149"/>
      <c r="DM686" s="149"/>
      <c r="DN686" s="149"/>
      <c r="DO686" s="149"/>
      <c r="DP686" s="149"/>
      <c r="DQ686" s="149"/>
      <c r="DR686" s="149"/>
      <c r="DS686" s="149"/>
      <c r="DT686" s="149"/>
      <c r="DU686" s="149"/>
      <c r="DV686" s="149"/>
      <c r="DW686" s="149"/>
      <c r="DX686" s="149"/>
      <c r="DY686" s="149"/>
      <c r="DZ686" s="149"/>
      <c r="EA686" s="149"/>
      <c r="EB686" s="149"/>
      <c r="EC686" s="149"/>
      <c r="ED686" s="149"/>
      <c r="EE686" s="149"/>
      <c r="EF686" s="149"/>
      <c r="EG686" s="149"/>
      <c r="EH686" s="149"/>
      <c r="EI686" s="149"/>
      <c r="EJ686" s="149"/>
      <c r="EK686" s="149"/>
      <c r="EL686" s="149"/>
      <c r="EM686" s="149"/>
      <c r="EN686" s="149"/>
      <c r="EO686" s="149"/>
      <c r="EP686" s="149"/>
      <c r="EQ686" s="149"/>
      <c r="ER686" s="149"/>
      <c r="ES686" s="149"/>
      <c r="ET686" s="149"/>
      <c r="EU686" s="149"/>
      <c r="EV686" s="149"/>
      <c r="EW686" s="149"/>
      <c r="EX686" s="149"/>
      <c r="EY686" s="149"/>
      <c r="EZ686" s="149"/>
      <c r="FA686" s="149"/>
      <c r="FB686" s="149"/>
      <c r="FC686" s="149"/>
      <c r="FD686" s="149"/>
      <c r="FE686" s="149"/>
      <c r="FF686" s="149"/>
      <c r="FG686" s="149"/>
      <c r="FH686" s="149"/>
      <c r="FI686" s="149"/>
      <c r="FJ686" s="149"/>
      <c r="FK686" s="149"/>
      <c r="FL686" s="149"/>
      <c r="FM686" s="149"/>
      <c r="FN686" s="149"/>
      <c r="FO686" s="149"/>
      <c r="FP686" s="149"/>
      <c r="FQ686" s="149"/>
      <c r="FR686" s="149"/>
      <c r="FS686" s="149"/>
      <c r="FT686" s="149"/>
      <c r="FU686" s="149"/>
      <c r="FV686" s="149"/>
      <c r="FW686" s="149"/>
      <c r="FX686" s="149"/>
      <c r="FY686" s="149"/>
      <c r="FZ686" s="149"/>
      <c r="GA686" s="149"/>
      <c r="GB686" s="149"/>
      <c r="GC686" s="149"/>
      <c r="GD686" s="149"/>
      <c r="GE686" s="149"/>
      <c r="GF686" s="149"/>
      <c r="GG686" s="149"/>
      <c r="GH686" s="149"/>
      <c r="GI686" s="149"/>
      <c r="GJ686" s="149"/>
      <c r="GK686" s="149"/>
      <c r="GL686" s="149"/>
      <c r="GM686" s="149"/>
      <c r="GN686" s="149"/>
      <c r="GO686" s="149"/>
      <c r="GP686" s="149"/>
      <c r="GQ686" s="149"/>
      <c r="GR686" s="149"/>
      <c r="GS686" s="149"/>
      <c r="GT686" s="149"/>
      <c r="GU686" s="149"/>
      <c r="GV686" s="149"/>
      <c r="GW686" s="149"/>
      <c r="GX686" s="149"/>
      <c r="GY686" s="149"/>
      <c r="GZ686" s="149"/>
      <c r="HA686" s="149"/>
      <c r="HB686" s="149"/>
      <c r="HC686" s="149"/>
      <c r="HD686" s="149"/>
      <c r="HE686" s="149"/>
      <c r="HF686" s="149"/>
      <c r="HG686" s="149"/>
      <c r="HH686" s="149"/>
      <c r="HI686" s="149"/>
      <c r="HJ686" s="149"/>
      <c r="HK686" s="149"/>
      <c r="HL686" s="149"/>
      <c r="HM686" s="149"/>
      <c r="HN686" s="149"/>
      <c r="HO686" s="149"/>
    </row>
    <row r="687" spans="1:223" s="149" customFormat="1" hidden="1">
      <c r="A687" s="35">
        <v>26</v>
      </c>
      <c r="B687" s="161">
        <v>867</v>
      </c>
      <c r="C687" s="161"/>
      <c r="D687" s="37" t="s">
        <v>1342</v>
      </c>
      <c r="E687" s="37"/>
      <c r="F687" s="37" t="s">
        <v>736</v>
      </c>
      <c r="G687" s="88">
        <v>723</v>
      </c>
      <c r="H687" s="149">
        <f t="shared" si="275"/>
        <v>0</v>
      </c>
      <c r="I687" s="149">
        <f t="shared" si="276"/>
        <v>723</v>
      </c>
      <c r="J687" s="88">
        <v>731</v>
      </c>
      <c r="K687" s="89">
        <v>733</v>
      </c>
      <c r="L687" s="149">
        <f t="shared" si="277"/>
        <v>0</v>
      </c>
      <c r="M687" s="149">
        <f t="shared" si="278"/>
        <v>733</v>
      </c>
      <c r="O687" s="119">
        <f>IF(J687&gt;0,J687-G687,0)-0</f>
        <v>8</v>
      </c>
      <c r="P687" s="88">
        <f t="shared" si="279"/>
        <v>0</v>
      </c>
      <c r="Q687" s="88">
        <f t="shared" si="280"/>
        <v>8</v>
      </c>
      <c r="R687" s="119">
        <f t="shared" si="289"/>
        <v>2</v>
      </c>
      <c r="S687" s="88">
        <f t="shared" si="281"/>
        <v>0</v>
      </c>
      <c r="T687" s="88">
        <f t="shared" si="282"/>
        <v>2</v>
      </c>
      <c r="U687" s="119">
        <f t="shared" si="287"/>
        <v>10</v>
      </c>
      <c r="V687" s="149">
        <f t="shared" si="283"/>
        <v>0</v>
      </c>
      <c r="W687" s="149">
        <f t="shared" si="284"/>
        <v>10</v>
      </c>
    </row>
    <row r="688" spans="1:223" hidden="1">
      <c r="A688" s="35">
        <v>27</v>
      </c>
      <c r="B688" s="37" t="s">
        <v>1343</v>
      </c>
      <c r="C688" s="161"/>
      <c r="D688" s="37"/>
      <c r="E688" s="37"/>
      <c r="F688" s="37"/>
      <c r="G688" s="88"/>
      <c r="H688" s="47">
        <f t="shared" si="275"/>
        <v>0</v>
      </c>
      <c r="I688" s="47">
        <f t="shared" si="276"/>
        <v>0</v>
      </c>
      <c r="J688" s="88"/>
      <c r="K688" s="89"/>
      <c r="L688" s="47">
        <f t="shared" si="277"/>
        <v>0</v>
      </c>
      <c r="M688" s="47">
        <f t="shared" si="278"/>
        <v>0</v>
      </c>
      <c r="O688" s="119"/>
      <c r="P688" s="82">
        <f t="shared" si="279"/>
        <v>0</v>
      </c>
      <c r="Q688" s="82">
        <f t="shared" si="280"/>
        <v>0</v>
      </c>
      <c r="R688" s="119"/>
      <c r="S688" s="82">
        <f t="shared" si="281"/>
        <v>0</v>
      </c>
      <c r="T688" s="82">
        <f t="shared" si="282"/>
        <v>0</v>
      </c>
      <c r="U688" s="85"/>
      <c r="V688" s="47">
        <f t="shared" si="283"/>
        <v>0</v>
      </c>
      <c r="W688" s="47">
        <f t="shared" si="284"/>
        <v>0</v>
      </c>
      <c r="Y688" s="149"/>
      <c r="Z688" s="149"/>
      <c r="AA688" s="149"/>
      <c r="AB688" s="149"/>
      <c r="AC688" s="149"/>
      <c r="AD688" s="149"/>
      <c r="AE688" s="149"/>
      <c r="AF688" s="149"/>
      <c r="AG688" s="149"/>
      <c r="AH688" s="149"/>
      <c r="AI688" s="149"/>
      <c r="AJ688" s="149"/>
      <c r="AK688" s="149"/>
      <c r="AL688" s="149"/>
      <c r="AM688" s="149"/>
      <c r="AN688" s="149"/>
      <c r="AO688" s="149"/>
      <c r="AP688" s="149"/>
      <c r="AQ688" s="149"/>
      <c r="AR688" s="149"/>
      <c r="AS688" s="149"/>
      <c r="AT688" s="149"/>
      <c r="AU688" s="149"/>
      <c r="AV688" s="149"/>
      <c r="AW688" s="149"/>
      <c r="AX688" s="149"/>
      <c r="AY688" s="149"/>
      <c r="AZ688" s="149"/>
      <c r="BA688" s="149"/>
      <c r="BB688" s="149"/>
      <c r="BC688" s="149"/>
      <c r="BD688" s="149"/>
      <c r="BE688" s="149"/>
      <c r="BF688" s="149"/>
      <c r="BG688" s="149"/>
      <c r="BH688" s="149"/>
      <c r="BI688" s="149"/>
      <c r="BJ688" s="149"/>
      <c r="BK688" s="149"/>
      <c r="BL688" s="149"/>
      <c r="BM688" s="149"/>
      <c r="BN688" s="149"/>
      <c r="BO688" s="149"/>
      <c r="BP688" s="149"/>
      <c r="BQ688" s="149"/>
      <c r="BR688" s="149"/>
      <c r="BS688" s="149"/>
      <c r="BT688" s="149"/>
      <c r="BU688" s="149"/>
      <c r="BV688" s="149"/>
      <c r="BW688" s="149"/>
      <c r="BX688" s="149"/>
      <c r="BY688" s="149"/>
      <c r="BZ688" s="149"/>
      <c r="CA688" s="149"/>
      <c r="CB688" s="149"/>
      <c r="CC688" s="149"/>
      <c r="CD688" s="149"/>
      <c r="CE688" s="149"/>
      <c r="CF688" s="149"/>
      <c r="CG688" s="149"/>
      <c r="CH688" s="149"/>
      <c r="CI688" s="149"/>
      <c r="CJ688" s="149"/>
      <c r="CK688" s="149"/>
      <c r="CL688" s="149"/>
      <c r="CM688" s="149"/>
      <c r="CN688" s="149"/>
      <c r="CO688" s="149"/>
      <c r="CP688" s="149"/>
      <c r="CQ688" s="149"/>
      <c r="CR688" s="149"/>
      <c r="CS688" s="149"/>
      <c r="CT688" s="149"/>
      <c r="CU688" s="149"/>
      <c r="CV688" s="149"/>
      <c r="CW688" s="149"/>
      <c r="CX688" s="149"/>
      <c r="CY688" s="149"/>
      <c r="CZ688" s="149"/>
      <c r="DA688" s="149"/>
      <c r="DB688" s="149"/>
      <c r="DC688" s="149"/>
      <c r="DD688" s="149"/>
      <c r="DE688" s="149"/>
      <c r="DF688" s="149"/>
      <c r="DG688" s="149"/>
      <c r="DH688" s="149"/>
      <c r="DI688" s="149"/>
      <c r="DJ688" s="149"/>
      <c r="DK688" s="149"/>
      <c r="DL688" s="149"/>
      <c r="DM688" s="149"/>
      <c r="DN688" s="149"/>
      <c r="DO688" s="149"/>
      <c r="DP688" s="149"/>
      <c r="DQ688" s="149"/>
      <c r="DR688" s="149"/>
      <c r="DS688" s="149"/>
      <c r="DT688" s="149"/>
      <c r="DU688" s="149"/>
      <c r="DV688" s="149"/>
      <c r="DW688" s="149"/>
      <c r="DX688" s="149"/>
      <c r="DY688" s="149"/>
      <c r="DZ688" s="149"/>
      <c r="EA688" s="149"/>
      <c r="EB688" s="149"/>
      <c r="EC688" s="149"/>
      <c r="ED688" s="149"/>
      <c r="EE688" s="149"/>
      <c r="EF688" s="149"/>
      <c r="EG688" s="149"/>
      <c r="EH688" s="149"/>
      <c r="EI688" s="149"/>
      <c r="EJ688" s="149"/>
      <c r="EK688" s="149"/>
      <c r="EL688" s="149"/>
      <c r="EM688" s="149"/>
      <c r="EN688" s="149"/>
      <c r="EO688" s="149"/>
      <c r="EP688" s="149"/>
      <c r="EQ688" s="149"/>
      <c r="ER688" s="149"/>
      <c r="ES688" s="149"/>
      <c r="ET688" s="149"/>
      <c r="EU688" s="149"/>
      <c r="EV688" s="149"/>
      <c r="EW688" s="149"/>
      <c r="EX688" s="149"/>
      <c r="EY688" s="149"/>
      <c r="EZ688" s="149"/>
      <c r="FA688" s="149"/>
      <c r="FB688" s="149"/>
      <c r="FC688" s="149"/>
      <c r="FD688" s="149"/>
      <c r="FE688" s="149"/>
      <c r="FF688" s="149"/>
      <c r="FG688" s="149"/>
      <c r="FH688" s="149"/>
      <c r="FI688" s="149"/>
      <c r="FJ688" s="149"/>
      <c r="FK688" s="149"/>
      <c r="FL688" s="149"/>
      <c r="FM688" s="149"/>
      <c r="FN688" s="149"/>
      <c r="FO688" s="149"/>
      <c r="FP688" s="149"/>
      <c r="FQ688" s="149"/>
      <c r="FR688" s="149"/>
      <c r="FS688" s="149"/>
      <c r="FT688" s="149"/>
      <c r="FU688" s="149"/>
      <c r="FV688" s="149"/>
      <c r="FW688" s="149"/>
      <c r="FX688" s="149"/>
      <c r="FY688" s="149"/>
      <c r="FZ688" s="149"/>
      <c r="GA688" s="149"/>
      <c r="GB688" s="149"/>
      <c r="GC688" s="149"/>
      <c r="GD688" s="149"/>
      <c r="GE688" s="149"/>
      <c r="GF688" s="149"/>
      <c r="GG688" s="149"/>
      <c r="GH688" s="149"/>
      <c r="GI688" s="149"/>
      <c r="GJ688" s="149"/>
      <c r="GK688" s="149"/>
      <c r="GL688" s="149"/>
      <c r="GM688" s="149"/>
      <c r="GN688" s="149"/>
      <c r="GO688" s="149"/>
      <c r="GP688" s="149"/>
      <c r="GQ688" s="149"/>
      <c r="GR688" s="149"/>
      <c r="GS688" s="149"/>
      <c r="GT688" s="149"/>
      <c r="GU688" s="149"/>
      <c r="GV688" s="149"/>
      <c r="GW688" s="149"/>
      <c r="GX688" s="149"/>
      <c r="GY688" s="149"/>
      <c r="GZ688" s="149"/>
      <c r="HA688" s="149"/>
      <c r="HB688" s="149"/>
      <c r="HC688" s="149"/>
      <c r="HD688" s="149"/>
      <c r="HE688" s="149"/>
      <c r="HF688" s="149"/>
      <c r="HG688" s="149"/>
      <c r="HH688" s="149"/>
      <c r="HI688" s="149"/>
      <c r="HJ688" s="149"/>
      <c r="HK688" s="149"/>
      <c r="HL688" s="149"/>
      <c r="HM688" s="149"/>
      <c r="HN688" s="149"/>
      <c r="HO688" s="149"/>
    </row>
    <row r="689" spans="1:223" hidden="1">
      <c r="A689" s="35">
        <v>28</v>
      </c>
      <c r="B689" s="48">
        <v>501</v>
      </c>
      <c r="C689" s="48"/>
      <c r="D689" s="35" t="s">
        <v>1344</v>
      </c>
      <c r="E689" s="35" t="s">
        <v>735</v>
      </c>
      <c r="F689" s="35"/>
      <c r="G689" s="82">
        <v>1464.7</v>
      </c>
      <c r="H689" s="47">
        <f t="shared" si="275"/>
        <v>1464.7</v>
      </c>
      <c r="I689" s="47">
        <f t="shared" si="276"/>
        <v>0</v>
      </c>
      <c r="J689" s="82">
        <v>1493.7</v>
      </c>
      <c r="K689" s="87">
        <v>1535.7</v>
      </c>
      <c r="L689" s="47">
        <f t="shared" si="277"/>
        <v>1535.7</v>
      </c>
      <c r="M689" s="47">
        <f t="shared" si="278"/>
        <v>0</v>
      </c>
      <c r="O689" s="85">
        <f t="shared" ref="O689:O699" si="290">IF(J689&gt;0,J689-G689,0)</f>
        <v>29</v>
      </c>
      <c r="P689" s="82">
        <f t="shared" si="279"/>
        <v>29</v>
      </c>
      <c r="Q689" s="82">
        <f t="shared" si="280"/>
        <v>0</v>
      </c>
      <c r="R689" s="85">
        <f t="shared" ref="R689:R699" si="291">IF(K689&gt;0,K689-J689,0)</f>
        <v>42</v>
      </c>
      <c r="S689" s="82">
        <f t="shared" si="281"/>
        <v>42</v>
      </c>
      <c r="T689" s="82">
        <f t="shared" si="282"/>
        <v>0</v>
      </c>
      <c r="U689" s="85">
        <f t="shared" ref="U689:U725" si="292">IF(K689&gt;0,O689+R689,O689)</f>
        <v>71</v>
      </c>
      <c r="V689" s="47">
        <f t="shared" si="283"/>
        <v>71</v>
      </c>
      <c r="W689" s="47">
        <f t="shared" si="284"/>
        <v>0</v>
      </c>
    </row>
    <row r="690" spans="1:223" hidden="1">
      <c r="A690" s="35">
        <v>29</v>
      </c>
      <c r="B690" s="48">
        <v>501</v>
      </c>
      <c r="C690" s="48"/>
      <c r="D690" s="35" t="s">
        <v>1345</v>
      </c>
      <c r="E690" s="35"/>
      <c r="F690" s="35" t="s">
        <v>736</v>
      </c>
      <c r="G690" s="82">
        <v>1239.8</v>
      </c>
      <c r="H690" s="47">
        <f t="shared" si="275"/>
        <v>0</v>
      </c>
      <c r="I690" s="47">
        <f t="shared" si="276"/>
        <v>1239.8</v>
      </c>
      <c r="J690" s="82">
        <v>1262.8</v>
      </c>
      <c r="K690" s="87">
        <v>1297.8</v>
      </c>
      <c r="L690" s="47">
        <f t="shared" si="277"/>
        <v>0</v>
      </c>
      <c r="M690" s="47">
        <f t="shared" si="278"/>
        <v>1297.8</v>
      </c>
      <c r="O690" s="85">
        <f t="shared" si="290"/>
        <v>23</v>
      </c>
      <c r="P690" s="82">
        <f t="shared" si="279"/>
        <v>0</v>
      </c>
      <c r="Q690" s="82">
        <f t="shared" si="280"/>
        <v>23</v>
      </c>
      <c r="R690" s="85">
        <f t="shared" si="291"/>
        <v>35</v>
      </c>
      <c r="S690" s="82">
        <f t="shared" si="281"/>
        <v>0</v>
      </c>
      <c r="T690" s="82">
        <f t="shared" si="282"/>
        <v>35</v>
      </c>
      <c r="U690" s="85">
        <f t="shared" si="292"/>
        <v>58</v>
      </c>
      <c r="V690" s="47">
        <f t="shared" si="283"/>
        <v>0</v>
      </c>
      <c r="W690" s="47">
        <f t="shared" si="284"/>
        <v>58</v>
      </c>
    </row>
    <row r="691" spans="1:223" hidden="1">
      <c r="A691" s="35">
        <v>30</v>
      </c>
      <c r="B691" s="48">
        <v>514</v>
      </c>
      <c r="C691" s="48"/>
      <c r="D691" s="47" t="s">
        <v>1346</v>
      </c>
      <c r="E691" s="79" t="s">
        <v>735</v>
      </c>
      <c r="F691" s="79"/>
      <c r="G691" s="82">
        <v>466</v>
      </c>
      <c r="H691" s="47">
        <f t="shared" si="275"/>
        <v>466</v>
      </c>
      <c r="I691" s="47">
        <f t="shared" si="276"/>
        <v>0</v>
      </c>
      <c r="J691" s="82">
        <v>467</v>
      </c>
      <c r="K691" s="87">
        <v>471</v>
      </c>
      <c r="L691" s="47">
        <f t="shared" si="277"/>
        <v>471</v>
      </c>
      <c r="M691" s="47">
        <f t="shared" si="278"/>
        <v>0</v>
      </c>
      <c r="O691" s="85">
        <f t="shared" si="290"/>
        <v>1</v>
      </c>
      <c r="P691" s="82">
        <f t="shared" si="279"/>
        <v>1</v>
      </c>
      <c r="Q691" s="82">
        <f t="shared" si="280"/>
        <v>0</v>
      </c>
      <c r="R691" s="85">
        <f t="shared" si="291"/>
        <v>4</v>
      </c>
      <c r="S691" s="82">
        <f t="shared" si="281"/>
        <v>4</v>
      </c>
      <c r="T691" s="82">
        <f t="shared" si="282"/>
        <v>0</v>
      </c>
      <c r="U691" s="85">
        <f t="shared" si="292"/>
        <v>5</v>
      </c>
      <c r="V691" s="47">
        <f t="shared" si="283"/>
        <v>5</v>
      </c>
      <c r="W691" s="47">
        <f t="shared" si="284"/>
        <v>0</v>
      </c>
    </row>
    <row r="692" spans="1:223" hidden="1">
      <c r="A692" s="35">
        <v>31</v>
      </c>
      <c r="B692" s="48">
        <v>514</v>
      </c>
      <c r="C692" s="48"/>
      <c r="D692" s="47" t="s">
        <v>1347</v>
      </c>
      <c r="E692" s="79"/>
      <c r="F692" s="79" t="s">
        <v>736</v>
      </c>
      <c r="G692" s="82">
        <v>205.5</v>
      </c>
      <c r="H692" s="47">
        <f t="shared" si="275"/>
        <v>0</v>
      </c>
      <c r="I692" s="47">
        <f t="shared" si="276"/>
        <v>205.5</v>
      </c>
      <c r="J692" s="82">
        <v>205.5</v>
      </c>
      <c r="K692" s="87">
        <v>209.5</v>
      </c>
      <c r="L692" s="47">
        <f t="shared" si="277"/>
        <v>0</v>
      </c>
      <c r="M692" s="47">
        <f t="shared" si="278"/>
        <v>209.5</v>
      </c>
      <c r="O692" s="85">
        <f t="shared" si="290"/>
        <v>0</v>
      </c>
      <c r="P692" s="82">
        <f t="shared" si="279"/>
        <v>0</v>
      </c>
      <c r="Q692" s="82">
        <f t="shared" si="280"/>
        <v>0</v>
      </c>
      <c r="R692" s="85">
        <f t="shared" si="291"/>
        <v>4</v>
      </c>
      <c r="S692" s="82">
        <f t="shared" si="281"/>
        <v>0</v>
      </c>
      <c r="T692" s="82">
        <f t="shared" si="282"/>
        <v>4</v>
      </c>
      <c r="U692" s="85">
        <f t="shared" si="292"/>
        <v>4</v>
      </c>
      <c r="V692" s="47">
        <f t="shared" si="283"/>
        <v>0</v>
      </c>
      <c r="W692" s="47">
        <f t="shared" si="284"/>
        <v>4</v>
      </c>
    </row>
    <row r="693" spans="1:223" hidden="1">
      <c r="A693" s="35">
        <v>32</v>
      </c>
      <c r="B693" s="48">
        <v>530</v>
      </c>
      <c r="C693" s="48"/>
      <c r="D693" s="35" t="s">
        <v>1348</v>
      </c>
      <c r="E693" s="35" t="s">
        <v>735</v>
      </c>
      <c r="F693" s="35"/>
      <c r="G693" s="82">
        <v>34</v>
      </c>
      <c r="H693" s="47">
        <f t="shared" si="275"/>
        <v>34</v>
      </c>
      <c r="I693" s="47">
        <f t="shared" si="276"/>
        <v>0</v>
      </c>
      <c r="J693" s="82">
        <v>34</v>
      </c>
      <c r="K693" s="87">
        <v>34</v>
      </c>
      <c r="L693" s="47">
        <f t="shared" si="277"/>
        <v>34</v>
      </c>
      <c r="M693" s="47">
        <f t="shared" si="278"/>
        <v>0</v>
      </c>
      <c r="O693" s="85">
        <f t="shared" si="290"/>
        <v>0</v>
      </c>
      <c r="P693" s="82">
        <f t="shared" si="279"/>
        <v>0</v>
      </c>
      <c r="Q693" s="82">
        <f t="shared" si="280"/>
        <v>0</v>
      </c>
      <c r="R693" s="85">
        <f t="shared" si="291"/>
        <v>0</v>
      </c>
      <c r="S693" s="82">
        <f t="shared" si="281"/>
        <v>0</v>
      </c>
      <c r="T693" s="82">
        <f t="shared" si="282"/>
        <v>0</v>
      </c>
      <c r="U693" s="85">
        <f t="shared" si="292"/>
        <v>0</v>
      </c>
      <c r="V693" s="47">
        <f t="shared" si="283"/>
        <v>0</v>
      </c>
      <c r="W693" s="47">
        <f t="shared" si="284"/>
        <v>0</v>
      </c>
    </row>
    <row r="694" spans="1:223" hidden="1">
      <c r="A694" s="35">
        <v>33</v>
      </c>
      <c r="B694" s="48">
        <v>532</v>
      </c>
      <c r="C694" s="48"/>
      <c r="D694" s="35" t="s">
        <v>1349</v>
      </c>
      <c r="E694" s="35" t="s">
        <v>735</v>
      </c>
      <c r="F694" s="35"/>
      <c r="G694" s="82">
        <v>142</v>
      </c>
      <c r="H694" s="47">
        <f t="shared" si="275"/>
        <v>142</v>
      </c>
      <c r="I694" s="47">
        <f t="shared" si="276"/>
        <v>0</v>
      </c>
      <c r="J694" s="82">
        <v>142</v>
      </c>
      <c r="K694" s="87">
        <v>142</v>
      </c>
      <c r="L694" s="47">
        <f t="shared" si="277"/>
        <v>142</v>
      </c>
      <c r="M694" s="47">
        <f t="shared" si="278"/>
        <v>0</v>
      </c>
      <c r="O694" s="85">
        <f t="shared" si="290"/>
        <v>0</v>
      </c>
      <c r="P694" s="82">
        <f t="shared" si="279"/>
        <v>0</v>
      </c>
      <c r="Q694" s="82">
        <f t="shared" si="280"/>
        <v>0</v>
      </c>
      <c r="R694" s="85">
        <f t="shared" si="291"/>
        <v>0</v>
      </c>
      <c r="S694" s="82">
        <f t="shared" si="281"/>
        <v>0</v>
      </c>
      <c r="T694" s="82">
        <f t="shared" si="282"/>
        <v>0</v>
      </c>
      <c r="U694" s="85">
        <f t="shared" si="292"/>
        <v>0</v>
      </c>
      <c r="V694" s="47">
        <f t="shared" si="283"/>
        <v>0</v>
      </c>
      <c r="W694" s="47">
        <f t="shared" si="284"/>
        <v>0</v>
      </c>
    </row>
    <row r="695" spans="1:223" hidden="1">
      <c r="A695" s="35">
        <v>34</v>
      </c>
      <c r="B695" s="48">
        <v>533</v>
      </c>
      <c r="C695" s="48"/>
      <c r="D695" s="35" t="s">
        <v>1350</v>
      </c>
      <c r="E695" s="35" t="s">
        <v>735</v>
      </c>
      <c r="F695" s="35"/>
      <c r="G695" s="82">
        <v>46</v>
      </c>
      <c r="H695" s="47">
        <f t="shared" si="275"/>
        <v>46</v>
      </c>
      <c r="I695" s="47">
        <f t="shared" si="276"/>
        <v>0</v>
      </c>
      <c r="J695" s="82">
        <v>46</v>
      </c>
      <c r="K695" s="87">
        <v>47</v>
      </c>
      <c r="L695" s="47">
        <f t="shared" si="277"/>
        <v>47</v>
      </c>
      <c r="M695" s="47">
        <f t="shared" si="278"/>
        <v>0</v>
      </c>
      <c r="O695" s="85">
        <f t="shared" si="290"/>
        <v>0</v>
      </c>
      <c r="P695" s="82">
        <f t="shared" si="279"/>
        <v>0</v>
      </c>
      <c r="Q695" s="82">
        <f t="shared" si="280"/>
        <v>0</v>
      </c>
      <c r="R695" s="85">
        <f t="shared" si="291"/>
        <v>1</v>
      </c>
      <c r="S695" s="82">
        <f t="shared" si="281"/>
        <v>1</v>
      </c>
      <c r="T695" s="82">
        <f t="shared" si="282"/>
        <v>0</v>
      </c>
      <c r="U695" s="85">
        <f t="shared" si="292"/>
        <v>1</v>
      </c>
      <c r="V695" s="47">
        <f t="shared" si="283"/>
        <v>1</v>
      </c>
      <c r="W695" s="47">
        <f t="shared" si="284"/>
        <v>0</v>
      </c>
    </row>
    <row r="696" spans="1:223" hidden="1">
      <c r="A696" s="35">
        <v>35</v>
      </c>
      <c r="B696" s="48">
        <v>535</v>
      </c>
      <c r="C696" s="48"/>
      <c r="D696" s="35" t="s">
        <v>1351</v>
      </c>
      <c r="E696" s="35" t="s">
        <v>735</v>
      </c>
      <c r="F696" s="35"/>
      <c r="G696" s="82">
        <v>239</v>
      </c>
      <c r="H696" s="47">
        <f t="shared" si="275"/>
        <v>239</v>
      </c>
      <c r="I696" s="47">
        <f t="shared" si="276"/>
        <v>0</v>
      </c>
      <c r="J696" s="82">
        <v>241</v>
      </c>
      <c r="K696" s="87">
        <v>243</v>
      </c>
      <c r="L696" s="47">
        <f t="shared" si="277"/>
        <v>243</v>
      </c>
      <c r="M696" s="47">
        <f t="shared" si="278"/>
        <v>0</v>
      </c>
      <c r="O696" s="85">
        <f t="shared" si="290"/>
        <v>2</v>
      </c>
      <c r="P696" s="82">
        <f t="shared" si="279"/>
        <v>2</v>
      </c>
      <c r="Q696" s="82">
        <f t="shared" si="280"/>
        <v>0</v>
      </c>
      <c r="R696" s="85">
        <f t="shared" si="291"/>
        <v>2</v>
      </c>
      <c r="S696" s="82">
        <f t="shared" si="281"/>
        <v>2</v>
      </c>
      <c r="T696" s="82">
        <f t="shared" si="282"/>
        <v>0</v>
      </c>
      <c r="U696" s="85">
        <f t="shared" si="292"/>
        <v>4</v>
      </c>
      <c r="V696" s="47">
        <f t="shared" si="283"/>
        <v>4</v>
      </c>
      <c r="W696" s="47">
        <f t="shared" si="284"/>
        <v>0</v>
      </c>
    </row>
    <row r="697" spans="1:223" s="35" customFormat="1" hidden="1">
      <c r="A697" s="35">
        <v>36</v>
      </c>
      <c r="B697" s="48">
        <v>536</v>
      </c>
      <c r="C697" s="48"/>
      <c r="D697" s="35" t="s">
        <v>1352</v>
      </c>
      <c r="E697" s="35" t="s">
        <v>735</v>
      </c>
      <c r="G697" s="82">
        <v>265</v>
      </c>
      <c r="H697" s="47">
        <f t="shared" si="275"/>
        <v>265</v>
      </c>
      <c r="I697" s="47">
        <f t="shared" si="276"/>
        <v>0</v>
      </c>
      <c r="J697" s="82">
        <v>269</v>
      </c>
      <c r="K697" s="87">
        <v>271</v>
      </c>
      <c r="L697" s="47">
        <f t="shared" si="277"/>
        <v>271</v>
      </c>
      <c r="M697" s="47">
        <f t="shared" si="278"/>
        <v>0</v>
      </c>
      <c r="N697" s="47"/>
      <c r="O697" s="85">
        <f t="shared" si="290"/>
        <v>4</v>
      </c>
      <c r="P697" s="82">
        <f t="shared" si="279"/>
        <v>4</v>
      </c>
      <c r="Q697" s="82">
        <f t="shared" si="280"/>
        <v>0</v>
      </c>
      <c r="R697" s="85">
        <f t="shared" si="291"/>
        <v>2</v>
      </c>
      <c r="S697" s="82">
        <f t="shared" si="281"/>
        <v>2</v>
      </c>
      <c r="T697" s="82">
        <f t="shared" si="282"/>
        <v>0</v>
      </c>
      <c r="U697" s="85">
        <f t="shared" si="292"/>
        <v>6</v>
      </c>
      <c r="V697" s="47">
        <f t="shared" si="283"/>
        <v>6</v>
      </c>
      <c r="W697" s="47">
        <f t="shared" si="284"/>
        <v>0</v>
      </c>
      <c r="X697" s="47"/>
      <c r="Y697" s="47"/>
      <c r="Z697" s="47"/>
      <c r="AA697" s="47"/>
      <c r="AB697" s="47"/>
      <c r="AC697" s="47"/>
      <c r="AD697" s="47"/>
      <c r="AE697" s="47"/>
      <c r="AF697" s="47"/>
      <c r="AG697" s="47"/>
      <c r="AH697" s="47"/>
      <c r="AI697" s="47"/>
      <c r="AJ697" s="47"/>
      <c r="AK697" s="47"/>
      <c r="AL697" s="47"/>
      <c r="AM697" s="47"/>
      <c r="AN697" s="47"/>
      <c r="AO697" s="47"/>
      <c r="AP697" s="47"/>
      <c r="AQ697" s="47"/>
      <c r="AR697" s="47"/>
      <c r="AS697" s="47"/>
      <c r="AT697" s="47"/>
      <c r="AU697" s="47"/>
      <c r="AV697" s="47"/>
      <c r="AW697" s="47"/>
      <c r="AX697" s="47"/>
      <c r="AY697" s="47"/>
      <c r="AZ697" s="47"/>
      <c r="BA697" s="47"/>
      <c r="BB697" s="47"/>
      <c r="BC697" s="47"/>
      <c r="BD697" s="47"/>
      <c r="BE697" s="47"/>
      <c r="BF697" s="47"/>
      <c r="BG697" s="47"/>
      <c r="BH697" s="47"/>
      <c r="BI697" s="47"/>
      <c r="BJ697" s="47"/>
      <c r="BK697" s="47"/>
      <c r="BL697" s="47"/>
      <c r="BM697" s="47"/>
      <c r="BN697" s="47"/>
      <c r="BO697" s="47"/>
      <c r="BP697" s="47"/>
      <c r="BQ697" s="47"/>
      <c r="BR697" s="47"/>
      <c r="BS697" s="47"/>
      <c r="BT697" s="47"/>
      <c r="BU697" s="47"/>
      <c r="BV697" s="47"/>
      <c r="BW697" s="47"/>
      <c r="BX697" s="47"/>
      <c r="BY697" s="47"/>
      <c r="BZ697" s="47"/>
      <c r="CA697" s="47"/>
      <c r="CB697" s="47"/>
      <c r="CC697" s="47"/>
      <c r="CD697" s="47"/>
      <c r="CE697" s="47"/>
      <c r="CF697" s="47"/>
      <c r="CG697" s="47"/>
      <c r="CH697" s="47"/>
      <c r="CI697" s="47"/>
      <c r="CJ697" s="47"/>
      <c r="CK697" s="47"/>
      <c r="CL697" s="47"/>
      <c r="CM697" s="47"/>
      <c r="CN697" s="47"/>
      <c r="CO697" s="47"/>
      <c r="CP697" s="47"/>
      <c r="CQ697" s="47"/>
      <c r="CR697" s="47"/>
      <c r="CS697" s="47"/>
      <c r="CT697" s="47"/>
      <c r="CU697" s="47"/>
      <c r="CV697" s="47"/>
      <c r="CW697" s="47"/>
      <c r="CX697" s="47"/>
      <c r="CY697" s="47"/>
      <c r="CZ697" s="47"/>
      <c r="DA697" s="47"/>
      <c r="DB697" s="47"/>
      <c r="DC697" s="47"/>
      <c r="DD697" s="47"/>
      <c r="DE697" s="47"/>
      <c r="DF697" s="47"/>
      <c r="DG697" s="47"/>
      <c r="DH697" s="47"/>
      <c r="DI697" s="47"/>
      <c r="DJ697" s="47"/>
      <c r="DK697" s="47"/>
      <c r="DL697" s="47"/>
      <c r="DM697" s="47"/>
      <c r="DN697" s="47"/>
      <c r="DO697" s="47"/>
      <c r="DP697" s="47"/>
      <c r="DQ697" s="47"/>
      <c r="DR697" s="47"/>
      <c r="DS697" s="47"/>
      <c r="DT697" s="47"/>
      <c r="DU697" s="47"/>
      <c r="DV697" s="47"/>
      <c r="DW697" s="47"/>
      <c r="DX697" s="47"/>
      <c r="DY697" s="47"/>
      <c r="DZ697" s="47"/>
      <c r="EA697" s="47"/>
      <c r="EB697" s="47"/>
      <c r="EC697" s="47"/>
      <c r="ED697" s="47"/>
      <c r="EE697" s="47"/>
      <c r="EF697" s="47"/>
      <c r="EG697" s="47"/>
      <c r="EH697" s="47"/>
      <c r="EI697" s="47"/>
      <c r="EJ697" s="47"/>
      <c r="EK697" s="47"/>
      <c r="EL697" s="47"/>
      <c r="EM697" s="47"/>
      <c r="EN697" s="47"/>
      <c r="EO697" s="47"/>
      <c r="EP697" s="47"/>
      <c r="EQ697" s="47"/>
      <c r="ER697" s="47"/>
      <c r="ES697" s="47"/>
      <c r="ET697" s="47"/>
      <c r="EU697" s="47"/>
      <c r="EV697" s="47"/>
      <c r="EW697" s="47"/>
      <c r="EX697" s="47"/>
      <c r="EY697" s="47"/>
      <c r="EZ697" s="47"/>
      <c r="FA697" s="47"/>
      <c r="FB697" s="47"/>
      <c r="FC697" s="47"/>
      <c r="FD697" s="47"/>
      <c r="FE697" s="47"/>
      <c r="FF697" s="47"/>
      <c r="FG697" s="47"/>
      <c r="FH697" s="47"/>
      <c r="FI697" s="47"/>
      <c r="FJ697" s="47"/>
      <c r="FK697" s="47"/>
      <c r="FL697" s="47"/>
      <c r="FM697" s="47"/>
      <c r="FN697" s="47"/>
      <c r="FO697" s="47"/>
      <c r="FP697" s="47"/>
      <c r="FQ697" s="47"/>
      <c r="FR697" s="47"/>
      <c r="FS697" s="47"/>
      <c r="FT697" s="47"/>
      <c r="FU697" s="47"/>
      <c r="FV697" s="47"/>
      <c r="FW697" s="47"/>
      <c r="FX697" s="47"/>
      <c r="FY697" s="47"/>
      <c r="FZ697" s="47"/>
      <c r="GA697" s="47"/>
      <c r="GB697" s="47"/>
      <c r="GC697" s="47"/>
      <c r="GD697" s="47"/>
      <c r="GE697" s="47"/>
      <c r="GF697" s="47"/>
      <c r="GG697" s="47"/>
      <c r="GH697" s="47"/>
      <c r="GI697" s="47"/>
      <c r="GJ697" s="47"/>
      <c r="GK697" s="47"/>
      <c r="GL697" s="47"/>
      <c r="GM697" s="47"/>
      <c r="GN697" s="47"/>
      <c r="GO697" s="47"/>
      <c r="GP697" s="47"/>
      <c r="GQ697" s="47"/>
      <c r="GR697" s="47"/>
      <c r="GS697" s="47"/>
      <c r="GT697" s="47"/>
      <c r="GU697" s="47"/>
      <c r="GV697" s="47"/>
      <c r="GW697" s="47"/>
      <c r="GX697" s="47"/>
      <c r="GY697" s="47"/>
      <c r="GZ697" s="47"/>
      <c r="HA697" s="47"/>
      <c r="HB697" s="47"/>
      <c r="HC697" s="47"/>
      <c r="HD697" s="47"/>
      <c r="HE697" s="47"/>
      <c r="HF697" s="47"/>
      <c r="HG697" s="47"/>
      <c r="HH697" s="47"/>
      <c r="HI697" s="47"/>
      <c r="HJ697" s="47"/>
      <c r="HK697" s="47"/>
      <c r="HL697" s="47"/>
      <c r="HM697" s="47"/>
      <c r="HN697" s="47"/>
      <c r="HO697" s="47"/>
    </row>
    <row r="698" spans="1:223" hidden="1">
      <c r="A698" s="35">
        <v>37</v>
      </c>
      <c r="B698" s="48">
        <v>572</v>
      </c>
      <c r="C698" s="48"/>
      <c r="D698" s="47" t="s">
        <v>1353</v>
      </c>
      <c r="E698" s="79" t="s">
        <v>735</v>
      </c>
      <c r="F698" s="79"/>
      <c r="G698" s="82">
        <v>223</v>
      </c>
      <c r="H698" s="47">
        <f t="shared" si="275"/>
        <v>223</v>
      </c>
      <c r="I698" s="47">
        <f t="shared" si="276"/>
        <v>0</v>
      </c>
      <c r="J698" s="82">
        <v>226</v>
      </c>
      <c r="K698" s="87">
        <v>228</v>
      </c>
      <c r="L698" s="47">
        <f t="shared" si="277"/>
        <v>228</v>
      </c>
      <c r="M698" s="47">
        <f t="shared" si="278"/>
        <v>0</v>
      </c>
      <c r="O698" s="85">
        <f t="shared" si="290"/>
        <v>3</v>
      </c>
      <c r="P698" s="82">
        <f t="shared" si="279"/>
        <v>3</v>
      </c>
      <c r="Q698" s="82">
        <f t="shared" si="280"/>
        <v>0</v>
      </c>
      <c r="R698" s="85">
        <f t="shared" si="291"/>
        <v>2</v>
      </c>
      <c r="S698" s="82">
        <f t="shared" si="281"/>
        <v>2</v>
      </c>
      <c r="T698" s="82">
        <f t="shared" si="282"/>
        <v>0</v>
      </c>
      <c r="U698" s="85">
        <f t="shared" si="292"/>
        <v>5</v>
      </c>
      <c r="V698" s="47">
        <f t="shared" si="283"/>
        <v>5</v>
      </c>
      <c r="W698" s="47">
        <f t="shared" si="284"/>
        <v>0</v>
      </c>
    </row>
    <row r="699" spans="1:223" hidden="1">
      <c r="A699" s="35">
        <v>38</v>
      </c>
      <c r="B699" s="48">
        <v>579</v>
      </c>
      <c r="C699" s="48"/>
      <c r="D699" s="35" t="s">
        <v>1354</v>
      </c>
      <c r="E699" s="35" t="s">
        <v>735</v>
      </c>
      <c r="F699" s="35"/>
      <c r="G699" s="82">
        <v>94</v>
      </c>
      <c r="H699" s="47">
        <f t="shared" si="275"/>
        <v>94</v>
      </c>
      <c r="I699" s="47">
        <f t="shared" si="276"/>
        <v>0</v>
      </c>
      <c r="J699" s="82">
        <v>94</v>
      </c>
      <c r="K699" s="87">
        <v>94</v>
      </c>
      <c r="L699" s="47">
        <f t="shared" si="277"/>
        <v>94</v>
      </c>
      <c r="M699" s="47">
        <f t="shared" si="278"/>
        <v>0</v>
      </c>
      <c r="O699" s="85">
        <f t="shared" si="290"/>
        <v>0</v>
      </c>
      <c r="P699" s="82">
        <f t="shared" si="279"/>
        <v>0</v>
      </c>
      <c r="Q699" s="82">
        <f t="shared" si="280"/>
        <v>0</v>
      </c>
      <c r="R699" s="85">
        <f t="shared" si="291"/>
        <v>0</v>
      </c>
      <c r="S699" s="82">
        <f t="shared" si="281"/>
        <v>0</v>
      </c>
      <c r="T699" s="82">
        <f t="shared" si="282"/>
        <v>0</v>
      </c>
      <c r="U699" s="85">
        <f t="shared" si="292"/>
        <v>0</v>
      </c>
      <c r="V699" s="47">
        <f t="shared" si="283"/>
        <v>0</v>
      </c>
      <c r="W699" s="47">
        <f t="shared" si="284"/>
        <v>0</v>
      </c>
    </row>
    <row r="700" spans="1:223" hidden="1">
      <c r="A700" s="35">
        <v>39</v>
      </c>
      <c r="B700" s="35" t="s">
        <v>1355</v>
      </c>
      <c r="C700" s="35"/>
      <c r="D700" s="35"/>
      <c r="E700" s="35"/>
      <c r="F700" s="35"/>
      <c r="G700" s="57"/>
      <c r="H700" s="47">
        <f t="shared" si="275"/>
        <v>0</v>
      </c>
      <c r="I700" s="47">
        <f t="shared" si="276"/>
        <v>0</v>
      </c>
      <c r="J700" s="57"/>
      <c r="K700" s="204"/>
      <c r="L700" s="47">
        <f t="shared" si="277"/>
        <v>0</v>
      </c>
      <c r="M700" s="47">
        <f t="shared" si="278"/>
        <v>0</v>
      </c>
      <c r="O700" s="57"/>
      <c r="P700" s="82">
        <f t="shared" si="279"/>
        <v>0</v>
      </c>
      <c r="Q700" s="82">
        <f t="shared" si="280"/>
        <v>0</v>
      </c>
      <c r="R700" s="57"/>
      <c r="S700" s="82">
        <f t="shared" si="281"/>
        <v>0</v>
      </c>
      <c r="T700" s="82">
        <f t="shared" si="282"/>
        <v>0</v>
      </c>
      <c r="U700" s="85">
        <f t="shared" si="292"/>
        <v>0</v>
      </c>
      <c r="V700" s="47">
        <f t="shared" si="283"/>
        <v>0</v>
      </c>
      <c r="W700" s="47">
        <f t="shared" si="284"/>
        <v>0</v>
      </c>
      <c r="Y700" s="35"/>
      <c r="Z700" s="35"/>
      <c r="AA700" s="35"/>
      <c r="AB700" s="35"/>
      <c r="AC700" s="35"/>
      <c r="AD700" s="35"/>
      <c r="AE700" s="35"/>
      <c r="AF700" s="35"/>
      <c r="AG700" s="35"/>
      <c r="AH700" s="35"/>
      <c r="AI700" s="35"/>
      <c r="AJ700" s="35"/>
      <c r="AK700" s="35"/>
      <c r="AL700" s="35"/>
      <c r="AM700" s="35"/>
      <c r="AN700" s="35"/>
      <c r="AO700" s="35"/>
      <c r="AP700" s="35"/>
      <c r="AQ700" s="35"/>
      <c r="AR700" s="35"/>
      <c r="AS700" s="35"/>
      <c r="AT700" s="35"/>
      <c r="AU700" s="35"/>
      <c r="AV700" s="35"/>
      <c r="AW700" s="35"/>
      <c r="AX700" s="35"/>
      <c r="AY700" s="35"/>
      <c r="AZ700" s="35"/>
      <c r="BA700" s="35"/>
      <c r="BB700" s="35"/>
      <c r="BC700" s="35"/>
      <c r="BD700" s="35"/>
      <c r="BE700" s="35"/>
      <c r="BF700" s="35"/>
      <c r="BG700" s="35"/>
      <c r="BH700" s="35"/>
      <c r="BI700" s="35"/>
      <c r="BJ700" s="35"/>
      <c r="BK700" s="35"/>
      <c r="BL700" s="35"/>
      <c r="BM700" s="35"/>
      <c r="BN700" s="35"/>
      <c r="BO700" s="35"/>
      <c r="BP700" s="35"/>
      <c r="BQ700" s="35"/>
      <c r="BR700" s="35"/>
      <c r="BS700" s="35"/>
      <c r="BT700" s="35"/>
      <c r="BU700" s="35"/>
      <c r="BV700" s="35"/>
      <c r="BW700" s="35"/>
      <c r="BX700" s="35"/>
      <c r="BY700" s="35"/>
      <c r="BZ700" s="35"/>
      <c r="CA700" s="35"/>
      <c r="CB700" s="35"/>
      <c r="CC700" s="35"/>
      <c r="CD700" s="35"/>
      <c r="CE700" s="35"/>
      <c r="CF700" s="35"/>
      <c r="CG700" s="35"/>
      <c r="CH700" s="35"/>
      <c r="CI700" s="35"/>
      <c r="CJ700" s="35"/>
      <c r="CK700" s="35"/>
      <c r="CL700" s="35"/>
      <c r="CM700" s="35"/>
      <c r="CN700" s="35"/>
      <c r="CO700" s="35"/>
      <c r="CP700" s="35"/>
      <c r="CQ700" s="35"/>
      <c r="CR700" s="35"/>
      <c r="CS700" s="35"/>
      <c r="CT700" s="35"/>
      <c r="CU700" s="35"/>
      <c r="CV700" s="35"/>
      <c r="CW700" s="35"/>
      <c r="CX700" s="35"/>
      <c r="CY700" s="35"/>
      <c r="CZ700" s="35"/>
      <c r="DA700" s="35"/>
      <c r="DB700" s="35"/>
      <c r="DC700" s="35"/>
      <c r="DD700" s="35"/>
      <c r="DE700" s="35"/>
      <c r="DF700" s="35"/>
      <c r="DG700" s="35"/>
      <c r="DH700" s="35"/>
      <c r="DI700" s="35"/>
      <c r="DJ700" s="35"/>
      <c r="DK700" s="35"/>
      <c r="DL700" s="35"/>
      <c r="DM700" s="35"/>
      <c r="DN700" s="35"/>
      <c r="DO700" s="35"/>
      <c r="DP700" s="35"/>
      <c r="DQ700" s="35"/>
      <c r="DR700" s="35"/>
      <c r="DS700" s="35"/>
      <c r="DT700" s="35"/>
      <c r="DU700" s="35"/>
      <c r="DV700" s="35"/>
      <c r="DW700" s="35"/>
      <c r="DX700" s="35"/>
      <c r="DY700" s="35"/>
      <c r="DZ700" s="35"/>
      <c r="EA700" s="35"/>
      <c r="EB700" s="35"/>
      <c r="EC700" s="35"/>
      <c r="ED700" s="35"/>
      <c r="EE700" s="35"/>
      <c r="EF700" s="35"/>
      <c r="EG700" s="35"/>
      <c r="EH700" s="35"/>
      <c r="EI700" s="35"/>
      <c r="EJ700" s="35"/>
      <c r="EK700" s="35"/>
      <c r="EL700" s="35"/>
      <c r="EM700" s="35"/>
      <c r="EN700" s="35"/>
      <c r="EO700" s="35"/>
      <c r="EP700" s="35"/>
      <c r="EQ700" s="35"/>
      <c r="ER700" s="35"/>
      <c r="ES700" s="35"/>
      <c r="ET700" s="35"/>
      <c r="EU700" s="35"/>
      <c r="EV700" s="35"/>
      <c r="EW700" s="35"/>
      <c r="EX700" s="35"/>
      <c r="EY700" s="35"/>
      <c r="EZ700" s="35"/>
      <c r="FA700" s="35"/>
      <c r="FB700" s="35"/>
      <c r="FC700" s="35"/>
      <c r="FD700" s="35"/>
      <c r="FE700" s="35"/>
      <c r="FF700" s="35"/>
      <c r="FG700" s="35"/>
      <c r="FH700" s="35"/>
      <c r="FI700" s="35"/>
      <c r="FJ700" s="35"/>
      <c r="FK700" s="35"/>
      <c r="FL700" s="35"/>
      <c r="FM700" s="35"/>
      <c r="FN700" s="35"/>
      <c r="FO700" s="35"/>
      <c r="FP700" s="35"/>
      <c r="FQ700" s="35"/>
      <c r="FR700" s="35"/>
      <c r="FS700" s="35"/>
      <c r="FT700" s="35"/>
      <c r="FU700" s="35"/>
      <c r="FV700" s="35"/>
      <c r="FW700" s="35"/>
      <c r="FX700" s="35"/>
      <c r="FY700" s="35"/>
      <c r="FZ700" s="35"/>
      <c r="GA700" s="35"/>
      <c r="GB700" s="35"/>
      <c r="GC700" s="35"/>
      <c r="GD700" s="35"/>
      <c r="GE700" s="35"/>
      <c r="GF700" s="35"/>
      <c r="GG700" s="35"/>
      <c r="GH700" s="35"/>
      <c r="GI700" s="35"/>
      <c r="GJ700" s="35"/>
      <c r="GK700" s="35"/>
      <c r="GL700" s="35"/>
      <c r="GM700" s="35"/>
      <c r="GN700" s="35"/>
      <c r="GO700" s="35"/>
      <c r="GP700" s="35"/>
      <c r="GQ700" s="35"/>
      <c r="GR700" s="35"/>
      <c r="GS700" s="35"/>
      <c r="GT700" s="35"/>
      <c r="GU700" s="35"/>
      <c r="GV700" s="35"/>
      <c r="GW700" s="35"/>
      <c r="GX700" s="35"/>
      <c r="GY700" s="35"/>
      <c r="GZ700" s="35"/>
      <c r="HA700" s="35"/>
      <c r="HB700" s="35"/>
      <c r="HC700" s="35"/>
      <c r="HD700" s="35"/>
      <c r="HE700" s="35"/>
      <c r="HF700" s="35"/>
      <c r="HG700" s="35"/>
      <c r="HH700" s="35"/>
      <c r="HI700" s="35"/>
      <c r="HJ700" s="35"/>
      <c r="HK700" s="35"/>
      <c r="HL700" s="35"/>
      <c r="HM700" s="35"/>
      <c r="HN700" s="35"/>
      <c r="HO700" s="35"/>
    </row>
    <row r="701" spans="1:223" hidden="1">
      <c r="A701" s="35">
        <v>40</v>
      </c>
      <c r="B701" s="48">
        <v>512</v>
      </c>
      <c r="C701" s="48"/>
      <c r="D701" s="47" t="s">
        <v>1356</v>
      </c>
      <c r="E701" s="79"/>
      <c r="F701" s="79" t="s">
        <v>736</v>
      </c>
      <c r="G701" s="82">
        <v>67</v>
      </c>
      <c r="H701" s="47">
        <f t="shared" si="275"/>
        <v>0</v>
      </c>
      <c r="I701" s="47">
        <f t="shared" si="276"/>
        <v>67</v>
      </c>
      <c r="J701" s="82">
        <v>67</v>
      </c>
      <c r="K701" s="87">
        <v>67</v>
      </c>
      <c r="L701" s="47">
        <f t="shared" si="277"/>
        <v>0</v>
      </c>
      <c r="M701" s="47">
        <f t="shared" si="278"/>
        <v>67</v>
      </c>
      <c r="O701" s="85">
        <f t="shared" ref="O701:O708" si="293">IF(J701&gt;0,J701-G701,0)</f>
        <v>0</v>
      </c>
      <c r="P701" s="82">
        <f t="shared" si="279"/>
        <v>0</v>
      </c>
      <c r="Q701" s="82">
        <f t="shared" si="280"/>
        <v>0</v>
      </c>
      <c r="R701" s="85">
        <f t="shared" ref="R701:R708" si="294">IF(K701&gt;0,K701-J701,0)</f>
        <v>0</v>
      </c>
      <c r="S701" s="82">
        <f t="shared" si="281"/>
        <v>0</v>
      </c>
      <c r="T701" s="82">
        <f t="shared" si="282"/>
        <v>0</v>
      </c>
      <c r="U701" s="85">
        <f t="shared" si="292"/>
        <v>0</v>
      </c>
      <c r="V701" s="47">
        <f t="shared" si="283"/>
        <v>0</v>
      </c>
      <c r="W701" s="47">
        <f t="shared" si="284"/>
        <v>0</v>
      </c>
    </row>
    <row r="702" spans="1:223" hidden="1">
      <c r="A702" s="35">
        <v>41</v>
      </c>
      <c r="B702" s="48">
        <v>516</v>
      </c>
      <c r="C702" s="48"/>
      <c r="D702" s="47" t="s">
        <v>1357</v>
      </c>
      <c r="E702" s="79" t="s">
        <v>735</v>
      </c>
      <c r="F702" s="79"/>
      <c r="G702" s="82">
        <v>87</v>
      </c>
      <c r="H702" s="47">
        <f t="shared" si="275"/>
        <v>87</v>
      </c>
      <c r="I702" s="47">
        <f t="shared" si="276"/>
        <v>0</v>
      </c>
      <c r="J702" s="82">
        <v>88</v>
      </c>
      <c r="K702" s="87">
        <v>82</v>
      </c>
      <c r="L702" s="47">
        <f t="shared" si="277"/>
        <v>82</v>
      </c>
      <c r="M702" s="47">
        <f t="shared" si="278"/>
        <v>0</v>
      </c>
      <c r="O702" s="85">
        <f t="shared" si="293"/>
        <v>1</v>
      </c>
      <c r="P702" s="82">
        <f t="shared" si="279"/>
        <v>1</v>
      </c>
      <c r="Q702" s="82">
        <f t="shared" si="280"/>
        <v>0</v>
      </c>
      <c r="R702" s="85">
        <f t="shared" si="294"/>
        <v>-6</v>
      </c>
      <c r="S702" s="82">
        <f t="shared" si="281"/>
        <v>-6</v>
      </c>
      <c r="T702" s="82">
        <f t="shared" si="282"/>
        <v>0</v>
      </c>
      <c r="U702" s="85">
        <f t="shared" si="292"/>
        <v>-5</v>
      </c>
      <c r="V702" s="47">
        <f t="shared" si="283"/>
        <v>-5</v>
      </c>
      <c r="W702" s="47">
        <f t="shared" si="284"/>
        <v>0</v>
      </c>
    </row>
    <row r="703" spans="1:223" hidden="1">
      <c r="A703" s="35">
        <v>42</v>
      </c>
      <c r="B703" s="48">
        <v>555</v>
      </c>
      <c r="C703" s="48"/>
      <c r="D703" s="35" t="s">
        <v>1358</v>
      </c>
      <c r="E703" s="35" t="s">
        <v>735</v>
      </c>
      <c r="F703" s="35"/>
      <c r="G703" s="82">
        <v>29</v>
      </c>
      <c r="H703" s="47">
        <f t="shared" si="275"/>
        <v>29</v>
      </c>
      <c r="I703" s="47">
        <f t="shared" si="276"/>
        <v>0</v>
      </c>
      <c r="J703" s="82">
        <v>29</v>
      </c>
      <c r="K703" s="87">
        <v>28</v>
      </c>
      <c r="L703" s="47">
        <f t="shared" si="277"/>
        <v>28</v>
      </c>
      <c r="M703" s="47">
        <f t="shared" si="278"/>
        <v>0</v>
      </c>
      <c r="O703" s="85">
        <f t="shared" si="293"/>
        <v>0</v>
      </c>
      <c r="P703" s="82">
        <f t="shared" si="279"/>
        <v>0</v>
      </c>
      <c r="Q703" s="82">
        <f t="shared" si="280"/>
        <v>0</v>
      </c>
      <c r="R703" s="85">
        <f t="shared" si="294"/>
        <v>-1</v>
      </c>
      <c r="S703" s="82">
        <f t="shared" si="281"/>
        <v>-1</v>
      </c>
      <c r="T703" s="82">
        <f t="shared" si="282"/>
        <v>0</v>
      </c>
      <c r="U703" s="85">
        <f t="shared" si="292"/>
        <v>-1</v>
      </c>
      <c r="V703" s="47">
        <f t="shared" si="283"/>
        <v>-1</v>
      </c>
      <c r="W703" s="47">
        <f t="shared" si="284"/>
        <v>0</v>
      </c>
    </row>
    <row r="704" spans="1:223" hidden="1">
      <c r="A704" s="35">
        <v>43</v>
      </c>
      <c r="B704" s="48">
        <v>569</v>
      </c>
      <c r="C704" s="48"/>
      <c r="D704" s="35" t="s">
        <v>1359</v>
      </c>
      <c r="E704" s="35" t="s">
        <v>735</v>
      </c>
      <c r="F704" s="35"/>
      <c r="G704" s="82">
        <v>107</v>
      </c>
      <c r="H704" s="47">
        <f t="shared" si="275"/>
        <v>107</v>
      </c>
      <c r="I704" s="47">
        <f t="shared" si="276"/>
        <v>0</v>
      </c>
      <c r="J704" s="82">
        <v>107</v>
      </c>
      <c r="K704" s="87">
        <v>107</v>
      </c>
      <c r="L704" s="47">
        <f t="shared" si="277"/>
        <v>107</v>
      </c>
      <c r="M704" s="47">
        <f t="shared" si="278"/>
        <v>0</v>
      </c>
      <c r="O704" s="85">
        <f t="shared" si="293"/>
        <v>0</v>
      </c>
      <c r="P704" s="82">
        <f t="shared" si="279"/>
        <v>0</v>
      </c>
      <c r="Q704" s="82">
        <f t="shared" si="280"/>
        <v>0</v>
      </c>
      <c r="R704" s="85">
        <f t="shared" si="294"/>
        <v>0</v>
      </c>
      <c r="S704" s="82">
        <f t="shared" si="281"/>
        <v>0</v>
      </c>
      <c r="T704" s="82">
        <f t="shared" si="282"/>
        <v>0</v>
      </c>
      <c r="U704" s="85">
        <f t="shared" si="292"/>
        <v>0</v>
      </c>
      <c r="V704" s="47">
        <f t="shared" si="283"/>
        <v>0</v>
      </c>
      <c r="W704" s="47">
        <f t="shared" si="284"/>
        <v>0</v>
      </c>
    </row>
    <row r="705" spans="1:223" hidden="1">
      <c r="A705" s="35">
        <v>44</v>
      </c>
      <c r="B705" s="48">
        <v>576</v>
      </c>
      <c r="C705" s="48"/>
      <c r="D705" s="35" t="s">
        <v>1360</v>
      </c>
      <c r="E705" s="35" t="s">
        <v>735</v>
      </c>
      <c r="F705" s="35"/>
      <c r="G705" s="82">
        <v>12.5</v>
      </c>
      <c r="H705" s="47">
        <f t="shared" si="275"/>
        <v>12.5</v>
      </c>
      <c r="I705" s="47">
        <f t="shared" si="276"/>
        <v>0</v>
      </c>
      <c r="J705" s="82">
        <v>12.5</v>
      </c>
      <c r="K705" s="87">
        <v>12.5</v>
      </c>
      <c r="L705" s="47">
        <f t="shared" si="277"/>
        <v>12.5</v>
      </c>
      <c r="M705" s="47">
        <f t="shared" si="278"/>
        <v>0</v>
      </c>
      <c r="O705" s="85">
        <f t="shared" si="293"/>
        <v>0</v>
      </c>
      <c r="P705" s="82">
        <f t="shared" si="279"/>
        <v>0</v>
      </c>
      <c r="Q705" s="82">
        <f t="shared" si="280"/>
        <v>0</v>
      </c>
      <c r="R705" s="85">
        <f t="shared" si="294"/>
        <v>0</v>
      </c>
      <c r="S705" s="82">
        <f t="shared" si="281"/>
        <v>0</v>
      </c>
      <c r="T705" s="82">
        <f t="shared" si="282"/>
        <v>0</v>
      </c>
      <c r="U705" s="85">
        <f t="shared" si="292"/>
        <v>0</v>
      </c>
      <c r="V705" s="47">
        <f t="shared" si="283"/>
        <v>0</v>
      </c>
      <c r="W705" s="47">
        <f t="shared" si="284"/>
        <v>0</v>
      </c>
    </row>
    <row r="706" spans="1:223" hidden="1">
      <c r="A706" s="35">
        <v>45</v>
      </c>
      <c r="B706" s="48">
        <v>577</v>
      </c>
      <c r="C706" s="48"/>
      <c r="D706" s="35" t="s">
        <v>1361</v>
      </c>
      <c r="E706" s="35" t="s">
        <v>735</v>
      </c>
      <c r="F706" s="35"/>
      <c r="G706" s="82">
        <v>259</v>
      </c>
      <c r="H706" s="47">
        <f t="shared" si="275"/>
        <v>259</v>
      </c>
      <c r="I706" s="47">
        <f t="shared" si="276"/>
        <v>0</v>
      </c>
      <c r="J706" s="82">
        <v>259</v>
      </c>
      <c r="K706" s="87">
        <v>263</v>
      </c>
      <c r="L706" s="47">
        <f t="shared" si="277"/>
        <v>263</v>
      </c>
      <c r="M706" s="47">
        <f t="shared" si="278"/>
        <v>0</v>
      </c>
      <c r="O706" s="85">
        <f t="shared" si="293"/>
        <v>0</v>
      </c>
      <c r="P706" s="82">
        <f t="shared" si="279"/>
        <v>0</v>
      </c>
      <c r="Q706" s="82">
        <f t="shared" si="280"/>
        <v>0</v>
      </c>
      <c r="R706" s="85">
        <f t="shared" si="294"/>
        <v>4</v>
      </c>
      <c r="S706" s="82">
        <f t="shared" si="281"/>
        <v>4</v>
      </c>
      <c r="T706" s="82">
        <f t="shared" si="282"/>
        <v>0</v>
      </c>
      <c r="U706" s="85">
        <f t="shared" si="292"/>
        <v>4</v>
      </c>
      <c r="V706" s="47">
        <f t="shared" si="283"/>
        <v>4</v>
      </c>
      <c r="W706" s="47">
        <f t="shared" si="284"/>
        <v>0</v>
      </c>
    </row>
    <row r="707" spans="1:223" s="35" customFormat="1" hidden="1">
      <c r="A707" s="35">
        <v>46</v>
      </c>
      <c r="B707" s="48">
        <v>594</v>
      </c>
      <c r="C707" s="48"/>
      <c r="D707" s="47" t="s">
        <v>1362</v>
      </c>
      <c r="E707" s="79" t="s">
        <v>735</v>
      </c>
      <c r="F707" s="79"/>
      <c r="G707" s="82">
        <v>589</v>
      </c>
      <c r="H707" s="47">
        <f t="shared" si="275"/>
        <v>589</v>
      </c>
      <c r="I707" s="47">
        <f t="shared" si="276"/>
        <v>0</v>
      </c>
      <c r="J707" s="82">
        <v>590</v>
      </c>
      <c r="K707" s="87">
        <v>593</v>
      </c>
      <c r="L707" s="47">
        <f t="shared" si="277"/>
        <v>593</v>
      </c>
      <c r="M707" s="47">
        <f t="shared" si="278"/>
        <v>0</v>
      </c>
      <c r="N707" s="47"/>
      <c r="O707" s="85">
        <f t="shared" si="293"/>
        <v>1</v>
      </c>
      <c r="P707" s="82">
        <f t="shared" si="279"/>
        <v>1</v>
      </c>
      <c r="Q707" s="82">
        <f t="shared" si="280"/>
        <v>0</v>
      </c>
      <c r="R707" s="85">
        <f t="shared" si="294"/>
        <v>3</v>
      </c>
      <c r="S707" s="82">
        <f t="shared" si="281"/>
        <v>3</v>
      </c>
      <c r="T707" s="82">
        <f t="shared" si="282"/>
        <v>0</v>
      </c>
      <c r="U707" s="85">
        <f t="shared" si="292"/>
        <v>4</v>
      </c>
      <c r="V707" s="47">
        <f t="shared" si="283"/>
        <v>4</v>
      </c>
      <c r="W707" s="47">
        <f t="shared" si="284"/>
        <v>0</v>
      </c>
      <c r="X707" s="47"/>
      <c r="Y707" s="47"/>
      <c r="Z707" s="47"/>
      <c r="AA707" s="47"/>
      <c r="AB707" s="47"/>
      <c r="AC707" s="47"/>
      <c r="AD707" s="47"/>
      <c r="AE707" s="47"/>
      <c r="AF707" s="47"/>
      <c r="AG707" s="47"/>
      <c r="AH707" s="47"/>
      <c r="AI707" s="47"/>
      <c r="AJ707" s="47"/>
      <c r="AK707" s="47"/>
      <c r="AL707" s="47"/>
      <c r="AM707" s="47"/>
      <c r="AN707" s="47"/>
      <c r="AO707" s="47"/>
      <c r="AP707" s="47"/>
      <c r="AQ707" s="47"/>
      <c r="AR707" s="47"/>
      <c r="AS707" s="47"/>
      <c r="AT707" s="47"/>
      <c r="AU707" s="47"/>
      <c r="AV707" s="47"/>
      <c r="AW707" s="47"/>
      <c r="AX707" s="47"/>
      <c r="AY707" s="47"/>
      <c r="AZ707" s="47"/>
      <c r="BA707" s="47"/>
      <c r="BB707" s="47"/>
      <c r="BC707" s="47"/>
      <c r="BD707" s="47"/>
      <c r="BE707" s="47"/>
      <c r="BF707" s="47"/>
      <c r="BG707" s="47"/>
      <c r="BH707" s="47"/>
      <c r="BI707" s="47"/>
      <c r="BJ707" s="47"/>
      <c r="BK707" s="47"/>
      <c r="BL707" s="47"/>
      <c r="BM707" s="47"/>
      <c r="BN707" s="47"/>
      <c r="BO707" s="47"/>
      <c r="BP707" s="47"/>
      <c r="BQ707" s="47"/>
      <c r="BR707" s="47"/>
      <c r="BS707" s="47"/>
      <c r="BT707" s="47"/>
      <c r="BU707" s="47"/>
      <c r="BV707" s="47"/>
      <c r="BW707" s="47"/>
      <c r="BX707" s="47"/>
      <c r="BY707" s="47"/>
      <c r="BZ707" s="47"/>
      <c r="CA707" s="47"/>
      <c r="CB707" s="47"/>
      <c r="CC707" s="47"/>
      <c r="CD707" s="47"/>
      <c r="CE707" s="47"/>
      <c r="CF707" s="47"/>
      <c r="CG707" s="47"/>
      <c r="CH707" s="47"/>
      <c r="CI707" s="47"/>
      <c r="CJ707" s="47"/>
      <c r="CK707" s="47"/>
      <c r="CL707" s="47"/>
      <c r="CM707" s="47"/>
      <c r="CN707" s="47"/>
      <c r="CO707" s="47"/>
      <c r="CP707" s="47"/>
      <c r="CQ707" s="47"/>
      <c r="CR707" s="47"/>
      <c r="CS707" s="47"/>
      <c r="CT707" s="47"/>
      <c r="CU707" s="47"/>
      <c r="CV707" s="47"/>
      <c r="CW707" s="47"/>
      <c r="CX707" s="47"/>
      <c r="CY707" s="47"/>
      <c r="CZ707" s="47"/>
      <c r="DA707" s="47"/>
      <c r="DB707" s="47"/>
      <c r="DC707" s="47"/>
      <c r="DD707" s="47"/>
      <c r="DE707" s="47"/>
      <c r="DF707" s="47"/>
      <c r="DG707" s="47"/>
      <c r="DH707" s="47"/>
      <c r="DI707" s="47"/>
      <c r="DJ707" s="47"/>
      <c r="DK707" s="47"/>
      <c r="DL707" s="47"/>
      <c r="DM707" s="47"/>
      <c r="DN707" s="47"/>
      <c r="DO707" s="47"/>
      <c r="DP707" s="47"/>
      <c r="DQ707" s="47"/>
      <c r="DR707" s="47"/>
      <c r="DS707" s="47"/>
      <c r="DT707" s="47"/>
      <c r="DU707" s="47"/>
      <c r="DV707" s="47"/>
      <c r="DW707" s="47"/>
      <c r="DX707" s="47"/>
      <c r="DY707" s="47"/>
      <c r="DZ707" s="47"/>
      <c r="EA707" s="47"/>
      <c r="EB707" s="47"/>
      <c r="EC707" s="47"/>
      <c r="ED707" s="47"/>
      <c r="EE707" s="47"/>
      <c r="EF707" s="47"/>
      <c r="EG707" s="47"/>
      <c r="EH707" s="47"/>
      <c r="EI707" s="47"/>
      <c r="EJ707" s="47"/>
      <c r="EK707" s="47"/>
      <c r="EL707" s="47"/>
      <c r="EM707" s="47"/>
      <c r="EN707" s="47"/>
      <c r="EO707" s="47"/>
      <c r="EP707" s="47"/>
      <c r="EQ707" s="47"/>
      <c r="ER707" s="47"/>
      <c r="ES707" s="47"/>
      <c r="ET707" s="47"/>
      <c r="EU707" s="47"/>
      <c r="EV707" s="47"/>
      <c r="EW707" s="47"/>
      <c r="EX707" s="47"/>
      <c r="EY707" s="47"/>
      <c r="EZ707" s="47"/>
      <c r="FA707" s="47"/>
      <c r="FB707" s="47"/>
      <c r="FC707" s="47"/>
      <c r="FD707" s="47"/>
      <c r="FE707" s="47"/>
      <c r="FF707" s="47"/>
      <c r="FG707" s="47"/>
      <c r="FH707" s="47"/>
      <c r="FI707" s="47"/>
      <c r="FJ707" s="47"/>
      <c r="FK707" s="47"/>
      <c r="FL707" s="47"/>
      <c r="FM707" s="47"/>
      <c r="FN707" s="47"/>
      <c r="FO707" s="47"/>
      <c r="FP707" s="47"/>
      <c r="FQ707" s="47"/>
      <c r="FR707" s="47"/>
      <c r="FS707" s="47"/>
      <c r="FT707" s="47"/>
      <c r="FU707" s="47"/>
      <c r="FV707" s="47"/>
      <c r="FW707" s="47"/>
      <c r="FX707" s="47"/>
      <c r="FY707" s="47"/>
      <c r="FZ707" s="47"/>
      <c r="GA707" s="47"/>
      <c r="GB707" s="47"/>
      <c r="GC707" s="47"/>
      <c r="GD707" s="47"/>
      <c r="GE707" s="47"/>
      <c r="GF707" s="47"/>
      <c r="GG707" s="47"/>
      <c r="GH707" s="47"/>
      <c r="GI707" s="47"/>
      <c r="GJ707" s="47"/>
      <c r="GK707" s="47"/>
      <c r="GL707" s="47"/>
      <c r="GM707" s="47"/>
      <c r="GN707" s="47"/>
      <c r="GO707" s="47"/>
      <c r="GP707" s="47"/>
      <c r="GQ707" s="47"/>
      <c r="GR707" s="47"/>
      <c r="GS707" s="47"/>
      <c r="GT707" s="47"/>
      <c r="GU707" s="47"/>
      <c r="GV707" s="47"/>
      <c r="GW707" s="47"/>
      <c r="GX707" s="47"/>
      <c r="GY707" s="47"/>
      <c r="GZ707" s="47"/>
      <c r="HA707" s="47"/>
      <c r="HB707" s="47"/>
      <c r="HC707" s="47"/>
      <c r="HD707" s="47"/>
      <c r="HE707" s="47"/>
      <c r="HF707" s="47"/>
      <c r="HG707" s="47"/>
      <c r="HH707" s="47"/>
      <c r="HI707" s="47"/>
      <c r="HJ707" s="47"/>
      <c r="HK707" s="47"/>
      <c r="HL707" s="47"/>
      <c r="HM707" s="47"/>
      <c r="HN707" s="47"/>
      <c r="HO707" s="47"/>
    </row>
    <row r="708" spans="1:223" hidden="1">
      <c r="A708" s="35">
        <v>47</v>
      </c>
      <c r="B708" s="48">
        <v>594</v>
      </c>
      <c r="C708" s="48"/>
      <c r="D708" s="47" t="s">
        <v>1363</v>
      </c>
      <c r="E708" s="79"/>
      <c r="F708" s="79" t="s">
        <v>736</v>
      </c>
      <c r="G708" s="82">
        <v>594</v>
      </c>
      <c r="H708" s="47">
        <f t="shared" si="275"/>
        <v>0</v>
      </c>
      <c r="I708" s="47">
        <f t="shared" si="276"/>
        <v>594</v>
      </c>
      <c r="J708" s="82">
        <v>594</v>
      </c>
      <c r="K708" s="87">
        <v>597</v>
      </c>
      <c r="L708" s="47">
        <f t="shared" si="277"/>
        <v>0</v>
      </c>
      <c r="M708" s="47">
        <f t="shared" si="278"/>
        <v>597</v>
      </c>
      <c r="O708" s="85">
        <f t="shared" si="293"/>
        <v>0</v>
      </c>
      <c r="P708" s="82">
        <f t="shared" si="279"/>
        <v>0</v>
      </c>
      <c r="Q708" s="82">
        <f t="shared" si="280"/>
        <v>0</v>
      </c>
      <c r="R708" s="85">
        <f t="shared" si="294"/>
        <v>3</v>
      </c>
      <c r="S708" s="82">
        <f t="shared" si="281"/>
        <v>0</v>
      </c>
      <c r="T708" s="82">
        <f t="shared" si="282"/>
        <v>3</v>
      </c>
      <c r="U708" s="85">
        <f t="shared" si="292"/>
        <v>3</v>
      </c>
      <c r="V708" s="47">
        <f t="shared" si="283"/>
        <v>0</v>
      </c>
      <c r="W708" s="47">
        <f t="shared" si="284"/>
        <v>3</v>
      </c>
    </row>
    <row r="709" spans="1:223" hidden="1">
      <c r="A709" s="35">
        <v>48</v>
      </c>
      <c r="B709" s="35" t="s">
        <v>1364</v>
      </c>
      <c r="C709" s="35"/>
      <c r="D709" s="35"/>
      <c r="E709" s="54"/>
      <c r="F709" s="54"/>
      <c r="G709" s="57"/>
      <c r="H709" s="47">
        <f t="shared" si="275"/>
        <v>0</v>
      </c>
      <c r="I709" s="47">
        <f t="shared" si="276"/>
        <v>0</v>
      </c>
      <c r="J709" s="57"/>
      <c r="K709" s="204"/>
      <c r="L709" s="47">
        <f t="shared" si="277"/>
        <v>0</v>
      </c>
      <c r="M709" s="47">
        <f t="shared" si="278"/>
        <v>0</v>
      </c>
      <c r="O709" s="57"/>
      <c r="P709" s="82">
        <f t="shared" si="279"/>
        <v>0</v>
      </c>
      <c r="Q709" s="82">
        <f t="shared" si="280"/>
        <v>0</v>
      </c>
      <c r="R709" s="57"/>
      <c r="S709" s="82">
        <f t="shared" si="281"/>
        <v>0</v>
      </c>
      <c r="T709" s="82">
        <f t="shared" si="282"/>
        <v>0</v>
      </c>
      <c r="U709" s="85">
        <f t="shared" si="292"/>
        <v>0</v>
      </c>
      <c r="V709" s="47">
        <f t="shared" si="283"/>
        <v>0</v>
      </c>
      <c r="W709" s="47">
        <f t="shared" si="284"/>
        <v>0</v>
      </c>
      <c r="Y709" s="35"/>
      <c r="Z709" s="35"/>
      <c r="AA709" s="35"/>
      <c r="AB709" s="35"/>
      <c r="AC709" s="35"/>
      <c r="AD709" s="35"/>
      <c r="AE709" s="35"/>
      <c r="AF709" s="35"/>
      <c r="AG709" s="35"/>
      <c r="AH709" s="35"/>
      <c r="AI709" s="35"/>
      <c r="AJ709" s="35"/>
      <c r="AK709" s="35"/>
      <c r="AL709" s="35"/>
      <c r="AM709" s="35"/>
      <c r="AN709" s="35"/>
      <c r="AO709" s="35"/>
      <c r="AP709" s="35"/>
      <c r="AQ709" s="35"/>
      <c r="AR709" s="35"/>
      <c r="AS709" s="35"/>
      <c r="AT709" s="35"/>
      <c r="AU709" s="35"/>
      <c r="AV709" s="35"/>
      <c r="AW709" s="35"/>
      <c r="AX709" s="35"/>
      <c r="AY709" s="35"/>
      <c r="AZ709" s="35"/>
      <c r="BA709" s="35"/>
      <c r="BB709" s="35"/>
      <c r="BC709" s="35"/>
      <c r="BD709" s="35"/>
      <c r="BE709" s="35"/>
      <c r="BF709" s="35"/>
      <c r="BG709" s="35"/>
      <c r="BH709" s="35"/>
      <c r="BI709" s="35"/>
      <c r="BJ709" s="35"/>
      <c r="BK709" s="35"/>
      <c r="BL709" s="35"/>
      <c r="BM709" s="35"/>
      <c r="BN709" s="35"/>
      <c r="BO709" s="35"/>
      <c r="BP709" s="35"/>
      <c r="BQ709" s="35"/>
      <c r="BR709" s="35"/>
      <c r="BS709" s="35"/>
      <c r="BT709" s="35"/>
      <c r="BU709" s="35"/>
      <c r="BV709" s="35"/>
      <c r="BW709" s="35"/>
      <c r="BX709" s="35"/>
      <c r="BY709" s="35"/>
      <c r="BZ709" s="35"/>
      <c r="CA709" s="35"/>
      <c r="CB709" s="35"/>
      <c r="CC709" s="35"/>
      <c r="CD709" s="35"/>
      <c r="CE709" s="35"/>
      <c r="CF709" s="35"/>
      <c r="CG709" s="35"/>
      <c r="CH709" s="35"/>
      <c r="CI709" s="35"/>
      <c r="CJ709" s="35"/>
      <c r="CK709" s="35"/>
      <c r="CL709" s="35"/>
      <c r="CM709" s="35"/>
      <c r="CN709" s="35"/>
      <c r="CO709" s="35"/>
      <c r="CP709" s="35"/>
      <c r="CQ709" s="35"/>
      <c r="CR709" s="35"/>
      <c r="CS709" s="35"/>
      <c r="CT709" s="35"/>
      <c r="CU709" s="35"/>
      <c r="CV709" s="35"/>
      <c r="CW709" s="35"/>
      <c r="CX709" s="35"/>
      <c r="CY709" s="35"/>
      <c r="CZ709" s="35"/>
      <c r="DA709" s="35"/>
      <c r="DB709" s="35"/>
      <c r="DC709" s="35"/>
      <c r="DD709" s="35"/>
      <c r="DE709" s="35"/>
      <c r="DF709" s="35"/>
      <c r="DG709" s="35"/>
      <c r="DH709" s="35"/>
      <c r="DI709" s="35"/>
      <c r="DJ709" s="35"/>
      <c r="DK709" s="35"/>
      <c r="DL709" s="35"/>
      <c r="DM709" s="35"/>
      <c r="DN709" s="35"/>
      <c r="DO709" s="35"/>
      <c r="DP709" s="35"/>
      <c r="DQ709" s="35"/>
      <c r="DR709" s="35"/>
      <c r="DS709" s="35"/>
      <c r="DT709" s="35"/>
      <c r="DU709" s="35"/>
      <c r="DV709" s="35"/>
      <c r="DW709" s="35"/>
      <c r="DX709" s="35"/>
      <c r="DY709" s="35"/>
      <c r="DZ709" s="35"/>
      <c r="EA709" s="35"/>
      <c r="EB709" s="35"/>
      <c r="EC709" s="35"/>
      <c r="ED709" s="35"/>
      <c r="EE709" s="35"/>
      <c r="EF709" s="35"/>
      <c r="EG709" s="35"/>
      <c r="EH709" s="35"/>
      <c r="EI709" s="35"/>
      <c r="EJ709" s="35"/>
      <c r="EK709" s="35"/>
      <c r="EL709" s="35"/>
      <c r="EM709" s="35"/>
      <c r="EN709" s="35"/>
      <c r="EO709" s="35"/>
      <c r="EP709" s="35"/>
      <c r="EQ709" s="35"/>
      <c r="ER709" s="35"/>
      <c r="ES709" s="35"/>
      <c r="ET709" s="35"/>
      <c r="EU709" s="35"/>
      <c r="EV709" s="35"/>
      <c r="EW709" s="35"/>
      <c r="EX709" s="35"/>
      <c r="EY709" s="35"/>
      <c r="EZ709" s="35"/>
      <c r="FA709" s="35"/>
      <c r="FB709" s="35"/>
      <c r="FC709" s="35"/>
      <c r="FD709" s="35"/>
      <c r="FE709" s="35"/>
      <c r="FF709" s="35"/>
      <c r="FG709" s="35"/>
      <c r="FH709" s="35"/>
      <c r="FI709" s="35"/>
      <c r="FJ709" s="35"/>
      <c r="FK709" s="35"/>
      <c r="FL709" s="35"/>
      <c r="FM709" s="35"/>
      <c r="FN709" s="35"/>
      <c r="FO709" s="35"/>
      <c r="FP709" s="35"/>
      <c r="FQ709" s="35"/>
      <c r="FR709" s="35"/>
      <c r="FS709" s="35"/>
      <c r="FT709" s="35"/>
      <c r="FU709" s="35"/>
      <c r="FV709" s="35"/>
      <c r="FW709" s="35"/>
      <c r="FX709" s="35"/>
      <c r="FY709" s="35"/>
      <c r="FZ709" s="35"/>
      <c r="GA709" s="35"/>
      <c r="GB709" s="35"/>
      <c r="GC709" s="35"/>
      <c r="GD709" s="35"/>
      <c r="GE709" s="35"/>
      <c r="GF709" s="35"/>
      <c r="GG709" s="35"/>
      <c r="GH709" s="35"/>
      <c r="GI709" s="35"/>
      <c r="GJ709" s="35"/>
      <c r="GK709" s="35"/>
      <c r="GL709" s="35"/>
      <c r="GM709" s="35"/>
      <c r="GN709" s="35"/>
      <c r="GO709" s="35"/>
      <c r="GP709" s="35"/>
      <c r="GQ709" s="35"/>
      <c r="GR709" s="35"/>
      <c r="GS709" s="35"/>
      <c r="GT709" s="35"/>
      <c r="GU709" s="35"/>
      <c r="GV709" s="35"/>
      <c r="GW709" s="35"/>
      <c r="GX709" s="35"/>
      <c r="GY709" s="35"/>
      <c r="GZ709" s="35"/>
      <c r="HA709" s="35"/>
      <c r="HB709" s="35"/>
      <c r="HC709" s="35"/>
      <c r="HD709" s="35"/>
      <c r="HE709" s="35"/>
      <c r="HF709" s="35"/>
      <c r="HG709" s="35"/>
      <c r="HH709" s="35"/>
      <c r="HI709" s="35"/>
      <c r="HJ709" s="35"/>
      <c r="HK709" s="35"/>
      <c r="HL709" s="35"/>
      <c r="HM709" s="35"/>
      <c r="HN709" s="35"/>
      <c r="HO709" s="35"/>
    </row>
    <row r="710" spans="1:223" hidden="1">
      <c r="A710" s="35">
        <v>49</v>
      </c>
      <c r="B710" s="48">
        <v>509</v>
      </c>
      <c r="C710" s="48"/>
      <c r="D710" s="47" t="s">
        <v>1365</v>
      </c>
      <c r="E710" s="79"/>
      <c r="F710" s="79" t="s">
        <v>736</v>
      </c>
      <c r="G710" s="82">
        <v>1039</v>
      </c>
      <c r="H710" s="47">
        <f t="shared" si="275"/>
        <v>0</v>
      </c>
      <c r="I710" s="47">
        <f t="shared" si="276"/>
        <v>1039</v>
      </c>
      <c r="J710" s="82">
        <v>1091</v>
      </c>
      <c r="K710" s="87">
        <v>1122</v>
      </c>
      <c r="L710" s="47">
        <f t="shared" si="277"/>
        <v>0</v>
      </c>
      <c r="M710" s="47">
        <f t="shared" si="278"/>
        <v>1122</v>
      </c>
      <c r="O710" s="85">
        <f t="shared" ref="O710:O725" si="295">IF(J710&gt;0,J710-G710,0)</f>
        <v>52</v>
      </c>
      <c r="P710" s="82">
        <f t="shared" si="279"/>
        <v>0</v>
      </c>
      <c r="Q710" s="82">
        <f t="shared" si="280"/>
        <v>52</v>
      </c>
      <c r="R710" s="85">
        <f t="shared" ref="R710:R725" si="296">IF(K710&gt;0,K710-J710,0)</f>
        <v>31</v>
      </c>
      <c r="S710" s="82">
        <f t="shared" si="281"/>
        <v>0</v>
      </c>
      <c r="T710" s="82">
        <f t="shared" si="282"/>
        <v>31</v>
      </c>
      <c r="U710" s="85">
        <f t="shared" si="292"/>
        <v>83</v>
      </c>
      <c r="V710" s="47">
        <f t="shared" si="283"/>
        <v>0</v>
      </c>
      <c r="W710" s="47">
        <f t="shared" si="284"/>
        <v>83</v>
      </c>
    </row>
    <row r="711" spans="1:223" hidden="1">
      <c r="A711" s="35">
        <v>50</v>
      </c>
      <c r="B711" s="48">
        <v>515</v>
      </c>
      <c r="C711" s="48"/>
      <c r="D711" s="47" t="s">
        <v>1366</v>
      </c>
      <c r="E711" s="79" t="s">
        <v>735</v>
      </c>
      <c r="F711" s="79"/>
      <c r="G711" s="82">
        <v>163.9</v>
      </c>
      <c r="H711" s="47">
        <f t="shared" si="275"/>
        <v>163.9</v>
      </c>
      <c r="I711" s="47">
        <f t="shared" si="276"/>
        <v>0</v>
      </c>
      <c r="J711" s="82">
        <v>166.9</v>
      </c>
      <c r="K711" s="87">
        <v>162.9</v>
      </c>
      <c r="L711" s="47">
        <f t="shared" si="277"/>
        <v>162.9</v>
      </c>
      <c r="M711" s="47">
        <f t="shared" si="278"/>
        <v>0</v>
      </c>
      <c r="O711" s="85">
        <f t="shared" si="295"/>
        <v>3</v>
      </c>
      <c r="P711" s="82">
        <f t="shared" si="279"/>
        <v>3</v>
      </c>
      <c r="Q711" s="82">
        <f t="shared" si="280"/>
        <v>0</v>
      </c>
      <c r="R711" s="85">
        <f t="shared" si="296"/>
        <v>-4</v>
      </c>
      <c r="S711" s="82">
        <f t="shared" si="281"/>
        <v>-4</v>
      </c>
      <c r="T711" s="82">
        <f t="shared" si="282"/>
        <v>0</v>
      </c>
      <c r="U711" s="85">
        <f t="shared" si="292"/>
        <v>-1</v>
      </c>
      <c r="V711" s="47">
        <f t="shared" si="283"/>
        <v>-1</v>
      </c>
      <c r="W711" s="47">
        <f t="shared" si="284"/>
        <v>0</v>
      </c>
    </row>
    <row r="712" spans="1:223" hidden="1">
      <c r="A712" s="35">
        <v>51</v>
      </c>
      <c r="B712" s="48">
        <v>515</v>
      </c>
      <c r="C712" s="48"/>
      <c r="D712" s="47" t="s">
        <v>1366</v>
      </c>
      <c r="E712" s="79"/>
      <c r="F712" s="79" t="s">
        <v>736</v>
      </c>
      <c r="G712" s="82">
        <v>155.6</v>
      </c>
      <c r="H712" s="47">
        <f t="shared" si="275"/>
        <v>0</v>
      </c>
      <c r="I712" s="47">
        <f t="shared" si="276"/>
        <v>155.6</v>
      </c>
      <c r="J712" s="82">
        <v>158.6</v>
      </c>
      <c r="K712" s="87">
        <v>159.6</v>
      </c>
      <c r="L712" s="47">
        <f t="shared" si="277"/>
        <v>0</v>
      </c>
      <c r="M712" s="47">
        <f t="shared" si="278"/>
        <v>159.6</v>
      </c>
      <c r="O712" s="85">
        <f t="shared" si="295"/>
        <v>3</v>
      </c>
      <c r="P712" s="82">
        <f t="shared" si="279"/>
        <v>0</v>
      </c>
      <c r="Q712" s="82">
        <f t="shared" si="280"/>
        <v>3</v>
      </c>
      <c r="R712" s="85">
        <f t="shared" si="296"/>
        <v>1</v>
      </c>
      <c r="S712" s="82">
        <f t="shared" si="281"/>
        <v>0</v>
      </c>
      <c r="T712" s="82">
        <f t="shared" si="282"/>
        <v>1</v>
      </c>
      <c r="U712" s="85">
        <f t="shared" si="292"/>
        <v>4</v>
      </c>
      <c r="V712" s="47">
        <f t="shared" si="283"/>
        <v>0</v>
      </c>
      <c r="W712" s="47">
        <f t="shared" si="284"/>
        <v>4</v>
      </c>
    </row>
    <row r="713" spans="1:223" hidden="1">
      <c r="A713" s="35">
        <v>52</v>
      </c>
      <c r="B713" s="48">
        <v>523</v>
      </c>
      <c r="C713" s="48"/>
      <c r="D713" s="47" t="s">
        <v>1367</v>
      </c>
      <c r="E713" s="79" t="s">
        <v>735</v>
      </c>
      <c r="F713" s="79"/>
      <c r="G713" s="82">
        <v>265.8</v>
      </c>
      <c r="H713" s="47">
        <f t="shared" si="275"/>
        <v>265.8</v>
      </c>
      <c r="I713" s="47">
        <f t="shared" si="276"/>
        <v>0</v>
      </c>
      <c r="J713" s="82">
        <v>264.2</v>
      </c>
      <c r="K713" s="87">
        <v>264.2</v>
      </c>
      <c r="L713" s="47">
        <f t="shared" si="277"/>
        <v>264.2</v>
      </c>
      <c r="M713" s="47">
        <f t="shared" si="278"/>
        <v>0</v>
      </c>
      <c r="O713" s="85">
        <f t="shared" si="295"/>
        <v>-1.6000000000000227</v>
      </c>
      <c r="P713" s="82">
        <f t="shared" si="279"/>
        <v>-1.6000000000000227</v>
      </c>
      <c r="Q713" s="82">
        <f t="shared" si="280"/>
        <v>0</v>
      </c>
      <c r="R713" s="85">
        <f t="shared" si="296"/>
        <v>0</v>
      </c>
      <c r="S713" s="82">
        <f t="shared" si="281"/>
        <v>0</v>
      </c>
      <c r="T713" s="82">
        <f t="shared" si="282"/>
        <v>0</v>
      </c>
      <c r="U713" s="85">
        <f t="shared" si="292"/>
        <v>-1.6000000000000227</v>
      </c>
      <c r="V713" s="47">
        <f t="shared" si="283"/>
        <v>-1.6000000000000227</v>
      </c>
      <c r="W713" s="47">
        <f t="shared" si="284"/>
        <v>0</v>
      </c>
    </row>
    <row r="714" spans="1:223" hidden="1">
      <c r="A714" s="35">
        <v>53</v>
      </c>
      <c r="B714" s="48">
        <v>524</v>
      </c>
      <c r="C714" s="48"/>
      <c r="D714" s="47" t="s">
        <v>1368</v>
      </c>
      <c r="E714" s="79" t="s">
        <v>735</v>
      </c>
      <c r="F714" s="79"/>
      <c r="G714" s="82">
        <f>24+35+125</f>
        <v>184</v>
      </c>
      <c r="H714" s="47">
        <f t="shared" si="275"/>
        <v>184</v>
      </c>
      <c r="I714" s="47">
        <f t="shared" si="276"/>
        <v>0</v>
      </c>
      <c r="J714" s="82">
        <f>52+48+0+125</f>
        <v>225</v>
      </c>
      <c r="K714" s="87">
        <f>68+51+7+125</f>
        <v>251</v>
      </c>
      <c r="L714" s="47">
        <f t="shared" si="277"/>
        <v>251</v>
      </c>
      <c r="M714" s="47">
        <f t="shared" si="278"/>
        <v>0</v>
      </c>
      <c r="O714" s="85">
        <f t="shared" si="295"/>
        <v>41</v>
      </c>
      <c r="P714" s="82">
        <f t="shared" si="279"/>
        <v>41</v>
      </c>
      <c r="Q714" s="82">
        <f t="shared" si="280"/>
        <v>0</v>
      </c>
      <c r="R714" s="85">
        <f t="shared" si="296"/>
        <v>26</v>
      </c>
      <c r="S714" s="82">
        <f t="shared" si="281"/>
        <v>26</v>
      </c>
      <c r="T714" s="82">
        <f t="shared" si="282"/>
        <v>0</v>
      </c>
      <c r="U714" s="85">
        <f t="shared" si="292"/>
        <v>67</v>
      </c>
      <c r="V714" s="47">
        <f t="shared" si="283"/>
        <v>67</v>
      </c>
      <c r="W714" s="47">
        <f t="shared" si="284"/>
        <v>0</v>
      </c>
    </row>
    <row r="715" spans="1:223" hidden="1">
      <c r="A715" s="35">
        <v>54</v>
      </c>
      <c r="B715" s="48" t="s">
        <v>1369</v>
      </c>
      <c r="C715" s="48"/>
      <c r="D715" s="47" t="s">
        <v>1370</v>
      </c>
      <c r="E715" s="79" t="s">
        <v>735</v>
      </c>
      <c r="F715" s="79"/>
      <c r="G715" s="82">
        <v>93</v>
      </c>
      <c r="H715" s="47">
        <f t="shared" si="275"/>
        <v>93</v>
      </c>
      <c r="I715" s="47">
        <f t="shared" si="276"/>
        <v>0</v>
      </c>
      <c r="J715" s="82">
        <v>93</v>
      </c>
      <c r="K715" s="87">
        <v>93</v>
      </c>
      <c r="L715" s="47">
        <f t="shared" si="277"/>
        <v>93</v>
      </c>
      <c r="M715" s="47">
        <f t="shared" si="278"/>
        <v>0</v>
      </c>
      <c r="O715" s="85">
        <f t="shared" si="295"/>
        <v>0</v>
      </c>
      <c r="P715" s="82">
        <f t="shared" si="279"/>
        <v>0</v>
      </c>
      <c r="Q715" s="82">
        <f t="shared" si="280"/>
        <v>0</v>
      </c>
      <c r="R715" s="85">
        <f t="shared" si="296"/>
        <v>0</v>
      </c>
      <c r="S715" s="82">
        <f t="shared" si="281"/>
        <v>0</v>
      </c>
      <c r="T715" s="82">
        <f t="shared" si="282"/>
        <v>0</v>
      </c>
      <c r="U715" s="85">
        <f t="shared" si="292"/>
        <v>0</v>
      </c>
      <c r="V715" s="47">
        <f t="shared" si="283"/>
        <v>0</v>
      </c>
      <c r="W715" s="47">
        <f t="shared" si="284"/>
        <v>0</v>
      </c>
    </row>
    <row r="716" spans="1:223" hidden="1">
      <c r="A716" s="35">
        <v>55</v>
      </c>
      <c r="B716" s="48">
        <v>524</v>
      </c>
      <c r="C716" s="48"/>
      <c r="D716" s="47" t="s">
        <v>1368</v>
      </c>
      <c r="E716" s="79"/>
      <c r="F716" s="79" t="s">
        <v>736</v>
      </c>
      <c r="G716" s="82">
        <v>184</v>
      </c>
      <c r="H716" s="47">
        <f t="shared" si="275"/>
        <v>0</v>
      </c>
      <c r="I716" s="47">
        <f t="shared" si="276"/>
        <v>184</v>
      </c>
      <c r="J716" s="82">
        <f>52+48+0+125</f>
        <v>225</v>
      </c>
      <c r="K716" s="87">
        <f>68+51+7+125</f>
        <v>251</v>
      </c>
      <c r="L716" s="47">
        <f t="shared" si="277"/>
        <v>0</v>
      </c>
      <c r="M716" s="47">
        <f t="shared" si="278"/>
        <v>251</v>
      </c>
      <c r="O716" s="85">
        <f t="shared" si="295"/>
        <v>41</v>
      </c>
      <c r="P716" s="82">
        <f t="shared" si="279"/>
        <v>0</v>
      </c>
      <c r="Q716" s="82">
        <f t="shared" si="280"/>
        <v>41</v>
      </c>
      <c r="R716" s="85">
        <f t="shared" si="296"/>
        <v>26</v>
      </c>
      <c r="S716" s="82">
        <f t="shared" si="281"/>
        <v>0</v>
      </c>
      <c r="T716" s="82">
        <f t="shared" si="282"/>
        <v>26</v>
      </c>
      <c r="U716" s="85">
        <f t="shared" si="292"/>
        <v>67</v>
      </c>
      <c r="V716" s="47">
        <f t="shared" si="283"/>
        <v>0</v>
      </c>
      <c r="W716" s="47">
        <f t="shared" si="284"/>
        <v>67</v>
      </c>
    </row>
    <row r="717" spans="1:223" hidden="1">
      <c r="A717" s="35">
        <v>56</v>
      </c>
      <c r="B717" s="48">
        <v>525</v>
      </c>
      <c r="C717" s="48"/>
      <c r="D717" s="47" t="s">
        <v>1371</v>
      </c>
      <c r="E717" s="79"/>
      <c r="F717" s="79" t="s">
        <v>736</v>
      </c>
      <c r="G717" s="82">
        <v>115</v>
      </c>
      <c r="H717" s="47">
        <f t="shared" si="275"/>
        <v>0</v>
      </c>
      <c r="I717" s="47">
        <f t="shared" si="276"/>
        <v>115</v>
      </c>
      <c r="J717" s="82">
        <v>115</v>
      </c>
      <c r="K717" s="87">
        <v>118</v>
      </c>
      <c r="L717" s="47">
        <f t="shared" si="277"/>
        <v>0</v>
      </c>
      <c r="M717" s="47">
        <f t="shared" si="278"/>
        <v>118</v>
      </c>
      <c r="O717" s="85">
        <f t="shared" si="295"/>
        <v>0</v>
      </c>
      <c r="P717" s="82">
        <f t="shared" si="279"/>
        <v>0</v>
      </c>
      <c r="Q717" s="82">
        <f t="shared" si="280"/>
        <v>0</v>
      </c>
      <c r="R717" s="85">
        <f t="shared" si="296"/>
        <v>3</v>
      </c>
      <c r="S717" s="82">
        <f t="shared" si="281"/>
        <v>0</v>
      </c>
      <c r="T717" s="82">
        <f t="shared" si="282"/>
        <v>3</v>
      </c>
      <c r="U717" s="85">
        <f t="shared" si="292"/>
        <v>3</v>
      </c>
      <c r="V717" s="47">
        <f t="shared" si="283"/>
        <v>0</v>
      </c>
      <c r="W717" s="47">
        <f t="shared" si="284"/>
        <v>3</v>
      </c>
    </row>
    <row r="718" spans="1:223" hidden="1">
      <c r="A718" s="35">
        <v>57</v>
      </c>
      <c r="B718" s="48">
        <v>529</v>
      </c>
      <c r="C718" s="48"/>
      <c r="D718" s="35" t="s">
        <v>1372</v>
      </c>
      <c r="E718" s="35" t="s">
        <v>735</v>
      </c>
      <c r="F718" s="35"/>
      <c r="G718" s="82">
        <v>1438.8</v>
      </c>
      <c r="H718" s="47">
        <f t="shared" si="275"/>
        <v>1438.8</v>
      </c>
      <c r="I718" s="47">
        <f t="shared" si="276"/>
        <v>0</v>
      </c>
      <c r="J718" s="82">
        <v>1454.8</v>
      </c>
      <c r="K718" s="87">
        <v>1468.8</v>
      </c>
      <c r="L718" s="47">
        <f t="shared" si="277"/>
        <v>1468.8</v>
      </c>
      <c r="M718" s="47">
        <f t="shared" si="278"/>
        <v>0</v>
      </c>
      <c r="O718" s="85">
        <f t="shared" si="295"/>
        <v>16</v>
      </c>
      <c r="P718" s="82">
        <f t="shared" si="279"/>
        <v>16</v>
      </c>
      <c r="Q718" s="82">
        <f t="shared" si="280"/>
        <v>0</v>
      </c>
      <c r="R718" s="85">
        <f t="shared" si="296"/>
        <v>14</v>
      </c>
      <c r="S718" s="82">
        <f t="shared" si="281"/>
        <v>14</v>
      </c>
      <c r="T718" s="82">
        <f t="shared" si="282"/>
        <v>0</v>
      </c>
      <c r="U718" s="85">
        <f t="shared" si="292"/>
        <v>30</v>
      </c>
      <c r="V718" s="47">
        <f t="shared" si="283"/>
        <v>30</v>
      </c>
      <c r="W718" s="47">
        <f t="shared" si="284"/>
        <v>0</v>
      </c>
    </row>
    <row r="719" spans="1:223" hidden="1">
      <c r="A719" s="35">
        <v>58</v>
      </c>
      <c r="B719" s="48">
        <v>531</v>
      </c>
      <c r="C719" s="48"/>
      <c r="D719" s="35" t="s">
        <v>1373</v>
      </c>
      <c r="E719" s="35" t="s">
        <v>735</v>
      </c>
      <c r="F719" s="35"/>
      <c r="G719" s="82">
        <v>104</v>
      </c>
      <c r="H719" s="47">
        <f t="shared" si="275"/>
        <v>104</v>
      </c>
      <c r="I719" s="47">
        <f t="shared" si="276"/>
        <v>0</v>
      </c>
      <c r="J719" s="82">
        <v>103</v>
      </c>
      <c r="K719" s="87">
        <v>103</v>
      </c>
      <c r="L719" s="47">
        <f t="shared" si="277"/>
        <v>103</v>
      </c>
      <c r="M719" s="47">
        <f t="shared" si="278"/>
        <v>0</v>
      </c>
      <c r="O719" s="85">
        <f t="shared" si="295"/>
        <v>-1</v>
      </c>
      <c r="P719" s="82">
        <f t="shared" si="279"/>
        <v>-1</v>
      </c>
      <c r="Q719" s="82">
        <f t="shared" si="280"/>
        <v>0</v>
      </c>
      <c r="R719" s="85">
        <f t="shared" si="296"/>
        <v>0</v>
      </c>
      <c r="S719" s="82">
        <f t="shared" si="281"/>
        <v>0</v>
      </c>
      <c r="T719" s="82">
        <f t="shared" si="282"/>
        <v>0</v>
      </c>
      <c r="U719" s="85">
        <f t="shared" si="292"/>
        <v>-1</v>
      </c>
      <c r="V719" s="47">
        <f t="shared" si="283"/>
        <v>-1</v>
      </c>
      <c r="W719" s="47">
        <f t="shared" si="284"/>
        <v>0</v>
      </c>
    </row>
    <row r="720" spans="1:223" hidden="1">
      <c r="A720" s="35">
        <v>59</v>
      </c>
      <c r="B720" s="48">
        <v>541</v>
      </c>
      <c r="C720" s="48"/>
      <c r="D720" s="47" t="s">
        <v>1374</v>
      </c>
      <c r="E720" s="79" t="s">
        <v>735</v>
      </c>
      <c r="F720" s="79"/>
      <c r="G720" s="82">
        <v>197.1</v>
      </c>
      <c r="H720" s="47">
        <f t="shared" si="275"/>
        <v>197.1</v>
      </c>
      <c r="I720" s="47">
        <f t="shared" si="276"/>
        <v>0</v>
      </c>
      <c r="J720" s="82">
        <v>198.1</v>
      </c>
      <c r="K720" s="87">
        <v>200.1</v>
      </c>
      <c r="L720" s="47">
        <f t="shared" si="277"/>
        <v>200.1</v>
      </c>
      <c r="M720" s="47">
        <f t="shared" si="278"/>
        <v>0</v>
      </c>
      <c r="O720" s="85">
        <f t="shared" si="295"/>
        <v>1</v>
      </c>
      <c r="P720" s="82">
        <f t="shared" si="279"/>
        <v>1</v>
      </c>
      <c r="Q720" s="82">
        <f t="shared" si="280"/>
        <v>0</v>
      </c>
      <c r="R720" s="85">
        <f t="shared" si="296"/>
        <v>2</v>
      </c>
      <c r="S720" s="82">
        <f t="shared" si="281"/>
        <v>2</v>
      </c>
      <c r="T720" s="82">
        <f t="shared" si="282"/>
        <v>0</v>
      </c>
      <c r="U720" s="85">
        <f t="shared" si="292"/>
        <v>3</v>
      </c>
      <c r="V720" s="47">
        <f t="shared" si="283"/>
        <v>3</v>
      </c>
      <c r="W720" s="47">
        <f t="shared" si="284"/>
        <v>0</v>
      </c>
    </row>
    <row r="721" spans="1:223" hidden="1">
      <c r="A721" s="35">
        <v>60</v>
      </c>
      <c r="B721" s="48">
        <v>540</v>
      </c>
      <c r="C721" s="48"/>
      <c r="D721" s="35" t="s">
        <v>1375</v>
      </c>
      <c r="E721" s="35"/>
      <c r="F721" s="35"/>
      <c r="G721" s="82">
        <v>847</v>
      </c>
      <c r="H721" s="47">
        <f t="shared" si="275"/>
        <v>0</v>
      </c>
      <c r="I721" s="47">
        <f t="shared" si="276"/>
        <v>0</v>
      </c>
      <c r="J721" s="82">
        <v>839</v>
      </c>
      <c r="K721" s="87">
        <v>830</v>
      </c>
      <c r="L721" s="47">
        <f t="shared" si="277"/>
        <v>0</v>
      </c>
      <c r="M721" s="47">
        <f t="shared" si="278"/>
        <v>0</v>
      </c>
      <c r="O721" s="85">
        <f t="shared" si="295"/>
        <v>-8</v>
      </c>
      <c r="P721" s="82">
        <f t="shared" si="279"/>
        <v>0</v>
      </c>
      <c r="Q721" s="82">
        <f t="shared" si="280"/>
        <v>0</v>
      </c>
      <c r="R721" s="85">
        <f t="shared" si="296"/>
        <v>-9</v>
      </c>
      <c r="S721" s="82">
        <f t="shared" si="281"/>
        <v>0</v>
      </c>
      <c r="T721" s="82">
        <f t="shared" si="282"/>
        <v>0</v>
      </c>
      <c r="U721" s="85">
        <f t="shared" si="292"/>
        <v>-17</v>
      </c>
      <c r="V721" s="47">
        <f t="shared" si="283"/>
        <v>0</v>
      </c>
      <c r="W721" s="47">
        <f t="shared" si="284"/>
        <v>0</v>
      </c>
    </row>
    <row r="722" spans="1:223" hidden="1">
      <c r="A722" s="35">
        <v>61</v>
      </c>
      <c r="B722" s="48">
        <v>543</v>
      </c>
      <c r="C722" s="48"/>
      <c r="D722" s="47" t="s">
        <v>1376</v>
      </c>
      <c r="E722" s="79" t="s">
        <v>735</v>
      </c>
      <c r="F722" s="79"/>
      <c r="G722" s="82">
        <v>421.5</v>
      </c>
      <c r="H722" s="47">
        <f t="shared" ref="H722:H725" si="297">IF($E722="",0,$G722)</f>
        <v>421.5</v>
      </c>
      <c r="I722" s="47">
        <f t="shared" ref="I722:I725" si="298">IF($F722="",0,$G722)</f>
        <v>0</v>
      </c>
      <c r="J722" s="82">
        <v>423.5</v>
      </c>
      <c r="K722" s="87">
        <v>430.5</v>
      </c>
      <c r="L722" s="47">
        <f>IF($E722="",0,K722)</f>
        <v>430.5</v>
      </c>
      <c r="M722" s="47">
        <f t="shared" ref="M722:M725" si="299">IF($F722="",0,K722)</f>
        <v>0</v>
      </c>
      <c r="O722" s="85">
        <f t="shared" si="295"/>
        <v>2</v>
      </c>
      <c r="P722" s="82">
        <f>IF($E722="",0,O722)</f>
        <v>2</v>
      </c>
      <c r="Q722" s="82">
        <f t="shared" ref="Q722:Q725" si="300">IF($F722="",0,O722)</f>
        <v>0</v>
      </c>
      <c r="R722" s="85">
        <f t="shared" si="296"/>
        <v>7</v>
      </c>
      <c r="S722" s="82">
        <f>IF($E722="",0,R722)</f>
        <v>7</v>
      </c>
      <c r="T722" s="82">
        <f t="shared" ref="T722:T725" si="301">IF($F722="",0,R722)</f>
        <v>0</v>
      </c>
      <c r="U722" s="85">
        <f t="shared" si="292"/>
        <v>9</v>
      </c>
      <c r="V722" s="47">
        <f>IF($E722="",0,U722)</f>
        <v>9</v>
      </c>
      <c r="W722" s="47">
        <f t="shared" ref="W722:W725" si="302">IF($F722="",0,U722)</f>
        <v>0</v>
      </c>
    </row>
    <row r="723" spans="1:223" hidden="1">
      <c r="A723" s="35">
        <v>62</v>
      </c>
      <c r="B723" s="48">
        <v>542</v>
      </c>
      <c r="C723" s="48"/>
      <c r="D723" s="35" t="s">
        <v>1377</v>
      </c>
      <c r="E723" s="35"/>
      <c r="F723" s="35"/>
      <c r="G723" s="82">
        <v>986</v>
      </c>
      <c r="H723" s="47">
        <f t="shared" si="297"/>
        <v>0</v>
      </c>
      <c r="I723" s="47">
        <f t="shared" si="298"/>
        <v>0</v>
      </c>
      <c r="J723" s="82">
        <v>941</v>
      </c>
      <c r="K723" s="87">
        <v>920</v>
      </c>
      <c r="L723" s="47">
        <f>IF($E723="",0,K723)</f>
        <v>0</v>
      </c>
      <c r="M723" s="47">
        <f t="shared" si="299"/>
        <v>0</v>
      </c>
      <c r="O723" s="85">
        <f t="shared" si="295"/>
        <v>-45</v>
      </c>
      <c r="P723" s="82">
        <f>IF($E723="",0,O723)</f>
        <v>0</v>
      </c>
      <c r="Q723" s="82">
        <f t="shared" si="300"/>
        <v>0</v>
      </c>
      <c r="R723" s="85">
        <f t="shared" si="296"/>
        <v>-21</v>
      </c>
      <c r="S723" s="82">
        <f>IF($E723="",0,R723)</f>
        <v>0</v>
      </c>
      <c r="T723" s="82">
        <f t="shared" si="301"/>
        <v>0</v>
      </c>
      <c r="U723" s="85">
        <f t="shared" si="292"/>
        <v>-66</v>
      </c>
      <c r="V723" s="47">
        <f>IF($E723="",0,U723)</f>
        <v>0</v>
      </c>
      <c r="W723" s="47">
        <f t="shared" si="302"/>
        <v>0</v>
      </c>
    </row>
    <row r="724" spans="1:223" s="35" customFormat="1" hidden="1">
      <c r="A724" s="35">
        <v>63</v>
      </c>
      <c r="B724" s="48">
        <v>547</v>
      </c>
      <c r="C724" s="48"/>
      <c r="D724" s="35" t="s">
        <v>1378</v>
      </c>
      <c r="E724" s="35" t="s">
        <v>735</v>
      </c>
      <c r="G724" s="82">
        <v>164</v>
      </c>
      <c r="H724" s="47">
        <f t="shared" si="297"/>
        <v>164</v>
      </c>
      <c r="I724" s="47">
        <f t="shared" si="298"/>
        <v>0</v>
      </c>
      <c r="J724" s="82">
        <v>164</v>
      </c>
      <c r="K724" s="87">
        <v>164</v>
      </c>
      <c r="L724" s="47">
        <f>IF($E724="",0,K724)</f>
        <v>164</v>
      </c>
      <c r="M724" s="47">
        <f t="shared" si="299"/>
        <v>0</v>
      </c>
      <c r="N724" s="47"/>
      <c r="O724" s="85">
        <f t="shared" si="295"/>
        <v>0</v>
      </c>
      <c r="P724" s="82">
        <f>IF($E724="",0,O724)</f>
        <v>0</v>
      </c>
      <c r="Q724" s="82">
        <f t="shared" si="300"/>
        <v>0</v>
      </c>
      <c r="R724" s="85">
        <f t="shared" si="296"/>
        <v>0</v>
      </c>
      <c r="S724" s="82">
        <f>IF($E724="",0,R724)</f>
        <v>0</v>
      </c>
      <c r="T724" s="82">
        <f t="shared" si="301"/>
        <v>0</v>
      </c>
      <c r="U724" s="85">
        <f t="shared" si="292"/>
        <v>0</v>
      </c>
      <c r="V724" s="47">
        <f>IF($E724="",0,U724)</f>
        <v>0</v>
      </c>
      <c r="W724" s="47">
        <f t="shared" si="302"/>
        <v>0</v>
      </c>
      <c r="X724" s="47"/>
      <c r="Y724" s="47"/>
      <c r="Z724" s="47"/>
      <c r="AA724" s="47"/>
      <c r="AB724" s="47"/>
      <c r="AC724" s="47"/>
      <c r="AD724" s="47"/>
      <c r="AE724" s="47"/>
      <c r="AF724" s="47"/>
      <c r="AG724" s="47"/>
      <c r="AH724" s="47"/>
      <c r="AI724" s="47"/>
      <c r="AJ724" s="47"/>
      <c r="AK724" s="47"/>
      <c r="AL724" s="47"/>
      <c r="AM724" s="47"/>
      <c r="AN724" s="47"/>
      <c r="AO724" s="47"/>
      <c r="AP724" s="47"/>
      <c r="AQ724" s="47"/>
      <c r="AR724" s="47"/>
      <c r="AS724" s="47"/>
      <c r="AT724" s="47"/>
      <c r="AU724" s="47"/>
      <c r="AV724" s="47"/>
      <c r="AW724" s="47"/>
      <c r="AX724" s="47"/>
      <c r="AY724" s="47"/>
      <c r="AZ724" s="47"/>
      <c r="BA724" s="47"/>
      <c r="BB724" s="47"/>
      <c r="BC724" s="47"/>
      <c r="BD724" s="47"/>
      <c r="BE724" s="47"/>
      <c r="BF724" s="47"/>
      <c r="BG724" s="47"/>
      <c r="BH724" s="47"/>
      <c r="BI724" s="47"/>
      <c r="BJ724" s="47"/>
      <c r="BK724" s="47"/>
      <c r="BL724" s="47"/>
      <c r="BM724" s="47"/>
      <c r="BN724" s="47"/>
      <c r="BO724" s="47"/>
      <c r="BP724" s="47"/>
      <c r="BQ724" s="47"/>
      <c r="BR724" s="47"/>
      <c r="BS724" s="47"/>
      <c r="BT724" s="47"/>
      <c r="BU724" s="47"/>
      <c r="BV724" s="47"/>
      <c r="BW724" s="47"/>
      <c r="BX724" s="47"/>
      <c r="BY724" s="47"/>
      <c r="BZ724" s="47"/>
      <c r="CA724" s="47"/>
      <c r="CB724" s="47"/>
      <c r="CC724" s="47"/>
      <c r="CD724" s="47"/>
      <c r="CE724" s="47"/>
      <c r="CF724" s="47"/>
      <c r="CG724" s="47"/>
      <c r="CH724" s="47"/>
      <c r="CI724" s="47"/>
      <c r="CJ724" s="47"/>
      <c r="CK724" s="47"/>
      <c r="CL724" s="47"/>
      <c r="CM724" s="47"/>
      <c r="CN724" s="47"/>
      <c r="CO724" s="47"/>
      <c r="CP724" s="47"/>
      <c r="CQ724" s="47"/>
      <c r="CR724" s="47"/>
      <c r="CS724" s="47"/>
      <c r="CT724" s="47"/>
      <c r="CU724" s="47"/>
      <c r="CV724" s="47"/>
      <c r="CW724" s="47"/>
      <c r="CX724" s="47"/>
      <c r="CY724" s="47"/>
      <c r="CZ724" s="47"/>
      <c r="DA724" s="47"/>
      <c r="DB724" s="47"/>
      <c r="DC724" s="47"/>
      <c r="DD724" s="47"/>
      <c r="DE724" s="47"/>
      <c r="DF724" s="47"/>
      <c r="DG724" s="47"/>
      <c r="DH724" s="47"/>
      <c r="DI724" s="47"/>
      <c r="DJ724" s="47"/>
      <c r="DK724" s="47"/>
      <c r="DL724" s="47"/>
      <c r="DM724" s="47"/>
      <c r="DN724" s="47"/>
      <c r="DO724" s="47"/>
      <c r="DP724" s="47"/>
      <c r="DQ724" s="47"/>
      <c r="DR724" s="47"/>
      <c r="DS724" s="47"/>
      <c r="DT724" s="47"/>
      <c r="DU724" s="47"/>
      <c r="DV724" s="47"/>
      <c r="DW724" s="47"/>
      <c r="DX724" s="47"/>
      <c r="DY724" s="47"/>
      <c r="DZ724" s="47"/>
      <c r="EA724" s="47"/>
      <c r="EB724" s="47"/>
      <c r="EC724" s="47"/>
      <c r="ED724" s="47"/>
      <c r="EE724" s="47"/>
      <c r="EF724" s="47"/>
      <c r="EG724" s="47"/>
      <c r="EH724" s="47"/>
      <c r="EI724" s="47"/>
      <c r="EJ724" s="47"/>
      <c r="EK724" s="47"/>
      <c r="EL724" s="47"/>
      <c r="EM724" s="47"/>
      <c r="EN724" s="47"/>
      <c r="EO724" s="47"/>
      <c r="EP724" s="47"/>
      <c r="EQ724" s="47"/>
      <c r="ER724" s="47"/>
      <c r="ES724" s="47"/>
      <c r="ET724" s="47"/>
      <c r="EU724" s="47"/>
      <c r="EV724" s="47"/>
      <c r="EW724" s="47"/>
      <c r="EX724" s="47"/>
      <c r="EY724" s="47"/>
      <c r="EZ724" s="47"/>
      <c r="FA724" s="47"/>
      <c r="FB724" s="47"/>
      <c r="FC724" s="47"/>
      <c r="FD724" s="47"/>
      <c r="FE724" s="47"/>
      <c r="FF724" s="47"/>
      <c r="FG724" s="47"/>
      <c r="FH724" s="47"/>
      <c r="FI724" s="47"/>
      <c r="FJ724" s="47"/>
      <c r="FK724" s="47"/>
      <c r="FL724" s="47"/>
      <c r="FM724" s="47"/>
      <c r="FN724" s="47"/>
      <c r="FO724" s="47"/>
      <c r="FP724" s="47"/>
      <c r="FQ724" s="47"/>
      <c r="FR724" s="47"/>
      <c r="FS724" s="47"/>
      <c r="FT724" s="47"/>
      <c r="FU724" s="47"/>
      <c r="FV724" s="47"/>
      <c r="FW724" s="47"/>
      <c r="FX724" s="47"/>
      <c r="FY724" s="47"/>
      <c r="FZ724" s="47"/>
      <c r="GA724" s="47"/>
      <c r="GB724" s="47"/>
      <c r="GC724" s="47"/>
      <c r="GD724" s="47"/>
      <c r="GE724" s="47"/>
      <c r="GF724" s="47"/>
      <c r="GG724" s="47"/>
      <c r="GH724" s="47"/>
      <c r="GI724" s="47"/>
      <c r="GJ724" s="47"/>
      <c r="GK724" s="47"/>
      <c r="GL724" s="47"/>
      <c r="GM724" s="47"/>
      <c r="GN724" s="47"/>
      <c r="GO724" s="47"/>
      <c r="GP724" s="47"/>
      <c r="GQ724" s="47"/>
      <c r="GR724" s="47"/>
      <c r="GS724" s="47"/>
      <c r="GT724" s="47"/>
      <c r="GU724" s="47"/>
      <c r="GV724" s="47"/>
      <c r="GW724" s="47"/>
      <c r="GX724" s="47"/>
      <c r="GY724" s="47"/>
      <c r="GZ724" s="47"/>
      <c r="HA724" s="47"/>
      <c r="HB724" s="47"/>
      <c r="HC724" s="47"/>
      <c r="HD724" s="47"/>
      <c r="HE724" s="47"/>
      <c r="HF724" s="47"/>
      <c r="HG724" s="47"/>
      <c r="HH724" s="47"/>
      <c r="HI724" s="47"/>
      <c r="HJ724" s="47"/>
      <c r="HK724" s="47"/>
      <c r="HL724" s="47"/>
      <c r="HM724" s="47"/>
      <c r="HN724" s="47"/>
      <c r="HO724" s="47"/>
    </row>
    <row r="725" spans="1:223" hidden="1">
      <c r="A725" s="35">
        <v>64</v>
      </c>
      <c r="B725" s="48">
        <v>862</v>
      </c>
      <c r="C725" s="48"/>
      <c r="D725" s="35" t="s">
        <v>1379</v>
      </c>
      <c r="E725" s="37" t="s">
        <v>735</v>
      </c>
      <c r="F725" s="37"/>
      <c r="G725" s="88">
        <v>46</v>
      </c>
      <c r="H725" s="47">
        <f t="shared" si="297"/>
        <v>46</v>
      </c>
      <c r="I725" s="47">
        <f t="shared" si="298"/>
        <v>0</v>
      </c>
      <c r="J725" s="88">
        <v>46</v>
      </c>
      <c r="K725" s="89">
        <v>46</v>
      </c>
      <c r="L725" s="47">
        <f>IF($E725="",0,K725)</f>
        <v>46</v>
      </c>
      <c r="M725" s="47">
        <f t="shared" si="299"/>
        <v>0</v>
      </c>
      <c r="O725" s="119">
        <f t="shared" si="295"/>
        <v>0</v>
      </c>
      <c r="P725" s="82">
        <f>IF($E725="",0,O725)</f>
        <v>0</v>
      </c>
      <c r="Q725" s="82">
        <f t="shared" si="300"/>
        <v>0</v>
      </c>
      <c r="R725" s="119">
        <f t="shared" si="296"/>
        <v>0</v>
      </c>
      <c r="S725" s="82">
        <f>IF($E725="",0,R725)</f>
        <v>0</v>
      </c>
      <c r="T725" s="82">
        <f t="shared" si="301"/>
        <v>0</v>
      </c>
      <c r="U725" s="85">
        <f t="shared" si="292"/>
        <v>0</v>
      </c>
      <c r="V725" s="47">
        <f>IF($E725="",0,U725)</f>
        <v>0</v>
      </c>
      <c r="W725" s="47">
        <f t="shared" si="302"/>
        <v>0</v>
      </c>
    </row>
    <row r="726" spans="1:223" s="149" customFormat="1" hidden="1">
      <c r="A726" s="35">
        <v>65</v>
      </c>
      <c r="B726" s="161"/>
      <c r="C726" s="161"/>
      <c r="D726" s="37"/>
      <c r="E726" s="37"/>
      <c r="F726" s="37"/>
      <c r="G726" s="88"/>
      <c r="J726" s="88"/>
      <c r="K726" s="89"/>
      <c r="O726" s="119"/>
      <c r="P726" s="88"/>
      <c r="Q726" s="88"/>
      <c r="R726" s="119"/>
      <c r="S726" s="88"/>
      <c r="T726" s="88"/>
      <c r="U726" s="119"/>
    </row>
    <row r="727" spans="1:223" hidden="1">
      <c r="A727" s="35">
        <v>66</v>
      </c>
      <c r="B727" s="35" t="s">
        <v>1380</v>
      </c>
      <c r="C727" s="35"/>
      <c r="D727" s="35"/>
      <c r="E727" s="35"/>
      <c r="F727" s="35"/>
      <c r="G727" s="57"/>
      <c r="H727" s="47">
        <f t="shared" ref="H727:H790" si="303">IF($E727="",0,$G727)</f>
        <v>0</v>
      </c>
      <c r="I727" s="47">
        <f t="shared" ref="I727:I790" si="304">IF($F727="",0,$G727)</f>
        <v>0</v>
      </c>
      <c r="J727" s="57"/>
      <c r="K727" s="204"/>
      <c r="L727" s="47">
        <f t="shared" ref="L727:L790" si="305">IF($E727="",0,K727)</f>
        <v>0</v>
      </c>
      <c r="M727" s="47">
        <f t="shared" ref="M727:M790" si="306">IF($F727="",0,K727)</f>
        <v>0</v>
      </c>
      <c r="O727" s="57"/>
      <c r="P727" s="82">
        <f t="shared" ref="P727:P790" si="307">IF($E727="",0,O727)</f>
        <v>0</v>
      </c>
      <c r="Q727" s="82">
        <f t="shared" ref="Q727:Q790" si="308">IF($F727="",0,O727)</f>
        <v>0</v>
      </c>
      <c r="R727" s="57"/>
      <c r="S727" s="82">
        <f t="shared" ref="S727:S790" si="309">IF($E727="",0,R727)</f>
        <v>0</v>
      </c>
      <c r="T727" s="82">
        <f t="shared" ref="T727:T790" si="310">IF($F727="",0,R727)</f>
        <v>0</v>
      </c>
      <c r="U727" s="85"/>
      <c r="V727" s="47">
        <f t="shared" ref="V727:V790" si="311">IF($E727="",0,U727)</f>
        <v>0</v>
      </c>
      <c r="W727" s="47">
        <f t="shared" ref="W727:W790" si="312">IF($F727="",0,U727)</f>
        <v>0</v>
      </c>
      <c r="Y727" s="35"/>
      <c r="Z727" s="35"/>
      <c r="AA727" s="35"/>
      <c r="AB727" s="35"/>
      <c r="AC727" s="35"/>
      <c r="AD727" s="35"/>
      <c r="AE727" s="35"/>
      <c r="AF727" s="35"/>
      <c r="AG727" s="35"/>
      <c r="AH727" s="35"/>
      <c r="AI727" s="35"/>
      <c r="AJ727" s="35"/>
      <c r="AK727" s="35"/>
      <c r="AL727" s="35"/>
      <c r="AM727" s="35"/>
      <c r="AN727" s="35"/>
      <c r="AO727" s="35"/>
      <c r="AP727" s="35"/>
      <c r="AQ727" s="35"/>
      <c r="AR727" s="35"/>
      <c r="AS727" s="35"/>
      <c r="AT727" s="35"/>
      <c r="AU727" s="35"/>
      <c r="AV727" s="35"/>
      <c r="AW727" s="35"/>
      <c r="AX727" s="35"/>
      <c r="AY727" s="35"/>
      <c r="AZ727" s="35"/>
      <c r="BA727" s="35"/>
      <c r="BB727" s="35"/>
      <c r="BC727" s="35"/>
      <c r="BD727" s="35"/>
      <c r="BE727" s="35"/>
      <c r="BF727" s="35"/>
      <c r="BG727" s="35"/>
      <c r="BH727" s="35"/>
      <c r="BI727" s="35"/>
      <c r="BJ727" s="35"/>
      <c r="BK727" s="35"/>
      <c r="BL727" s="35"/>
      <c r="BM727" s="35"/>
      <c r="BN727" s="35"/>
      <c r="BO727" s="35"/>
      <c r="BP727" s="35"/>
      <c r="BQ727" s="35"/>
      <c r="BR727" s="35"/>
      <c r="BS727" s="35"/>
      <c r="BT727" s="35"/>
      <c r="BU727" s="35"/>
      <c r="BV727" s="35"/>
      <c r="BW727" s="35"/>
      <c r="BX727" s="35"/>
      <c r="BY727" s="35"/>
      <c r="BZ727" s="35"/>
      <c r="CA727" s="35"/>
      <c r="CB727" s="35"/>
      <c r="CC727" s="35"/>
      <c r="CD727" s="35"/>
      <c r="CE727" s="35"/>
      <c r="CF727" s="35"/>
      <c r="CG727" s="35"/>
      <c r="CH727" s="35"/>
      <c r="CI727" s="35"/>
      <c r="CJ727" s="35"/>
      <c r="CK727" s="35"/>
      <c r="CL727" s="35"/>
      <c r="CM727" s="35"/>
      <c r="CN727" s="35"/>
      <c r="CO727" s="35"/>
      <c r="CP727" s="35"/>
      <c r="CQ727" s="35"/>
      <c r="CR727" s="35"/>
      <c r="CS727" s="35"/>
      <c r="CT727" s="35"/>
      <c r="CU727" s="35"/>
      <c r="CV727" s="35"/>
      <c r="CW727" s="35"/>
      <c r="CX727" s="35"/>
      <c r="CY727" s="35"/>
      <c r="CZ727" s="35"/>
      <c r="DA727" s="35"/>
      <c r="DB727" s="35"/>
      <c r="DC727" s="35"/>
      <c r="DD727" s="35"/>
      <c r="DE727" s="35"/>
      <c r="DF727" s="35"/>
      <c r="DG727" s="35"/>
      <c r="DH727" s="35"/>
      <c r="DI727" s="35"/>
      <c r="DJ727" s="35"/>
      <c r="DK727" s="35"/>
      <c r="DL727" s="35"/>
      <c r="DM727" s="35"/>
      <c r="DN727" s="35"/>
      <c r="DO727" s="35"/>
      <c r="DP727" s="35"/>
      <c r="DQ727" s="35"/>
      <c r="DR727" s="35"/>
      <c r="DS727" s="35"/>
      <c r="DT727" s="35"/>
      <c r="DU727" s="35"/>
      <c r="DV727" s="35"/>
      <c r="DW727" s="35"/>
      <c r="DX727" s="35"/>
      <c r="DY727" s="35"/>
      <c r="DZ727" s="35"/>
      <c r="EA727" s="35"/>
      <c r="EB727" s="35"/>
      <c r="EC727" s="35"/>
      <c r="ED727" s="35"/>
      <c r="EE727" s="35"/>
      <c r="EF727" s="35"/>
      <c r="EG727" s="35"/>
      <c r="EH727" s="35"/>
      <c r="EI727" s="35"/>
      <c r="EJ727" s="35"/>
      <c r="EK727" s="35"/>
      <c r="EL727" s="35"/>
      <c r="EM727" s="35"/>
      <c r="EN727" s="35"/>
      <c r="EO727" s="35"/>
      <c r="EP727" s="35"/>
      <c r="EQ727" s="35"/>
      <c r="ER727" s="35"/>
      <c r="ES727" s="35"/>
      <c r="ET727" s="35"/>
      <c r="EU727" s="35"/>
      <c r="EV727" s="35"/>
      <c r="EW727" s="35"/>
      <c r="EX727" s="35"/>
      <c r="EY727" s="35"/>
      <c r="EZ727" s="35"/>
      <c r="FA727" s="35"/>
      <c r="FB727" s="35"/>
      <c r="FC727" s="35"/>
      <c r="FD727" s="35"/>
      <c r="FE727" s="35"/>
      <c r="FF727" s="35"/>
      <c r="FG727" s="35"/>
      <c r="FH727" s="35"/>
      <c r="FI727" s="35"/>
      <c r="FJ727" s="35"/>
      <c r="FK727" s="35"/>
      <c r="FL727" s="35"/>
      <c r="FM727" s="35"/>
      <c r="FN727" s="35"/>
      <c r="FO727" s="35"/>
      <c r="FP727" s="35"/>
      <c r="FQ727" s="35"/>
      <c r="FR727" s="35"/>
      <c r="FS727" s="35"/>
      <c r="FT727" s="35"/>
      <c r="FU727" s="35"/>
      <c r="FV727" s="35"/>
      <c r="FW727" s="35"/>
      <c r="FX727" s="35"/>
      <c r="FY727" s="35"/>
      <c r="FZ727" s="35"/>
      <c r="GA727" s="35"/>
      <c r="GB727" s="35"/>
      <c r="GC727" s="35"/>
      <c r="GD727" s="35"/>
      <c r="GE727" s="35"/>
      <c r="GF727" s="35"/>
      <c r="GG727" s="35"/>
      <c r="GH727" s="35"/>
      <c r="GI727" s="35"/>
      <c r="GJ727" s="35"/>
      <c r="GK727" s="35"/>
      <c r="GL727" s="35"/>
      <c r="GM727" s="35"/>
      <c r="GN727" s="35"/>
      <c r="GO727" s="35"/>
      <c r="GP727" s="35"/>
      <c r="GQ727" s="35"/>
      <c r="GR727" s="35"/>
      <c r="GS727" s="35"/>
      <c r="GT727" s="35"/>
      <c r="GU727" s="35"/>
      <c r="GV727" s="35"/>
      <c r="GW727" s="35"/>
      <c r="GX727" s="35"/>
      <c r="GY727" s="35"/>
      <c r="GZ727" s="35"/>
      <c r="HA727" s="35"/>
      <c r="HB727" s="35"/>
      <c r="HC727" s="35"/>
      <c r="HD727" s="35"/>
      <c r="HE727" s="35"/>
      <c r="HF727" s="35"/>
      <c r="HG727" s="35"/>
      <c r="HH727" s="35"/>
      <c r="HI727" s="35"/>
      <c r="HJ727" s="35"/>
      <c r="HK727" s="35"/>
      <c r="HL727" s="35"/>
      <c r="HM727" s="35"/>
      <c r="HN727" s="35"/>
      <c r="HO727" s="35"/>
    </row>
    <row r="728" spans="1:223" hidden="1">
      <c r="A728" s="35">
        <v>67</v>
      </c>
      <c r="B728" s="48">
        <v>502</v>
      </c>
      <c r="C728" s="48"/>
      <c r="D728" s="47" t="s">
        <v>1381</v>
      </c>
      <c r="E728" s="79" t="s">
        <v>735</v>
      </c>
      <c r="F728" s="79"/>
      <c r="G728" s="82">
        <v>126</v>
      </c>
      <c r="H728" s="47">
        <f t="shared" si="303"/>
        <v>126</v>
      </c>
      <c r="I728" s="47">
        <f t="shared" si="304"/>
        <v>0</v>
      </c>
      <c r="J728" s="82">
        <v>126</v>
      </c>
      <c r="K728" s="87">
        <v>126</v>
      </c>
      <c r="L728" s="47">
        <f t="shared" si="305"/>
        <v>126</v>
      </c>
      <c r="M728" s="47">
        <f t="shared" si="306"/>
        <v>0</v>
      </c>
      <c r="O728" s="85">
        <f t="shared" ref="O728:O789" si="313">IF(J728&gt;0,J728-G728,0)</f>
        <v>0</v>
      </c>
      <c r="P728" s="82">
        <f t="shared" si="307"/>
        <v>0</v>
      </c>
      <c r="Q728" s="82">
        <f t="shared" si="308"/>
        <v>0</v>
      </c>
      <c r="R728" s="85">
        <f t="shared" ref="R728:R791" si="314">IF(K728&gt;0,K728-J728,0)</f>
        <v>0</v>
      </c>
      <c r="S728" s="82">
        <f t="shared" si="309"/>
        <v>0</v>
      </c>
      <c r="T728" s="82">
        <f t="shared" si="310"/>
        <v>0</v>
      </c>
      <c r="U728" s="85">
        <f t="shared" ref="U728:U791" si="315">IF(K728&gt;0,O728+R728,O728)</f>
        <v>0</v>
      </c>
      <c r="V728" s="47">
        <f t="shared" si="311"/>
        <v>0</v>
      </c>
      <c r="W728" s="47">
        <f t="shared" si="312"/>
        <v>0</v>
      </c>
    </row>
    <row r="729" spans="1:223" hidden="1">
      <c r="A729" s="35">
        <v>68</v>
      </c>
      <c r="B729" s="48">
        <v>502</v>
      </c>
      <c r="C729" s="48"/>
      <c r="D729" s="47" t="s">
        <v>1382</v>
      </c>
      <c r="E729" s="79"/>
      <c r="F729" s="79" t="s">
        <v>736</v>
      </c>
      <c r="G729" s="82">
        <v>15</v>
      </c>
      <c r="H729" s="47">
        <f t="shared" si="303"/>
        <v>0</v>
      </c>
      <c r="I729" s="47">
        <f t="shared" si="304"/>
        <v>15</v>
      </c>
      <c r="J729" s="82">
        <v>15</v>
      </c>
      <c r="K729" s="87">
        <v>15</v>
      </c>
      <c r="L729" s="47">
        <f t="shared" si="305"/>
        <v>0</v>
      </c>
      <c r="M729" s="47">
        <f t="shared" si="306"/>
        <v>15</v>
      </c>
      <c r="O729" s="85">
        <f t="shared" si="313"/>
        <v>0</v>
      </c>
      <c r="P729" s="82">
        <f t="shared" si="307"/>
        <v>0</v>
      </c>
      <c r="Q729" s="82">
        <f t="shared" si="308"/>
        <v>0</v>
      </c>
      <c r="R729" s="85">
        <f t="shared" si="314"/>
        <v>0</v>
      </c>
      <c r="S729" s="82">
        <f t="shared" si="309"/>
        <v>0</v>
      </c>
      <c r="T729" s="82">
        <f t="shared" si="310"/>
        <v>0</v>
      </c>
      <c r="U729" s="85">
        <f t="shared" si="315"/>
        <v>0</v>
      </c>
      <c r="V729" s="47">
        <f t="shared" si="311"/>
        <v>0</v>
      </c>
      <c r="W729" s="47">
        <f t="shared" si="312"/>
        <v>0</v>
      </c>
    </row>
    <row r="730" spans="1:223" hidden="1">
      <c r="A730" s="35">
        <v>69</v>
      </c>
      <c r="B730" s="48">
        <v>508</v>
      </c>
      <c r="C730" s="48"/>
      <c r="D730" s="47" t="s">
        <v>1383</v>
      </c>
      <c r="E730" s="79" t="s">
        <v>735</v>
      </c>
      <c r="F730" s="79"/>
      <c r="G730" s="82">
        <v>275.89999999999998</v>
      </c>
      <c r="H730" s="47">
        <f t="shared" si="303"/>
        <v>275.89999999999998</v>
      </c>
      <c r="I730" s="47">
        <f t="shared" si="304"/>
        <v>0</v>
      </c>
      <c r="J730" s="82">
        <v>275.89999999999998</v>
      </c>
      <c r="K730" s="87">
        <v>275.89999999999998</v>
      </c>
      <c r="L730" s="47">
        <f t="shared" si="305"/>
        <v>275.89999999999998</v>
      </c>
      <c r="M730" s="47">
        <f t="shared" si="306"/>
        <v>0</v>
      </c>
      <c r="O730" s="85">
        <f t="shared" si="313"/>
        <v>0</v>
      </c>
      <c r="P730" s="82">
        <f t="shared" si="307"/>
        <v>0</v>
      </c>
      <c r="Q730" s="82">
        <f t="shared" si="308"/>
        <v>0</v>
      </c>
      <c r="R730" s="85">
        <f t="shared" si="314"/>
        <v>0</v>
      </c>
      <c r="S730" s="82">
        <f t="shared" si="309"/>
        <v>0</v>
      </c>
      <c r="T730" s="82">
        <f t="shared" si="310"/>
        <v>0</v>
      </c>
      <c r="U730" s="85">
        <f t="shared" si="315"/>
        <v>0</v>
      </c>
      <c r="V730" s="47">
        <f t="shared" si="311"/>
        <v>0</v>
      </c>
      <c r="W730" s="47">
        <f t="shared" si="312"/>
        <v>0</v>
      </c>
    </row>
    <row r="731" spans="1:223" hidden="1">
      <c r="A731" s="35">
        <v>70</v>
      </c>
      <c r="B731" s="48">
        <v>539</v>
      </c>
      <c r="C731" s="48"/>
      <c r="D731" s="35" t="s">
        <v>1384</v>
      </c>
      <c r="E731" s="35" t="s">
        <v>735</v>
      </c>
      <c r="F731" s="35"/>
      <c r="G731" s="82">
        <v>133.5</v>
      </c>
      <c r="H731" s="47">
        <f t="shared" si="303"/>
        <v>133.5</v>
      </c>
      <c r="I731" s="47">
        <f t="shared" si="304"/>
        <v>0</v>
      </c>
      <c r="J731" s="82">
        <v>133.5</v>
      </c>
      <c r="K731" s="87">
        <v>133.5</v>
      </c>
      <c r="L731" s="47">
        <f t="shared" si="305"/>
        <v>133.5</v>
      </c>
      <c r="M731" s="47">
        <f t="shared" si="306"/>
        <v>0</v>
      </c>
      <c r="O731" s="85">
        <f t="shared" si="313"/>
        <v>0</v>
      </c>
      <c r="P731" s="82">
        <f t="shared" si="307"/>
        <v>0</v>
      </c>
      <c r="Q731" s="82">
        <f t="shared" si="308"/>
        <v>0</v>
      </c>
      <c r="R731" s="85">
        <f t="shared" si="314"/>
        <v>0</v>
      </c>
      <c r="S731" s="82">
        <f t="shared" si="309"/>
        <v>0</v>
      </c>
      <c r="T731" s="82">
        <f t="shared" si="310"/>
        <v>0</v>
      </c>
      <c r="U731" s="85">
        <f t="shared" si="315"/>
        <v>0</v>
      </c>
      <c r="V731" s="47">
        <f t="shared" si="311"/>
        <v>0</v>
      </c>
      <c r="W731" s="47">
        <f t="shared" si="312"/>
        <v>0</v>
      </c>
    </row>
    <row r="732" spans="1:223" hidden="1">
      <c r="A732" s="35">
        <v>71</v>
      </c>
      <c r="B732" s="48">
        <v>544</v>
      </c>
      <c r="C732" s="48"/>
      <c r="D732" s="35" t="s">
        <v>1385</v>
      </c>
      <c r="E732" s="35" t="s">
        <v>735</v>
      </c>
      <c r="F732" s="35"/>
      <c r="G732" s="82">
        <v>181</v>
      </c>
      <c r="H732" s="47">
        <f t="shared" si="303"/>
        <v>181</v>
      </c>
      <c r="I732" s="47">
        <f t="shared" si="304"/>
        <v>0</v>
      </c>
      <c r="J732" s="82">
        <v>181</v>
      </c>
      <c r="K732" s="87">
        <v>181</v>
      </c>
      <c r="L732" s="47">
        <f t="shared" si="305"/>
        <v>181</v>
      </c>
      <c r="M732" s="47">
        <f t="shared" si="306"/>
        <v>0</v>
      </c>
      <c r="O732" s="85">
        <f t="shared" si="313"/>
        <v>0</v>
      </c>
      <c r="P732" s="82">
        <f t="shared" si="307"/>
        <v>0</v>
      </c>
      <c r="Q732" s="82">
        <f t="shared" si="308"/>
        <v>0</v>
      </c>
      <c r="R732" s="85">
        <f t="shared" si="314"/>
        <v>0</v>
      </c>
      <c r="S732" s="82">
        <f t="shared" si="309"/>
        <v>0</v>
      </c>
      <c r="T732" s="82">
        <f t="shared" si="310"/>
        <v>0</v>
      </c>
      <c r="U732" s="85">
        <f t="shared" si="315"/>
        <v>0</v>
      </c>
      <c r="V732" s="47">
        <f t="shared" si="311"/>
        <v>0</v>
      </c>
      <c r="W732" s="47">
        <f t="shared" si="312"/>
        <v>0</v>
      </c>
    </row>
    <row r="733" spans="1:223" hidden="1">
      <c r="A733" s="35">
        <v>72</v>
      </c>
      <c r="B733" s="48">
        <v>544</v>
      </c>
      <c r="C733" s="48"/>
      <c r="D733" s="35" t="s">
        <v>1385</v>
      </c>
      <c r="E733" s="35"/>
      <c r="F733" s="35" t="s">
        <v>736</v>
      </c>
      <c r="G733" s="82">
        <v>180</v>
      </c>
      <c r="H733" s="47">
        <f t="shared" si="303"/>
        <v>0</v>
      </c>
      <c r="I733" s="47">
        <f t="shared" si="304"/>
        <v>180</v>
      </c>
      <c r="J733" s="82">
        <v>180</v>
      </c>
      <c r="K733" s="87">
        <v>180</v>
      </c>
      <c r="L733" s="47">
        <f t="shared" si="305"/>
        <v>0</v>
      </c>
      <c r="M733" s="47">
        <f t="shared" si="306"/>
        <v>180</v>
      </c>
      <c r="O733" s="85">
        <f t="shared" si="313"/>
        <v>0</v>
      </c>
      <c r="P733" s="82">
        <f t="shared" si="307"/>
        <v>0</v>
      </c>
      <c r="Q733" s="82">
        <f t="shared" si="308"/>
        <v>0</v>
      </c>
      <c r="R733" s="85">
        <f t="shared" si="314"/>
        <v>0</v>
      </c>
      <c r="S733" s="82">
        <f t="shared" si="309"/>
        <v>0</v>
      </c>
      <c r="T733" s="82">
        <f t="shared" si="310"/>
        <v>0</v>
      </c>
      <c r="U733" s="85">
        <f t="shared" si="315"/>
        <v>0</v>
      </c>
      <c r="V733" s="47">
        <f t="shared" si="311"/>
        <v>0</v>
      </c>
      <c r="W733" s="47">
        <f t="shared" si="312"/>
        <v>0</v>
      </c>
    </row>
    <row r="734" spans="1:223" hidden="1">
      <c r="A734" s="35">
        <v>73</v>
      </c>
      <c r="B734" s="48">
        <v>546</v>
      </c>
      <c r="C734" s="48"/>
      <c r="D734" s="35" t="s">
        <v>1386</v>
      </c>
      <c r="E734" s="35"/>
      <c r="F734" s="35" t="s">
        <v>736</v>
      </c>
      <c r="G734" s="82">
        <v>153</v>
      </c>
      <c r="H734" s="47">
        <f t="shared" si="303"/>
        <v>0</v>
      </c>
      <c r="I734" s="47">
        <f t="shared" si="304"/>
        <v>153</v>
      </c>
      <c r="J734" s="82">
        <v>153</v>
      </c>
      <c r="K734" s="87">
        <v>153</v>
      </c>
      <c r="L734" s="47">
        <f t="shared" si="305"/>
        <v>0</v>
      </c>
      <c r="M734" s="47">
        <f t="shared" si="306"/>
        <v>153</v>
      </c>
      <c r="O734" s="85">
        <f t="shared" si="313"/>
        <v>0</v>
      </c>
      <c r="P734" s="82">
        <f t="shared" si="307"/>
        <v>0</v>
      </c>
      <c r="Q734" s="82">
        <f t="shared" si="308"/>
        <v>0</v>
      </c>
      <c r="R734" s="85">
        <f t="shared" si="314"/>
        <v>0</v>
      </c>
      <c r="S734" s="82">
        <f t="shared" si="309"/>
        <v>0</v>
      </c>
      <c r="T734" s="82">
        <f t="shared" si="310"/>
        <v>0</v>
      </c>
      <c r="U734" s="85">
        <f t="shared" si="315"/>
        <v>0</v>
      </c>
      <c r="V734" s="47">
        <f t="shared" si="311"/>
        <v>0</v>
      </c>
      <c r="W734" s="47">
        <f t="shared" si="312"/>
        <v>0</v>
      </c>
    </row>
    <row r="735" spans="1:223" hidden="1">
      <c r="A735" s="35">
        <v>74</v>
      </c>
      <c r="B735" s="48">
        <v>552</v>
      </c>
      <c r="C735" s="48"/>
      <c r="D735" s="35" t="s">
        <v>1387</v>
      </c>
      <c r="E735" s="35" t="s">
        <v>735</v>
      </c>
      <c r="F735" s="35"/>
      <c r="G735" s="82">
        <v>36</v>
      </c>
      <c r="H735" s="47">
        <f t="shared" si="303"/>
        <v>36</v>
      </c>
      <c r="I735" s="47">
        <f t="shared" si="304"/>
        <v>0</v>
      </c>
      <c r="J735" s="82">
        <v>36</v>
      </c>
      <c r="K735" s="87">
        <v>37</v>
      </c>
      <c r="L735" s="47">
        <f t="shared" si="305"/>
        <v>37</v>
      </c>
      <c r="M735" s="47">
        <f t="shared" si="306"/>
        <v>0</v>
      </c>
      <c r="O735" s="85">
        <f t="shared" si="313"/>
        <v>0</v>
      </c>
      <c r="P735" s="82">
        <f t="shared" si="307"/>
        <v>0</v>
      </c>
      <c r="Q735" s="82">
        <f t="shared" si="308"/>
        <v>0</v>
      </c>
      <c r="R735" s="85">
        <f t="shared" si="314"/>
        <v>1</v>
      </c>
      <c r="S735" s="82">
        <f t="shared" si="309"/>
        <v>1</v>
      </c>
      <c r="T735" s="82">
        <f t="shared" si="310"/>
        <v>0</v>
      </c>
      <c r="U735" s="85">
        <f t="shared" si="315"/>
        <v>1</v>
      </c>
      <c r="V735" s="47">
        <f t="shared" si="311"/>
        <v>1</v>
      </c>
      <c r="W735" s="47">
        <f t="shared" si="312"/>
        <v>0</v>
      </c>
    </row>
    <row r="736" spans="1:223" hidden="1">
      <c r="A736" s="35">
        <v>75</v>
      </c>
      <c r="B736" s="48" t="s">
        <v>1388</v>
      </c>
      <c r="C736" s="48"/>
      <c r="D736" s="35" t="s">
        <v>1389</v>
      </c>
      <c r="E736" s="35" t="s">
        <v>735</v>
      </c>
      <c r="F736" s="35"/>
      <c r="G736" s="82">
        <v>261</v>
      </c>
      <c r="H736" s="47">
        <f t="shared" si="303"/>
        <v>261</v>
      </c>
      <c r="I736" s="47">
        <f t="shared" si="304"/>
        <v>0</v>
      </c>
      <c r="J736" s="82">
        <v>261</v>
      </c>
      <c r="K736" s="87">
        <v>261</v>
      </c>
      <c r="L736" s="47">
        <f t="shared" si="305"/>
        <v>261</v>
      </c>
      <c r="M736" s="47">
        <f t="shared" si="306"/>
        <v>0</v>
      </c>
      <c r="N736" s="82"/>
      <c r="O736" s="85">
        <f t="shared" si="313"/>
        <v>0</v>
      </c>
      <c r="P736" s="82">
        <f t="shared" si="307"/>
        <v>0</v>
      </c>
      <c r="Q736" s="82">
        <f t="shared" si="308"/>
        <v>0</v>
      </c>
      <c r="R736" s="85">
        <f t="shared" si="314"/>
        <v>0</v>
      </c>
      <c r="S736" s="82">
        <f t="shared" si="309"/>
        <v>0</v>
      </c>
      <c r="T736" s="82">
        <f t="shared" si="310"/>
        <v>0</v>
      </c>
      <c r="U736" s="85">
        <f t="shared" si="315"/>
        <v>0</v>
      </c>
      <c r="V736" s="47">
        <f t="shared" si="311"/>
        <v>0</v>
      </c>
      <c r="W736" s="47">
        <f t="shared" si="312"/>
        <v>0</v>
      </c>
    </row>
    <row r="737" spans="1:23" hidden="1">
      <c r="A737" s="35">
        <v>76</v>
      </c>
      <c r="B737" s="48" t="s">
        <v>1388</v>
      </c>
      <c r="C737" s="48"/>
      <c r="D737" s="35" t="s">
        <v>1389</v>
      </c>
      <c r="E737" s="35"/>
      <c r="F737" s="35" t="s">
        <v>736</v>
      </c>
      <c r="G737" s="82">
        <v>261</v>
      </c>
      <c r="H737" s="47">
        <f t="shared" si="303"/>
        <v>0</v>
      </c>
      <c r="I737" s="47">
        <f t="shared" si="304"/>
        <v>261</v>
      </c>
      <c r="J737" s="82">
        <v>261</v>
      </c>
      <c r="K737" s="87">
        <v>261</v>
      </c>
      <c r="L737" s="47">
        <f t="shared" si="305"/>
        <v>0</v>
      </c>
      <c r="M737" s="47">
        <f t="shared" si="306"/>
        <v>261</v>
      </c>
      <c r="N737" s="82"/>
      <c r="O737" s="85">
        <f t="shared" si="313"/>
        <v>0</v>
      </c>
      <c r="P737" s="82">
        <f t="shared" si="307"/>
        <v>0</v>
      </c>
      <c r="Q737" s="82">
        <f t="shared" si="308"/>
        <v>0</v>
      </c>
      <c r="R737" s="85">
        <f t="shared" si="314"/>
        <v>0</v>
      </c>
      <c r="S737" s="82">
        <f t="shared" si="309"/>
        <v>0</v>
      </c>
      <c r="T737" s="82">
        <f t="shared" si="310"/>
        <v>0</v>
      </c>
      <c r="U737" s="85">
        <f t="shared" si="315"/>
        <v>0</v>
      </c>
      <c r="V737" s="47">
        <f t="shared" si="311"/>
        <v>0</v>
      </c>
      <c r="W737" s="47">
        <f t="shared" si="312"/>
        <v>0</v>
      </c>
    </row>
    <row r="738" spans="1:23" hidden="1">
      <c r="A738" s="35">
        <v>77</v>
      </c>
      <c r="B738" s="48" t="s">
        <v>1390</v>
      </c>
      <c r="C738" s="48"/>
      <c r="D738" s="35" t="s">
        <v>1391</v>
      </c>
      <c r="E738" s="35" t="s">
        <v>735</v>
      </c>
      <c r="F738" s="35"/>
      <c r="G738" s="82">
        <v>160</v>
      </c>
      <c r="H738" s="47">
        <f t="shared" si="303"/>
        <v>160</v>
      </c>
      <c r="I738" s="47">
        <f t="shared" si="304"/>
        <v>0</v>
      </c>
      <c r="J738" s="82">
        <v>163</v>
      </c>
      <c r="K738" s="87">
        <v>163</v>
      </c>
      <c r="L738" s="47">
        <f t="shared" si="305"/>
        <v>163</v>
      </c>
      <c r="M738" s="47">
        <f t="shared" si="306"/>
        <v>0</v>
      </c>
      <c r="O738" s="85">
        <f t="shared" si="313"/>
        <v>3</v>
      </c>
      <c r="P738" s="82">
        <f t="shared" si="307"/>
        <v>3</v>
      </c>
      <c r="Q738" s="82">
        <f t="shared" si="308"/>
        <v>0</v>
      </c>
      <c r="R738" s="85">
        <f t="shared" si="314"/>
        <v>0</v>
      </c>
      <c r="S738" s="82">
        <f t="shared" si="309"/>
        <v>0</v>
      </c>
      <c r="T738" s="82">
        <f t="shared" si="310"/>
        <v>0</v>
      </c>
      <c r="U738" s="85">
        <f t="shared" si="315"/>
        <v>3</v>
      </c>
      <c r="V738" s="47">
        <f t="shared" si="311"/>
        <v>3</v>
      </c>
      <c r="W738" s="47">
        <f t="shared" si="312"/>
        <v>0</v>
      </c>
    </row>
    <row r="739" spans="1:23" hidden="1">
      <c r="A739" s="35">
        <v>78</v>
      </c>
      <c r="B739" s="48" t="s">
        <v>1390</v>
      </c>
      <c r="C739" s="48"/>
      <c r="D739" s="35" t="s">
        <v>1391</v>
      </c>
      <c r="E739" s="35"/>
      <c r="F739" s="35" t="s">
        <v>736</v>
      </c>
      <c r="G739" s="82">
        <v>159</v>
      </c>
      <c r="H739" s="47">
        <f t="shared" si="303"/>
        <v>0</v>
      </c>
      <c r="I739" s="47">
        <f t="shared" si="304"/>
        <v>159</v>
      </c>
      <c r="J739" s="82">
        <v>162</v>
      </c>
      <c r="K739" s="87">
        <v>162</v>
      </c>
      <c r="L739" s="47">
        <f t="shared" si="305"/>
        <v>0</v>
      </c>
      <c r="M739" s="47">
        <f t="shared" si="306"/>
        <v>162</v>
      </c>
      <c r="O739" s="85">
        <f t="shared" si="313"/>
        <v>3</v>
      </c>
      <c r="P739" s="82">
        <f t="shared" si="307"/>
        <v>0</v>
      </c>
      <c r="Q739" s="82">
        <f t="shared" si="308"/>
        <v>3</v>
      </c>
      <c r="R739" s="85">
        <f t="shared" si="314"/>
        <v>0</v>
      </c>
      <c r="S739" s="82">
        <f t="shared" si="309"/>
        <v>0</v>
      </c>
      <c r="T739" s="82">
        <f t="shared" si="310"/>
        <v>0</v>
      </c>
      <c r="U739" s="85">
        <f t="shared" si="315"/>
        <v>3</v>
      </c>
      <c r="V739" s="47">
        <f t="shared" si="311"/>
        <v>0</v>
      </c>
      <c r="W739" s="47">
        <f t="shared" si="312"/>
        <v>3</v>
      </c>
    </row>
    <row r="740" spans="1:23" hidden="1">
      <c r="A740" s="35">
        <v>79</v>
      </c>
      <c r="B740" s="48" t="s">
        <v>1392</v>
      </c>
      <c r="C740" s="48"/>
      <c r="D740" s="35" t="s">
        <v>1393</v>
      </c>
      <c r="E740" s="35" t="s">
        <v>735</v>
      </c>
      <c r="F740" s="35"/>
      <c r="G740" s="82">
        <f>631.5+115</f>
        <v>746.5</v>
      </c>
      <c r="H740" s="47">
        <f t="shared" si="303"/>
        <v>746.5</v>
      </c>
      <c r="I740" s="47">
        <f t="shared" si="304"/>
        <v>0</v>
      </c>
      <c r="J740" s="82">
        <f>631.5+115</f>
        <v>746.5</v>
      </c>
      <c r="K740" s="87">
        <f>631.5+115</f>
        <v>746.5</v>
      </c>
      <c r="L740" s="47">
        <f t="shared" si="305"/>
        <v>746.5</v>
      </c>
      <c r="M740" s="47">
        <f t="shared" si="306"/>
        <v>0</v>
      </c>
      <c r="O740" s="85">
        <f t="shared" si="313"/>
        <v>0</v>
      </c>
      <c r="P740" s="82">
        <f t="shared" si="307"/>
        <v>0</v>
      </c>
      <c r="Q740" s="82">
        <f t="shared" si="308"/>
        <v>0</v>
      </c>
      <c r="R740" s="85">
        <f t="shared" si="314"/>
        <v>0</v>
      </c>
      <c r="S740" s="82">
        <f t="shared" si="309"/>
        <v>0</v>
      </c>
      <c r="T740" s="82">
        <f t="shared" si="310"/>
        <v>0</v>
      </c>
      <c r="U740" s="85">
        <f t="shared" si="315"/>
        <v>0</v>
      </c>
      <c r="V740" s="47">
        <f t="shared" si="311"/>
        <v>0</v>
      </c>
      <c r="W740" s="47">
        <f t="shared" si="312"/>
        <v>0</v>
      </c>
    </row>
    <row r="741" spans="1:23" hidden="1">
      <c r="A741" s="35">
        <v>80</v>
      </c>
      <c r="B741" s="48" t="s">
        <v>1392</v>
      </c>
      <c r="C741" s="48"/>
      <c r="D741" s="35" t="s">
        <v>1393</v>
      </c>
      <c r="E741" s="35"/>
      <c r="F741" s="35" t="s">
        <v>736</v>
      </c>
      <c r="G741" s="82">
        <f>628+114</f>
        <v>742</v>
      </c>
      <c r="H741" s="47">
        <f t="shared" si="303"/>
        <v>0</v>
      </c>
      <c r="I741" s="47">
        <f t="shared" si="304"/>
        <v>742</v>
      </c>
      <c r="J741" s="82">
        <f>628+114</f>
        <v>742</v>
      </c>
      <c r="K741" s="87">
        <f>628+114</f>
        <v>742</v>
      </c>
      <c r="L741" s="47">
        <f t="shared" si="305"/>
        <v>0</v>
      </c>
      <c r="M741" s="47">
        <f t="shared" si="306"/>
        <v>742</v>
      </c>
      <c r="O741" s="85">
        <f t="shared" si="313"/>
        <v>0</v>
      </c>
      <c r="P741" s="82">
        <f t="shared" si="307"/>
        <v>0</v>
      </c>
      <c r="Q741" s="82">
        <f t="shared" si="308"/>
        <v>0</v>
      </c>
      <c r="R741" s="85">
        <f t="shared" si="314"/>
        <v>0</v>
      </c>
      <c r="S741" s="82">
        <f t="shared" si="309"/>
        <v>0</v>
      </c>
      <c r="T741" s="82">
        <f t="shared" si="310"/>
        <v>0</v>
      </c>
      <c r="U741" s="85">
        <f t="shared" si="315"/>
        <v>0</v>
      </c>
      <c r="V741" s="47">
        <f t="shared" si="311"/>
        <v>0</v>
      </c>
      <c r="W741" s="47">
        <f t="shared" si="312"/>
        <v>0</v>
      </c>
    </row>
    <row r="742" spans="1:23" hidden="1">
      <c r="A742" s="35">
        <v>81</v>
      </c>
      <c r="B742" s="48" t="s">
        <v>1394</v>
      </c>
      <c r="C742" s="48"/>
      <c r="D742" s="35" t="s">
        <v>1395</v>
      </c>
      <c r="E742" s="35" t="s">
        <v>735</v>
      </c>
      <c r="F742" s="35"/>
      <c r="G742" s="82">
        <v>246.5</v>
      </c>
      <c r="H742" s="47">
        <f t="shared" si="303"/>
        <v>246.5</v>
      </c>
      <c r="I742" s="47">
        <f t="shared" si="304"/>
        <v>0</v>
      </c>
      <c r="J742" s="82">
        <v>249.5</v>
      </c>
      <c r="K742" s="87">
        <v>249.5</v>
      </c>
      <c r="L742" s="47">
        <f t="shared" si="305"/>
        <v>249.5</v>
      </c>
      <c r="M742" s="47">
        <f t="shared" si="306"/>
        <v>0</v>
      </c>
      <c r="O742" s="85">
        <f t="shared" si="313"/>
        <v>3</v>
      </c>
      <c r="P742" s="82">
        <f t="shared" si="307"/>
        <v>3</v>
      </c>
      <c r="Q742" s="82">
        <f t="shared" si="308"/>
        <v>0</v>
      </c>
      <c r="R742" s="85">
        <f t="shared" si="314"/>
        <v>0</v>
      </c>
      <c r="S742" s="82">
        <f t="shared" si="309"/>
        <v>0</v>
      </c>
      <c r="T742" s="82">
        <f t="shared" si="310"/>
        <v>0</v>
      </c>
      <c r="U742" s="85">
        <f t="shared" si="315"/>
        <v>3</v>
      </c>
      <c r="V742" s="47">
        <f t="shared" si="311"/>
        <v>3</v>
      </c>
      <c r="W742" s="47">
        <f t="shared" si="312"/>
        <v>0</v>
      </c>
    </row>
    <row r="743" spans="1:23" hidden="1">
      <c r="A743" s="35">
        <v>82</v>
      </c>
      <c r="B743" s="48" t="s">
        <v>1394</v>
      </c>
      <c r="C743" s="48"/>
      <c r="D743" s="35" t="s">
        <v>1395</v>
      </c>
      <c r="E743" s="35"/>
      <c r="F743" s="35" t="s">
        <v>736</v>
      </c>
      <c r="G743" s="82">
        <v>239</v>
      </c>
      <c r="H743" s="47">
        <f t="shared" si="303"/>
        <v>0</v>
      </c>
      <c r="I743" s="47">
        <f t="shared" si="304"/>
        <v>239</v>
      </c>
      <c r="J743" s="82">
        <v>242</v>
      </c>
      <c r="K743" s="87">
        <v>242</v>
      </c>
      <c r="L743" s="47">
        <f t="shared" si="305"/>
        <v>0</v>
      </c>
      <c r="M743" s="47">
        <f t="shared" si="306"/>
        <v>242</v>
      </c>
      <c r="O743" s="85">
        <f t="shared" si="313"/>
        <v>3</v>
      </c>
      <c r="P743" s="82">
        <f t="shared" si="307"/>
        <v>0</v>
      </c>
      <c r="Q743" s="82">
        <f t="shared" si="308"/>
        <v>3</v>
      </c>
      <c r="R743" s="85">
        <f t="shared" si="314"/>
        <v>0</v>
      </c>
      <c r="S743" s="82">
        <f t="shared" si="309"/>
        <v>0</v>
      </c>
      <c r="T743" s="82">
        <f t="shared" si="310"/>
        <v>0</v>
      </c>
      <c r="U743" s="85">
        <f t="shared" si="315"/>
        <v>3</v>
      </c>
      <c r="V743" s="47">
        <f t="shared" si="311"/>
        <v>0</v>
      </c>
      <c r="W743" s="47">
        <f t="shared" si="312"/>
        <v>3</v>
      </c>
    </row>
    <row r="744" spans="1:23" hidden="1">
      <c r="A744" s="35">
        <v>83</v>
      </c>
      <c r="B744" s="48" t="s">
        <v>1396</v>
      </c>
      <c r="C744" s="48"/>
      <c r="D744" s="35" t="s">
        <v>1397</v>
      </c>
      <c r="E744" s="35" t="s">
        <v>735</v>
      </c>
      <c r="F744" s="35"/>
      <c r="G744" s="82">
        <f>3+26+50+28+10+4+1</f>
        <v>122</v>
      </c>
      <c r="H744" s="47">
        <f t="shared" si="303"/>
        <v>122</v>
      </c>
      <c r="I744" s="47">
        <f t="shared" si="304"/>
        <v>0</v>
      </c>
      <c r="J744" s="82">
        <f>3+30+50+28+10</f>
        <v>121</v>
      </c>
      <c r="K744" s="87">
        <f>3+30+50+28+10</f>
        <v>121</v>
      </c>
      <c r="L744" s="47">
        <f t="shared" si="305"/>
        <v>121</v>
      </c>
      <c r="M744" s="47">
        <f t="shared" si="306"/>
        <v>0</v>
      </c>
      <c r="O744" s="85">
        <f t="shared" si="313"/>
        <v>-1</v>
      </c>
      <c r="P744" s="82">
        <f t="shared" si="307"/>
        <v>-1</v>
      </c>
      <c r="Q744" s="82">
        <f t="shared" si="308"/>
        <v>0</v>
      </c>
      <c r="R744" s="85">
        <f t="shared" si="314"/>
        <v>0</v>
      </c>
      <c r="S744" s="82">
        <f t="shared" si="309"/>
        <v>0</v>
      </c>
      <c r="T744" s="82">
        <f t="shared" si="310"/>
        <v>0</v>
      </c>
      <c r="U744" s="85">
        <f t="shared" si="315"/>
        <v>-1</v>
      </c>
      <c r="V744" s="47">
        <f t="shared" si="311"/>
        <v>-1</v>
      </c>
      <c r="W744" s="47">
        <f t="shared" si="312"/>
        <v>0</v>
      </c>
    </row>
    <row r="745" spans="1:23" hidden="1">
      <c r="A745" s="35">
        <v>84</v>
      </c>
      <c r="B745" s="48" t="s">
        <v>1396</v>
      </c>
      <c r="C745" s="48"/>
      <c r="D745" s="35" t="s">
        <v>1397</v>
      </c>
      <c r="E745" s="35"/>
      <c r="F745" s="35" t="s">
        <v>736</v>
      </c>
      <c r="G745" s="82">
        <f>2+25+50+23+4+1</f>
        <v>105</v>
      </c>
      <c r="H745" s="47">
        <f t="shared" si="303"/>
        <v>0</v>
      </c>
      <c r="I745" s="47">
        <f t="shared" si="304"/>
        <v>105</v>
      </c>
      <c r="J745" s="82">
        <f>0+2+29+50+23</f>
        <v>104</v>
      </c>
      <c r="K745" s="87">
        <f>29+50+23+2</f>
        <v>104</v>
      </c>
      <c r="L745" s="47">
        <f t="shared" si="305"/>
        <v>0</v>
      </c>
      <c r="M745" s="47">
        <f t="shared" si="306"/>
        <v>104</v>
      </c>
      <c r="O745" s="85">
        <f t="shared" si="313"/>
        <v>-1</v>
      </c>
      <c r="P745" s="82">
        <f t="shared" si="307"/>
        <v>0</v>
      </c>
      <c r="Q745" s="82">
        <f t="shared" si="308"/>
        <v>-1</v>
      </c>
      <c r="R745" s="85">
        <f t="shared" si="314"/>
        <v>0</v>
      </c>
      <c r="S745" s="82">
        <f t="shared" si="309"/>
        <v>0</v>
      </c>
      <c r="T745" s="82">
        <f t="shared" si="310"/>
        <v>0</v>
      </c>
      <c r="U745" s="85">
        <f t="shared" si="315"/>
        <v>-1</v>
      </c>
      <c r="V745" s="47">
        <f t="shared" si="311"/>
        <v>0</v>
      </c>
      <c r="W745" s="47">
        <f t="shared" si="312"/>
        <v>-1</v>
      </c>
    </row>
    <row r="746" spans="1:23" hidden="1">
      <c r="A746" s="35">
        <v>85</v>
      </c>
      <c r="B746" s="48">
        <v>554</v>
      </c>
      <c r="C746" s="48"/>
      <c r="D746" s="35" t="s">
        <v>1398</v>
      </c>
      <c r="E746" s="35" t="s">
        <v>735</v>
      </c>
      <c r="F746" s="35"/>
      <c r="G746" s="82">
        <v>82</v>
      </c>
      <c r="H746" s="47">
        <f t="shared" si="303"/>
        <v>82</v>
      </c>
      <c r="I746" s="47">
        <f t="shared" si="304"/>
        <v>0</v>
      </c>
      <c r="J746" s="82">
        <v>82</v>
      </c>
      <c r="K746" s="87">
        <v>82</v>
      </c>
      <c r="L746" s="47">
        <f t="shared" si="305"/>
        <v>82</v>
      </c>
      <c r="M746" s="47">
        <f t="shared" si="306"/>
        <v>0</v>
      </c>
      <c r="O746" s="85">
        <f t="shared" si="313"/>
        <v>0</v>
      </c>
      <c r="P746" s="82">
        <f t="shared" si="307"/>
        <v>0</v>
      </c>
      <c r="Q746" s="82">
        <f t="shared" si="308"/>
        <v>0</v>
      </c>
      <c r="R746" s="85">
        <f t="shared" si="314"/>
        <v>0</v>
      </c>
      <c r="S746" s="82">
        <f t="shared" si="309"/>
        <v>0</v>
      </c>
      <c r="T746" s="82">
        <f t="shared" si="310"/>
        <v>0</v>
      </c>
      <c r="U746" s="85">
        <f t="shared" si="315"/>
        <v>0</v>
      </c>
      <c r="V746" s="47">
        <f t="shared" si="311"/>
        <v>0</v>
      </c>
      <c r="W746" s="47">
        <f t="shared" si="312"/>
        <v>0</v>
      </c>
    </row>
    <row r="747" spans="1:23" hidden="1">
      <c r="A747" s="35">
        <v>86</v>
      </c>
      <c r="B747" s="48">
        <v>554</v>
      </c>
      <c r="C747" s="48"/>
      <c r="D747" s="35" t="s">
        <v>1399</v>
      </c>
      <c r="E747" s="35"/>
      <c r="F747" s="35" t="s">
        <v>736</v>
      </c>
      <c r="G747" s="82">
        <v>46.8</v>
      </c>
      <c r="H747" s="47">
        <f t="shared" si="303"/>
        <v>0</v>
      </c>
      <c r="I747" s="47">
        <f t="shared" si="304"/>
        <v>46.8</v>
      </c>
      <c r="J747" s="82">
        <v>46.8</v>
      </c>
      <c r="K747" s="87">
        <v>46.8</v>
      </c>
      <c r="L747" s="47">
        <f t="shared" si="305"/>
        <v>0</v>
      </c>
      <c r="M747" s="47">
        <f t="shared" si="306"/>
        <v>46.8</v>
      </c>
      <c r="O747" s="85">
        <f t="shared" si="313"/>
        <v>0</v>
      </c>
      <c r="P747" s="82">
        <f t="shared" si="307"/>
        <v>0</v>
      </c>
      <c r="Q747" s="82">
        <f t="shared" si="308"/>
        <v>0</v>
      </c>
      <c r="R747" s="85">
        <f t="shared" si="314"/>
        <v>0</v>
      </c>
      <c r="S747" s="82">
        <f t="shared" si="309"/>
        <v>0</v>
      </c>
      <c r="T747" s="82">
        <f t="shared" si="310"/>
        <v>0</v>
      </c>
      <c r="U747" s="85">
        <f t="shared" si="315"/>
        <v>0</v>
      </c>
      <c r="V747" s="47">
        <f t="shared" si="311"/>
        <v>0</v>
      </c>
      <c r="W747" s="47">
        <f t="shared" si="312"/>
        <v>0</v>
      </c>
    </row>
    <row r="748" spans="1:23" hidden="1">
      <c r="A748" s="35">
        <v>87</v>
      </c>
      <c r="B748" s="48">
        <v>556</v>
      </c>
      <c r="C748" s="48"/>
      <c r="D748" s="35" t="s">
        <v>1400</v>
      </c>
      <c r="E748" s="35" t="s">
        <v>735</v>
      </c>
      <c r="F748" s="35"/>
      <c r="G748" s="82">
        <v>67</v>
      </c>
      <c r="H748" s="47">
        <f t="shared" si="303"/>
        <v>67</v>
      </c>
      <c r="I748" s="47">
        <f t="shared" si="304"/>
        <v>0</v>
      </c>
      <c r="J748" s="82">
        <v>67</v>
      </c>
      <c r="K748" s="87">
        <v>67</v>
      </c>
      <c r="L748" s="47">
        <f t="shared" si="305"/>
        <v>67</v>
      </c>
      <c r="M748" s="47">
        <f t="shared" si="306"/>
        <v>0</v>
      </c>
      <c r="O748" s="85">
        <f t="shared" si="313"/>
        <v>0</v>
      </c>
      <c r="P748" s="82">
        <f t="shared" si="307"/>
        <v>0</v>
      </c>
      <c r="Q748" s="82">
        <f t="shared" si="308"/>
        <v>0</v>
      </c>
      <c r="R748" s="85">
        <f t="shared" si="314"/>
        <v>0</v>
      </c>
      <c r="S748" s="82">
        <f t="shared" si="309"/>
        <v>0</v>
      </c>
      <c r="T748" s="82">
        <f t="shared" si="310"/>
        <v>0</v>
      </c>
      <c r="U748" s="85">
        <f t="shared" si="315"/>
        <v>0</v>
      </c>
      <c r="V748" s="47">
        <f t="shared" si="311"/>
        <v>0</v>
      </c>
      <c r="W748" s="47">
        <f t="shared" si="312"/>
        <v>0</v>
      </c>
    </row>
    <row r="749" spans="1:23" hidden="1">
      <c r="A749" s="35">
        <v>88</v>
      </c>
      <c r="B749" s="48">
        <v>558</v>
      </c>
      <c r="C749" s="48"/>
      <c r="D749" s="35" t="s">
        <v>1401</v>
      </c>
      <c r="E749" s="35" t="s">
        <v>735</v>
      </c>
      <c r="F749" s="35"/>
      <c r="G749" s="82">
        <v>62</v>
      </c>
      <c r="H749" s="47">
        <f t="shared" si="303"/>
        <v>62</v>
      </c>
      <c r="I749" s="47">
        <f t="shared" si="304"/>
        <v>0</v>
      </c>
      <c r="J749" s="82">
        <v>62</v>
      </c>
      <c r="K749" s="87">
        <v>62</v>
      </c>
      <c r="L749" s="47">
        <f t="shared" si="305"/>
        <v>62</v>
      </c>
      <c r="M749" s="47">
        <f t="shared" si="306"/>
        <v>0</v>
      </c>
      <c r="O749" s="85">
        <f t="shared" si="313"/>
        <v>0</v>
      </c>
      <c r="P749" s="82">
        <f t="shared" si="307"/>
        <v>0</v>
      </c>
      <c r="Q749" s="82">
        <f t="shared" si="308"/>
        <v>0</v>
      </c>
      <c r="R749" s="85">
        <f t="shared" si="314"/>
        <v>0</v>
      </c>
      <c r="S749" s="82">
        <f t="shared" si="309"/>
        <v>0</v>
      </c>
      <c r="T749" s="82">
        <f t="shared" si="310"/>
        <v>0</v>
      </c>
      <c r="U749" s="85">
        <f t="shared" si="315"/>
        <v>0</v>
      </c>
      <c r="V749" s="47">
        <f t="shared" si="311"/>
        <v>0</v>
      </c>
      <c r="W749" s="47">
        <f t="shared" si="312"/>
        <v>0</v>
      </c>
    </row>
    <row r="750" spans="1:23" hidden="1">
      <c r="A750" s="35">
        <v>89</v>
      </c>
      <c r="B750" s="48">
        <v>559</v>
      </c>
      <c r="C750" s="48"/>
      <c r="D750" s="35" t="s">
        <v>1402</v>
      </c>
      <c r="E750" s="35" t="s">
        <v>735</v>
      </c>
      <c r="F750" s="35"/>
      <c r="G750" s="82">
        <v>60.4</v>
      </c>
      <c r="H750" s="47">
        <f t="shared" si="303"/>
        <v>60.4</v>
      </c>
      <c r="I750" s="47">
        <f t="shared" si="304"/>
        <v>0</v>
      </c>
      <c r="J750" s="82">
        <v>60.4</v>
      </c>
      <c r="K750" s="87">
        <v>60.4</v>
      </c>
      <c r="L750" s="47">
        <f t="shared" si="305"/>
        <v>60.4</v>
      </c>
      <c r="M750" s="47">
        <f t="shared" si="306"/>
        <v>0</v>
      </c>
      <c r="O750" s="85">
        <f t="shared" si="313"/>
        <v>0</v>
      </c>
      <c r="P750" s="82">
        <f t="shared" si="307"/>
        <v>0</v>
      </c>
      <c r="Q750" s="82">
        <f t="shared" si="308"/>
        <v>0</v>
      </c>
      <c r="R750" s="85">
        <f t="shared" si="314"/>
        <v>0</v>
      </c>
      <c r="S750" s="82">
        <f t="shared" si="309"/>
        <v>0</v>
      </c>
      <c r="T750" s="82">
        <f t="shared" si="310"/>
        <v>0</v>
      </c>
      <c r="U750" s="85">
        <f t="shared" si="315"/>
        <v>0</v>
      </c>
      <c r="V750" s="47">
        <f t="shared" si="311"/>
        <v>0</v>
      </c>
      <c r="W750" s="47">
        <f t="shared" si="312"/>
        <v>0</v>
      </c>
    </row>
    <row r="751" spans="1:23" hidden="1">
      <c r="A751" s="35">
        <v>90</v>
      </c>
      <c r="B751" s="48">
        <v>562</v>
      </c>
      <c r="C751" s="48"/>
      <c r="D751" s="35" t="s">
        <v>1403</v>
      </c>
      <c r="E751" s="35" t="s">
        <v>735</v>
      </c>
      <c r="F751" s="35"/>
      <c r="G751" s="82">
        <v>47</v>
      </c>
      <c r="H751" s="47">
        <f t="shared" si="303"/>
        <v>47</v>
      </c>
      <c r="I751" s="47">
        <f t="shared" si="304"/>
        <v>0</v>
      </c>
      <c r="J751" s="82">
        <v>47</v>
      </c>
      <c r="K751" s="87">
        <v>47</v>
      </c>
      <c r="L751" s="47">
        <f t="shared" si="305"/>
        <v>47</v>
      </c>
      <c r="M751" s="47">
        <f t="shared" si="306"/>
        <v>0</v>
      </c>
      <c r="O751" s="85">
        <f t="shared" si="313"/>
        <v>0</v>
      </c>
      <c r="P751" s="82">
        <f t="shared" si="307"/>
        <v>0</v>
      </c>
      <c r="Q751" s="82">
        <f t="shared" si="308"/>
        <v>0</v>
      </c>
      <c r="R751" s="85">
        <f t="shared" si="314"/>
        <v>0</v>
      </c>
      <c r="S751" s="82">
        <f t="shared" si="309"/>
        <v>0</v>
      </c>
      <c r="T751" s="82">
        <f t="shared" si="310"/>
        <v>0</v>
      </c>
      <c r="U751" s="85">
        <f t="shared" si="315"/>
        <v>0</v>
      </c>
      <c r="V751" s="47">
        <f t="shared" si="311"/>
        <v>0</v>
      </c>
      <c r="W751" s="47">
        <f t="shared" si="312"/>
        <v>0</v>
      </c>
    </row>
    <row r="752" spans="1:23" hidden="1">
      <c r="A752" s="35">
        <v>91</v>
      </c>
      <c r="B752" s="48">
        <v>565</v>
      </c>
      <c r="C752" s="48"/>
      <c r="D752" s="35" t="s">
        <v>1404</v>
      </c>
      <c r="E752" s="35" t="s">
        <v>735</v>
      </c>
      <c r="F752" s="35"/>
      <c r="G752" s="82">
        <v>26</v>
      </c>
      <c r="H752" s="47">
        <f t="shared" si="303"/>
        <v>26</v>
      </c>
      <c r="I752" s="47">
        <f t="shared" si="304"/>
        <v>0</v>
      </c>
      <c r="J752" s="82">
        <v>26</v>
      </c>
      <c r="K752" s="87">
        <v>26</v>
      </c>
      <c r="L752" s="47">
        <f t="shared" si="305"/>
        <v>26</v>
      </c>
      <c r="M752" s="47">
        <f t="shared" si="306"/>
        <v>0</v>
      </c>
      <c r="O752" s="85">
        <f t="shared" si="313"/>
        <v>0</v>
      </c>
      <c r="P752" s="82">
        <f t="shared" si="307"/>
        <v>0</v>
      </c>
      <c r="Q752" s="82">
        <f t="shared" si="308"/>
        <v>0</v>
      </c>
      <c r="R752" s="85">
        <f t="shared" si="314"/>
        <v>0</v>
      </c>
      <c r="S752" s="82">
        <f t="shared" si="309"/>
        <v>0</v>
      </c>
      <c r="T752" s="82">
        <f t="shared" si="310"/>
        <v>0</v>
      </c>
      <c r="U752" s="85">
        <f t="shared" si="315"/>
        <v>0</v>
      </c>
      <c r="V752" s="47">
        <f t="shared" si="311"/>
        <v>0</v>
      </c>
      <c r="W752" s="47">
        <f t="shared" si="312"/>
        <v>0</v>
      </c>
    </row>
    <row r="753" spans="1:23" hidden="1">
      <c r="A753" s="35">
        <v>92</v>
      </c>
      <c r="B753" s="48" t="s">
        <v>1405</v>
      </c>
      <c r="C753" s="48"/>
      <c r="D753" s="35" t="s">
        <v>1406</v>
      </c>
      <c r="E753" s="35" t="s">
        <v>735</v>
      </c>
      <c r="F753" s="35"/>
      <c r="G753" s="82">
        <v>73</v>
      </c>
      <c r="H753" s="47">
        <f t="shared" si="303"/>
        <v>73</v>
      </c>
      <c r="I753" s="47">
        <f t="shared" si="304"/>
        <v>0</v>
      </c>
      <c r="J753" s="82">
        <v>73</v>
      </c>
      <c r="K753" s="87">
        <v>73</v>
      </c>
      <c r="L753" s="47">
        <f t="shared" si="305"/>
        <v>73</v>
      </c>
      <c r="M753" s="47">
        <f t="shared" si="306"/>
        <v>0</v>
      </c>
      <c r="O753" s="85">
        <f t="shared" si="313"/>
        <v>0</v>
      </c>
      <c r="P753" s="82">
        <f t="shared" si="307"/>
        <v>0</v>
      </c>
      <c r="Q753" s="82">
        <f t="shared" si="308"/>
        <v>0</v>
      </c>
      <c r="R753" s="85">
        <f t="shared" si="314"/>
        <v>0</v>
      </c>
      <c r="S753" s="82">
        <f t="shared" si="309"/>
        <v>0</v>
      </c>
      <c r="T753" s="82">
        <f t="shared" si="310"/>
        <v>0</v>
      </c>
      <c r="U753" s="85">
        <f t="shared" si="315"/>
        <v>0</v>
      </c>
      <c r="V753" s="47">
        <f t="shared" si="311"/>
        <v>0</v>
      </c>
      <c r="W753" s="47">
        <f t="shared" si="312"/>
        <v>0</v>
      </c>
    </row>
    <row r="754" spans="1:23" hidden="1">
      <c r="A754" s="35">
        <v>93</v>
      </c>
      <c r="B754" s="48" t="s">
        <v>1407</v>
      </c>
      <c r="C754" s="48"/>
      <c r="D754" s="35" t="s">
        <v>1408</v>
      </c>
      <c r="E754" s="35" t="s">
        <v>735</v>
      </c>
      <c r="F754" s="35"/>
      <c r="G754" s="82">
        <v>65.5</v>
      </c>
      <c r="H754" s="47">
        <f t="shared" si="303"/>
        <v>65.5</v>
      </c>
      <c r="I754" s="47">
        <f t="shared" si="304"/>
        <v>0</v>
      </c>
      <c r="J754" s="82">
        <v>65.5</v>
      </c>
      <c r="K754" s="87">
        <v>65</v>
      </c>
      <c r="L754" s="47">
        <f t="shared" si="305"/>
        <v>65</v>
      </c>
      <c r="M754" s="47">
        <f t="shared" si="306"/>
        <v>0</v>
      </c>
      <c r="O754" s="85">
        <f t="shared" si="313"/>
        <v>0</v>
      </c>
      <c r="P754" s="82">
        <f t="shared" si="307"/>
        <v>0</v>
      </c>
      <c r="Q754" s="82">
        <f t="shared" si="308"/>
        <v>0</v>
      </c>
      <c r="R754" s="85">
        <f t="shared" si="314"/>
        <v>-0.5</v>
      </c>
      <c r="S754" s="82">
        <f t="shared" si="309"/>
        <v>-0.5</v>
      </c>
      <c r="T754" s="82">
        <f t="shared" si="310"/>
        <v>0</v>
      </c>
      <c r="U754" s="85">
        <f t="shared" si="315"/>
        <v>-0.5</v>
      </c>
      <c r="V754" s="47">
        <f t="shared" si="311"/>
        <v>-0.5</v>
      </c>
      <c r="W754" s="47">
        <f t="shared" si="312"/>
        <v>0</v>
      </c>
    </row>
    <row r="755" spans="1:23" hidden="1">
      <c r="A755" s="35">
        <v>94</v>
      </c>
      <c r="B755" s="48">
        <v>567</v>
      </c>
      <c r="C755" s="48"/>
      <c r="D755" s="35" t="s">
        <v>1409</v>
      </c>
      <c r="E755" s="35" t="s">
        <v>735</v>
      </c>
      <c r="F755" s="35"/>
      <c r="G755" s="82">
        <v>0</v>
      </c>
      <c r="H755" s="47">
        <f t="shared" si="303"/>
        <v>0</v>
      </c>
      <c r="I755" s="47">
        <f t="shared" si="304"/>
        <v>0</v>
      </c>
      <c r="J755" s="82"/>
      <c r="K755" s="87"/>
      <c r="L755" s="47">
        <f t="shared" si="305"/>
        <v>0</v>
      </c>
      <c r="M755" s="47">
        <f t="shared" si="306"/>
        <v>0</v>
      </c>
      <c r="O755" s="85">
        <f t="shared" si="313"/>
        <v>0</v>
      </c>
      <c r="P755" s="82">
        <f t="shared" si="307"/>
        <v>0</v>
      </c>
      <c r="Q755" s="82">
        <f t="shared" si="308"/>
        <v>0</v>
      </c>
      <c r="R755" s="85">
        <f t="shared" si="314"/>
        <v>0</v>
      </c>
      <c r="S755" s="82">
        <f t="shared" si="309"/>
        <v>0</v>
      </c>
      <c r="T755" s="82">
        <f t="shared" si="310"/>
        <v>0</v>
      </c>
      <c r="U755" s="85">
        <f t="shared" si="315"/>
        <v>0</v>
      </c>
      <c r="V755" s="47">
        <f t="shared" si="311"/>
        <v>0</v>
      </c>
      <c r="W755" s="47">
        <f t="shared" si="312"/>
        <v>0</v>
      </c>
    </row>
    <row r="756" spans="1:23" hidden="1">
      <c r="A756" s="35">
        <v>95</v>
      </c>
      <c r="B756" s="48">
        <v>575</v>
      </c>
      <c r="C756" s="48"/>
      <c r="D756" s="35" t="s">
        <v>1410</v>
      </c>
      <c r="E756" s="35"/>
      <c r="F756" s="35" t="s">
        <v>736</v>
      </c>
      <c r="G756" s="82">
        <v>623</v>
      </c>
      <c r="H756" s="47">
        <f t="shared" si="303"/>
        <v>0</v>
      </c>
      <c r="I756" s="47">
        <f t="shared" si="304"/>
        <v>623</v>
      </c>
      <c r="J756" s="82">
        <v>623</v>
      </c>
      <c r="K756" s="87">
        <v>623</v>
      </c>
      <c r="L756" s="47">
        <f t="shared" si="305"/>
        <v>0</v>
      </c>
      <c r="M756" s="47">
        <f t="shared" si="306"/>
        <v>623</v>
      </c>
      <c r="O756" s="85">
        <f t="shared" si="313"/>
        <v>0</v>
      </c>
      <c r="P756" s="82">
        <f t="shared" si="307"/>
        <v>0</v>
      </c>
      <c r="Q756" s="82">
        <f t="shared" si="308"/>
        <v>0</v>
      </c>
      <c r="R756" s="85">
        <f t="shared" si="314"/>
        <v>0</v>
      </c>
      <c r="S756" s="82">
        <f t="shared" si="309"/>
        <v>0</v>
      </c>
      <c r="T756" s="82">
        <f t="shared" si="310"/>
        <v>0</v>
      </c>
      <c r="U756" s="85">
        <f t="shared" si="315"/>
        <v>0</v>
      </c>
      <c r="V756" s="47">
        <f t="shared" si="311"/>
        <v>0</v>
      </c>
      <c r="W756" s="47">
        <f t="shared" si="312"/>
        <v>0</v>
      </c>
    </row>
    <row r="757" spans="1:23" hidden="1">
      <c r="A757" s="35">
        <v>96</v>
      </c>
      <c r="B757" s="48" t="s">
        <v>1411</v>
      </c>
      <c r="C757" s="48"/>
      <c r="D757" s="35" t="s">
        <v>1412</v>
      </c>
      <c r="E757" s="35"/>
      <c r="F757" s="35" t="s">
        <v>736</v>
      </c>
      <c r="G757" s="82">
        <v>99</v>
      </c>
      <c r="H757" s="47">
        <f t="shared" si="303"/>
        <v>0</v>
      </c>
      <c r="I757" s="47">
        <f t="shared" si="304"/>
        <v>99</v>
      </c>
      <c r="J757" s="82">
        <v>99</v>
      </c>
      <c r="K757" s="87">
        <v>99</v>
      </c>
      <c r="L757" s="47">
        <f t="shared" si="305"/>
        <v>0</v>
      </c>
      <c r="M757" s="47">
        <f t="shared" si="306"/>
        <v>99</v>
      </c>
      <c r="O757" s="85">
        <f t="shared" si="313"/>
        <v>0</v>
      </c>
      <c r="P757" s="82">
        <f t="shared" si="307"/>
        <v>0</v>
      </c>
      <c r="Q757" s="82">
        <f t="shared" si="308"/>
        <v>0</v>
      </c>
      <c r="R757" s="85">
        <f t="shared" si="314"/>
        <v>0</v>
      </c>
      <c r="S757" s="82">
        <f t="shared" si="309"/>
        <v>0</v>
      </c>
      <c r="T757" s="82">
        <f t="shared" si="310"/>
        <v>0</v>
      </c>
      <c r="U757" s="85">
        <f t="shared" si="315"/>
        <v>0</v>
      </c>
      <c r="V757" s="47">
        <f t="shared" si="311"/>
        <v>0</v>
      </c>
      <c r="W757" s="47">
        <f t="shared" si="312"/>
        <v>0</v>
      </c>
    </row>
    <row r="758" spans="1:23" hidden="1">
      <c r="A758" s="35">
        <v>97</v>
      </c>
      <c r="B758" s="48">
        <v>582</v>
      </c>
      <c r="C758" s="48"/>
      <c r="D758" s="35" t="s">
        <v>1413</v>
      </c>
      <c r="E758" s="35" t="s">
        <v>735</v>
      </c>
      <c r="F758" s="35"/>
      <c r="G758" s="82">
        <v>79</v>
      </c>
      <c r="H758" s="47">
        <f t="shared" si="303"/>
        <v>79</v>
      </c>
      <c r="I758" s="47">
        <f t="shared" si="304"/>
        <v>0</v>
      </c>
      <c r="J758" s="82">
        <v>79</v>
      </c>
      <c r="K758" s="87">
        <v>79</v>
      </c>
      <c r="L758" s="47">
        <f t="shared" si="305"/>
        <v>79</v>
      </c>
      <c r="M758" s="47">
        <f t="shared" si="306"/>
        <v>0</v>
      </c>
      <c r="O758" s="85">
        <f t="shared" si="313"/>
        <v>0</v>
      </c>
      <c r="P758" s="82">
        <f t="shared" si="307"/>
        <v>0</v>
      </c>
      <c r="Q758" s="82">
        <f t="shared" si="308"/>
        <v>0</v>
      </c>
      <c r="R758" s="85">
        <f t="shared" si="314"/>
        <v>0</v>
      </c>
      <c r="S758" s="82">
        <f t="shared" si="309"/>
        <v>0</v>
      </c>
      <c r="T758" s="82">
        <f t="shared" si="310"/>
        <v>0</v>
      </c>
      <c r="U758" s="85">
        <f t="shared" si="315"/>
        <v>0</v>
      </c>
      <c r="V758" s="47">
        <f t="shared" si="311"/>
        <v>0</v>
      </c>
      <c r="W758" s="47">
        <f t="shared" si="312"/>
        <v>0</v>
      </c>
    </row>
    <row r="759" spans="1:23" hidden="1">
      <c r="A759" s="35">
        <v>98</v>
      </c>
      <c r="B759" s="48">
        <v>583</v>
      </c>
      <c r="C759" s="48"/>
      <c r="D759" s="35" t="s">
        <v>1414</v>
      </c>
      <c r="E759" s="35" t="s">
        <v>735</v>
      </c>
      <c r="F759" s="35"/>
      <c r="G759" s="82">
        <v>141.80000000000001</v>
      </c>
      <c r="H759" s="47">
        <f t="shared" si="303"/>
        <v>141.80000000000001</v>
      </c>
      <c r="I759" s="47">
        <f t="shared" si="304"/>
        <v>0</v>
      </c>
      <c r="J759" s="82">
        <v>141.80000000000001</v>
      </c>
      <c r="K759" s="87">
        <v>143.80000000000001</v>
      </c>
      <c r="L759" s="47">
        <f t="shared" si="305"/>
        <v>143.80000000000001</v>
      </c>
      <c r="M759" s="47">
        <f t="shared" si="306"/>
        <v>0</v>
      </c>
      <c r="O759" s="85">
        <f t="shared" si="313"/>
        <v>0</v>
      </c>
      <c r="P759" s="82">
        <f t="shared" si="307"/>
        <v>0</v>
      </c>
      <c r="Q759" s="82">
        <f t="shared" si="308"/>
        <v>0</v>
      </c>
      <c r="R759" s="85">
        <f t="shared" si="314"/>
        <v>2</v>
      </c>
      <c r="S759" s="82">
        <f t="shared" si="309"/>
        <v>2</v>
      </c>
      <c r="T759" s="82">
        <f t="shared" si="310"/>
        <v>0</v>
      </c>
      <c r="U759" s="85">
        <f t="shared" si="315"/>
        <v>2</v>
      </c>
      <c r="V759" s="47">
        <f t="shared" si="311"/>
        <v>2</v>
      </c>
      <c r="W759" s="47">
        <f t="shared" si="312"/>
        <v>0</v>
      </c>
    </row>
    <row r="760" spans="1:23" hidden="1">
      <c r="A760" s="35">
        <v>99</v>
      </c>
      <c r="B760" s="48">
        <v>584</v>
      </c>
      <c r="C760" s="48"/>
      <c r="D760" s="47" t="s">
        <v>1415</v>
      </c>
      <c r="E760" s="79" t="s">
        <v>735</v>
      </c>
      <c r="F760" s="79"/>
      <c r="G760" s="82">
        <v>131</v>
      </c>
      <c r="H760" s="47">
        <f t="shared" si="303"/>
        <v>131</v>
      </c>
      <c r="I760" s="47">
        <f t="shared" si="304"/>
        <v>0</v>
      </c>
      <c r="J760" s="82">
        <v>131</v>
      </c>
      <c r="K760" s="87">
        <v>131</v>
      </c>
      <c r="L760" s="47">
        <f t="shared" si="305"/>
        <v>131</v>
      </c>
      <c r="M760" s="47">
        <f t="shared" si="306"/>
        <v>0</v>
      </c>
      <c r="O760" s="85">
        <f t="shared" si="313"/>
        <v>0</v>
      </c>
      <c r="P760" s="82">
        <f t="shared" si="307"/>
        <v>0</v>
      </c>
      <c r="Q760" s="82">
        <f t="shared" si="308"/>
        <v>0</v>
      </c>
      <c r="R760" s="85">
        <f t="shared" si="314"/>
        <v>0</v>
      </c>
      <c r="S760" s="82">
        <f t="shared" si="309"/>
        <v>0</v>
      </c>
      <c r="T760" s="82">
        <f t="shared" si="310"/>
        <v>0</v>
      </c>
      <c r="U760" s="85">
        <f t="shared" si="315"/>
        <v>0</v>
      </c>
      <c r="V760" s="47">
        <f t="shared" si="311"/>
        <v>0</v>
      </c>
      <c r="W760" s="47">
        <f t="shared" si="312"/>
        <v>0</v>
      </c>
    </row>
    <row r="761" spans="1:23" hidden="1">
      <c r="A761" s="35">
        <v>100</v>
      </c>
      <c r="B761" s="48">
        <v>585</v>
      </c>
      <c r="C761" s="48"/>
      <c r="D761" s="35" t="s">
        <v>1416</v>
      </c>
      <c r="E761" s="35" t="s">
        <v>735</v>
      </c>
      <c r="F761" s="35"/>
      <c r="G761" s="82">
        <v>270</v>
      </c>
      <c r="H761" s="47">
        <f t="shared" si="303"/>
        <v>270</v>
      </c>
      <c r="I761" s="47">
        <f t="shared" si="304"/>
        <v>0</v>
      </c>
      <c r="J761" s="82">
        <v>270</v>
      </c>
      <c r="K761" s="87">
        <v>270</v>
      </c>
      <c r="L761" s="47">
        <f t="shared" si="305"/>
        <v>270</v>
      </c>
      <c r="M761" s="47">
        <f t="shared" si="306"/>
        <v>0</v>
      </c>
      <c r="O761" s="85">
        <f t="shared" si="313"/>
        <v>0</v>
      </c>
      <c r="P761" s="82">
        <f t="shared" si="307"/>
        <v>0</v>
      </c>
      <c r="Q761" s="82">
        <f t="shared" si="308"/>
        <v>0</v>
      </c>
      <c r="R761" s="85">
        <f t="shared" si="314"/>
        <v>0</v>
      </c>
      <c r="S761" s="82">
        <f t="shared" si="309"/>
        <v>0</v>
      </c>
      <c r="T761" s="82">
        <f t="shared" si="310"/>
        <v>0</v>
      </c>
      <c r="U761" s="85">
        <f t="shared" si="315"/>
        <v>0</v>
      </c>
      <c r="V761" s="47">
        <f t="shared" si="311"/>
        <v>0</v>
      </c>
      <c r="W761" s="47">
        <f t="shared" si="312"/>
        <v>0</v>
      </c>
    </row>
    <row r="762" spans="1:23" hidden="1">
      <c r="A762" s="35">
        <v>101</v>
      </c>
      <c r="B762" s="48">
        <v>586</v>
      </c>
      <c r="C762" s="48"/>
      <c r="D762" s="35" t="s">
        <v>1417</v>
      </c>
      <c r="E762" s="35" t="s">
        <v>735</v>
      </c>
      <c r="F762" s="35"/>
      <c r="G762" s="82">
        <v>124</v>
      </c>
      <c r="H762" s="47">
        <f t="shared" si="303"/>
        <v>124</v>
      </c>
      <c r="I762" s="47">
        <f t="shared" si="304"/>
        <v>0</v>
      </c>
      <c r="J762" s="82">
        <v>124</v>
      </c>
      <c r="K762" s="87">
        <v>123</v>
      </c>
      <c r="L762" s="47">
        <f t="shared" si="305"/>
        <v>123</v>
      </c>
      <c r="M762" s="47">
        <f t="shared" si="306"/>
        <v>0</v>
      </c>
      <c r="O762" s="85">
        <f t="shared" si="313"/>
        <v>0</v>
      </c>
      <c r="P762" s="82">
        <f t="shared" si="307"/>
        <v>0</v>
      </c>
      <c r="Q762" s="82">
        <f t="shared" si="308"/>
        <v>0</v>
      </c>
      <c r="R762" s="85">
        <f t="shared" si="314"/>
        <v>-1</v>
      </c>
      <c r="S762" s="82">
        <f t="shared" si="309"/>
        <v>-1</v>
      </c>
      <c r="T762" s="82">
        <f t="shared" si="310"/>
        <v>0</v>
      </c>
      <c r="U762" s="85">
        <f t="shared" si="315"/>
        <v>-1</v>
      </c>
      <c r="V762" s="47">
        <f t="shared" si="311"/>
        <v>-1</v>
      </c>
      <c r="W762" s="47">
        <f t="shared" si="312"/>
        <v>0</v>
      </c>
    </row>
    <row r="763" spans="1:23" hidden="1">
      <c r="A763" s="35">
        <v>102</v>
      </c>
      <c r="B763" s="48">
        <v>587</v>
      </c>
      <c r="C763" s="48"/>
      <c r="D763" s="35" t="s">
        <v>1418</v>
      </c>
      <c r="E763" s="35" t="s">
        <v>735</v>
      </c>
      <c r="F763" s="35"/>
      <c r="G763" s="82">
        <v>199</v>
      </c>
      <c r="H763" s="47">
        <f t="shared" si="303"/>
        <v>199</v>
      </c>
      <c r="I763" s="47">
        <f t="shared" si="304"/>
        <v>0</v>
      </c>
      <c r="J763" s="82">
        <v>199</v>
      </c>
      <c r="K763" s="87">
        <v>199</v>
      </c>
      <c r="L763" s="47">
        <f t="shared" si="305"/>
        <v>199</v>
      </c>
      <c r="M763" s="47">
        <f t="shared" si="306"/>
        <v>0</v>
      </c>
      <c r="O763" s="85">
        <f t="shared" si="313"/>
        <v>0</v>
      </c>
      <c r="P763" s="82">
        <f t="shared" si="307"/>
        <v>0</v>
      </c>
      <c r="Q763" s="82">
        <f t="shared" si="308"/>
        <v>0</v>
      </c>
      <c r="R763" s="85">
        <f t="shared" si="314"/>
        <v>0</v>
      </c>
      <c r="S763" s="82">
        <f t="shared" si="309"/>
        <v>0</v>
      </c>
      <c r="T763" s="82">
        <f t="shared" si="310"/>
        <v>0</v>
      </c>
      <c r="U763" s="85">
        <f t="shared" si="315"/>
        <v>0</v>
      </c>
      <c r="V763" s="47">
        <f t="shared" si="311"/>
        <v>0</v>
      </c>
      <c r="W763" s="47">
        <f t="shared" si="312"/>
        <v>0</v>
      </c>
    </row>
    <row r="764" spans="1:23" hidden="1">
      <c r="A764" s="35">
        <v>103</v>
      </c>
      <c r="B764" s="48">
        <v>587</v>
      </c>
      <c r="C764" s="48"/>
      <c r="D764" s="35" t="s">
        <v>1418</v>
      </c>
      <c r="E764" s="35"/>
      <c r="F764" s="35" t="s">
        <v>736</v>
      </c>
      <c r="G764" s="82">
        <v>199</v>
      </c>
      <c r="H764" s="47">
        <f t="shared" si="303"/>
        <v>0</v>
      </c>
      <c r="I764" s="47">
        <f t="shared" si="304"/>
        <v>199</v>
      </c>
      <c r="J764" s="82">
        <v>199</v>
      </c>
      <c r="K764" s="87">
        <v>199</v>
      </c>
      <c r="L764" s="47">
        <f t="shared" si="305"/>
        <v>0</v>
      </c>
      <c r="M764" s="47">
        <f t="shared" si="306"/>
        <v>199</v>
      </c>
      <c r="O764" s="85">
        <f t="shared" si="313"/>
        <v>0</v>
      </c>
      <c r="P764" s="82">
        <f t="shared" si="307"/>
        <v>0</v>
      </c>
      <c r="Q764" s="82">
        <f t="shared" si="308"/>
        <v>0</v>
      </c>
      <c r="R764" s="85">
        <f t="shared" si="314"/>
        <v>0</v>
      </c>
      <c r="S764" s="82">
        <f t="shared" si="309"/>
        <v>0</v>
      </c>
      <c r="T764" s="82">
        <f t="shared" si="310"/>
        <v>0</v>
      </c>
      <c r="U764" s="85">
        <f t="shared" si="315"/>
        <v>0</v>
      </c>
      <c r="V764" s="47">
        <f t="shared" si="311"/>
        <v>0</v>
      </c>
      <c r="W764" s="47">
        <f t="shared" si="312"/>
        <v>0</v>
      </c>
    </row>
    <row r="765" spans="1:23" hidden="1">
      <c r="A765" s="35">
        <v>104</v>
      </c>
      <c r="B765" s="48" t="s">
        <v>1419</v>
      </c>
      <c r="C765" s="48"/>
      <c r="D765" s="35" t="s">
        <v>1420</v>
      </c>
      <c r="E765" s="35"/>
      <c r="F765" s="35" t="s">
        <v>736</v>
      </c>
      <c r="G765" s="82">
        <v>10</v>
      </c>
      <c r="H765" s="47">
        <f t="shared" si="303"/>
        <v>0</v>
      </c>
      <c r="I765" s="47">
        <f t="shared" si="304"/>
        <v>10</v>
      </c>
      <c r="J765" s="82">
        <v>10</v>
      </c>
      <c r="K765" s="87">
        <v>10</v>
      </c>
      <c r="L765" s="47">
        <f t="shared" si="305"/>
        <v>0</v>
      </c>
      <c r="M765" s="47">
        <f t="shared" si="306"/>
        <v>10</v>
      </c>
      <c r="O765" s="85">
        <f t="shared" si="313"/>
        <v>0</v>
      </c>
      <c r="P765" s="82">
        <f t="shared" si="307"/>
        <v>0</v>
      </c>
      <c r="Q765" s="82">
        <f t="shared" si="308"/>
        <v>0</v>
      </c>
      <c r="R765" s="85">
        <f t="shared" si="314"/>
        <v>0</v>
      </c>
      <c r="S765" s="82">
        <f t="shared" si="309"/>
        <v>0</v>
      </c>
      <c r="T765" s="82">
        <f t="shared" si="310"/>
        <v>0</v>
      </c>
      <c r="U765" s="85">
        <f t="shared" si="315"/>
        <v>0</v>
      </c>
      <c r="V765" s="47">
        <f t="shared" si="311"/>
        <v>0</v>
      </c>
      <c r="W765" s="47">
        <f t="shared" si="312"/>
        <v>0</v>
      </c>
    </row>
    <row r="766" spans="1:23" hidden="1">
      <c r="A766" s="35">
        <v>105</v>
      </c>
      <c r="B766" s="48" t="s">
        <v>1421</v>
      </c>
      <c r="C766" s="48"/>
      <c r="D766" s="35" t="s">
        <v>1422</v>
      </c>
      <c r="E766" s="35" t="s">
        <v>735</v>
      </c>
      <c r="F766" s="35"/>
      <c r="G766" s="82">
        <v>181</v>
      </c>
      <c r="H766" s="47">
        <f t="shared" si="303"/>
        <v>181</v>
      </c>
      <c r="I766" s="47">
        <f t="shared" si="304"/>
        <v>0</v>
      </c>
      <c r="J766" s="82">
        <v>181</v>
      </c>
      <c r="K766" s="87">
        <v>181</v>
      </c>
      <c r="L766" s="47">
        <f t="shared" si="305"/>
        <v>181</v>
      </c>
      <c r="M766" s="47">
        <f t="shared" si="306"/>
        <v>0</v>
      </c>
      <c r="N766" s="82"/>
      <c r="O766" s="85">
        <f t="shared" si="313"/>
        <v>0</v>
      </c>
      <c r="P766" s="82">
        <f t="shared" si="307"/>
        <v>0</v>
      </c>
      <c r="Q766" s="82">
        <f t="shared" si="308"/>
        <v>0</v>
      </c>
      <c r="R766" s="85">
        <f t="shared" si="314"/>
        <v>0</v>
      </c>
      <c r="S766" s="82">
        <f t="shared" si="309"/>
        <v>0</v>
      </c>
      <c r="T766" s="82">
        <f t="shared" si="310"/>
        <v>0</v>
      </c>
      <c r="U766" s="85">
        <f t="shared" si="315"/>
        <v>0</v>
      </c>
      <c r="V766" s="47">
        <f t="shared" si="311"/>
        <v>0</v>
      </c>
      <c r="W766" s="47">
        <f t="shared" si="312"/>
        <v>0</v>
      </c>
    </row>
    <row r="767" spans="1:23" hidden="1">
      <c r="A767" s="35">
        <v>106</v>
      </c>
      <c r="B767" s="48" t="s">
        <v>1421</v>
      </c>
      <c r="C767" s="48"/>
      <c r="D767" s="35" t="s">
        <v>1422</v>
      </c>
      <c r="E767" s="35"/>
      <c r="F767" s="35" t="s">
        <v>736</v>
      </c>
      <c r="G767" s="82">
        <v>176</v>
      </c>
      <c r="H767" s="47">
        <f t="shared" si="303"/>
        <v>0</v>
      </c>
      <c r="I767" s="47">
        <f t="shared" si="304"/>
        <v>176</v>
      </c>
      <c r="J767" s="82">
        <v>176</v>
      </c>
      <c r="K767" s="87">
        <v>176</v>
      </c>
      <c r="L767" s="47">
        <f t="shared" si="305"/>
        <v>0</v>
      </c>
      <c r="M767" s="47">
        <f t="shared" si="306"/>
        <v>176</v>
      </c>
      <c r="N767" s="82"/>
      <c r="O767" s="85">
        <f t="shared" si="313"/>
        <v>0</v>
      </c>
      <c r="P767" s="82">
        <f t="shared" si="307"/>
        <v>0</v>
      </c>
      <c r="Q767" s="82">
        <f t="shared" si="308"/>
        <v>0</v>
      </c>
      <c r="R767" s="85">
        <f t="shared" si="314"/>
        <v>0</v>
      </c>
      <c r="S767" s="82">
        <f t="shared" si="309"/>
        <v>0</v>
      </c>
      <c r="T767" s="82">
        <f t="shared" si="310"/>
        <v>0</v>
      </c>
      <c r="U767" s="85">
        <f t="shared" si="315"/>
        <v>0</v>
      </c>
      <c r="V767" s="47">
        <f t="shared" si="311"/>
        <v>0</v>
      </c>
      <c r="W767" s="47">
        <f t="shared" si="312"/>
        <v>0</v>
      </c>
    </row>
    <row r="768" spans="1:23" hidden="1">
      <c r="A768" s="35">
        <v>107</v>
      </c>
      <c r="B768" s="48" t="s">
        <v>1423</v>
      </c>
      <c r="C768" s="48"/>
      <c r="D768" s="35" t="s">
        <v>1424</v>
      </c>
      <c r="E768" s="35" t="s">
        <v>735</v>
      </c>
      <c r="F768" s="35"/>
      <c r="G768" s="82">
        <v>103</v>
      </c>
      <c r="H768" s="47">
        <f t="shared" si="303"/>
        <v>103</v>
      </c>
      <c r="I768" s="47">
        <f t="shared" si="304"/>
        <v>0</v>
      </c>
      <c r="J768" s="82">
        <v>103</v>
      </c>
      <c r="K768" s="87">
        <v>103</v>
      </c>
      <c r="L768" s="47">
        <f t="shared" si="305"/>
        <v>103</v>
      </c>
      <c r="M768" s="47">
        <f t="shared" si="306"/>
        <v>0</v>
      </c>
      <c r="O768" s="85">
        <f t="shared" si="313"/>
        <v>0</v>
      </c>
      <c r="P768" s="82">
        <f t="shared" si="307"/>
        <v>0</v>
      </c>
      <c r="Q768" s="82">
        <f t="shared" si="308"/>
        <v>0</v>
      </c>
      <c r="R768" s="85">
        <f t="shared" si="314"/>
        <v>0</v>
      </c>
      <c r="S768" s="82">
        <f t="shared" si="309"/>
        <v>0</v>
      </c>
      <c r="T768" s="82">
        <f t="shared" si="310"/>
        <v>0</v>
      </c>
      <c r="U768" s="85">
        <f t="shared" si="315"/>
        <v>0</v>
      </c>
      <c r="V768" s="47">
        <f t="shared" si="311"/>
        <v>0</v>
      </c>
      <c r="W768" s="47">
        <f t="shared" si="312"/>
        <v>0</v>
      </c>
    </row>
    <row r="769" spans="1:23" hidden="1">
      <c r="A769" s="35">
        <v>108</v>
      </c>
      <c r="B769" s="48" t="s">
        <v>1423</v>
      </c>
      <c r="C769" s="48"/>
      <c r="D769" s="35" t="s">
        <v>1424</v>
      </c>
      <c r="E769" s="35"/>
      <c r="F769" s="35" t="s">
        <v>736</v>
      </c>
      <c r="G769" s="82">
        <v>102</v>
      </c>
      <c r="H769" s="47">
        <f t="shared" si="303"/>
        <v>0</v>
      </c>
      <c r="I769" s="47">
        <f t="shared" si="304"/>
        <v>102</v>
      </c>
      <c r="J769" s="82">
        <v>102</v>
      </c>
      <c r="K769" s="87">
        <v>102</v>
      </c>
      <c r="L769" s="47">
        <f t="shared" si="305"/>
        <v>0</v>
      </c>
      <c r="M769" s="47">
        <f t="shared" si="306"/>
        <v>102</v>
      </c>
      <c r="O769" s="85">
        <f t="shared" si="313"/>
        <v>0</v>
      </c>
      <c r="P769" s="82">
        <f t="shared" si="307"/>
        <v>0</v>
      </c>
      <c r="Q769" s="82">
        <f t="shared" si="308"/>
        <v>0</v>
      </c>
      <c r="R769" s="85">
        <f t="shared" si="314"/>
        <v>0</v>
      </c>
      <c r="S769" s="82">
        <f t="shared" si="309"/>
        <v>0</v>
      </c>
      <c r="T769" s="82">
        <f t="shared" si="310"/>
        <v>0</v>
      </c>
      <c r="U769" s="85">
        <f t="shared" si="315"/>
        <v>0</v>
      </c>
      <c r="V769" s="47">
        <f t="shared" si="311"/>
        <v>0</v>
      </c>
      <c r="W769" s="47">
        <f t="shared" si="312"/>
        <v>0</v>
      </c>
    </row>
    <row r="770" spans="1:23" hidden="1">
      <c r="A770" s="35">
        <v>109</v>
      </c>
      <c r="B770" s="48" t="s">
        <v>1425</v>
      </c>
      <c r="C770" s="48"/>
      <c r="D770" s="35" t="s">
        <v>1426</v>
      </c>
      <c r="E770" s="35" t="s">
        <v>735</v>
      </c>
      <c r="F770" s="35"/>
      <c r="G770" s="82">
        <v>60.5</v>
      </c>
      <c r="H770" s="47">
        <f t="shared" si="303"/>
        <v>60.5</v>
      </c>
      <c r="I770" s="47">
        <f t="shared" si="304"/>
        <v>0</v>
      </c>
      <c r="J770" s="82">
        <v>60.5</v>
      </c>
      <c r="K770" s="87">
        <v>60.5</v>
      </c>
      <c r="L770" s="47">
        <f t="shared" si="305"/>
        <v>60.5</v>
      </c>
      <c r="M770" s="47">
        <f t="shared" si="306"/>
        <v>0</v>
      </c>
      <c r="O770" s="85">
        <f t="shared" si="313"/>
        <v>0</v>
      </c>
      <c r="P770" s="82">
        <f t="shared" si="307"/>
        <v>0</v>
      </c>
      <c r="Q770" s="82">
        <f t="shared" si="308"/>
        <v>0</v>
      </c>
      <c r="R770" s="85">
        <f t="shared" si="314"/>
        <v>0</v>
      </c>
      <c r="S770" s="82">
        <f t="shared" si="309"/>
        <v>0</v>
      </c>
      <c r="T770" s="82">
        <f t="shared" si="310"/>
        <v>0</v>
      </c>
      <c r="U770" s="85">
        <f t="shared" si="315"/>
        <v>0</v>
      </c>
      <c r="V770" s="47">
        <f t="shared" si="311"/>
        <v>0</v>
      </c>
      <c r="W770" s="47">
        <f t="shared" si="312"/>
        <v>0</v>
      </c>
    </row>
    <row r="771" spans="1:23" hidden="1">
      <c r="A771" s="35">
        <v>110</v>
      </c>
      <c r="B771" s="48" t="s">
        <v>1425</v>
      </c>
      <c r="C771" s="48"/>
      <c r="D771" s="35" t="s">
        <v>1426</v>
      </c>
      <c r="E771" s="35"/>
      <c r="F771" s="35" t="s">
        <v>736</v>
      </c>
      <c r="G771" s="82">
        <v>55</v>
      </c>
      <c r="H771" s="47">
        <f t="shared" si="303"/>
        <v>0</v>
      </c>
      <c r="I771" s="47">
        <f t="shared" si="304"/>
        <v>55</v>
      </c>
      <c r="J771" s="82">
        <v>55</v>
      </c>
      <c r="K771" s="87">
        <v>55</v>
      </c>
      <c r="L771" s="47">
        <f t="shared" si="305"/>
        <v>0</v>
      </c>
      <c r="M771" s="47">
        <f t="shared" si="306"/>
        <v>55</v>
      </c>
      <c r="O771" s="85">
        <f t="shared" si="313"/>
        <v>0</v>
      </c>
      <c r="P771" s="82">
        <f t="shared" si="307"/>
        <v>0</v>
      </c>
      <c r="Q771" s="82">
        <f t="shared" si="308"/>
        <v>0</v>
      </c>
      <c r="R771" s="85">
        <f t="shared" si="314"/>
        <v>0</v>
      </c>
      <c r="S771" s="82">
        <f t="shared" si="309"/>
        <v>0</v>
      </c>
      <c r="T771" s="82">
        <f t="shared" si="310"/>
        <v>0</v>
      </c>
      <c r="U771" s="85">
        <f t="shared" si="315"/>
        <v>0</v>
      </c>
      <c r="V771" s="47">
        <f t="shared" si="311"/>
        <v>0</v>
      </c>
      <c r="W771" s="47">
        <f t="shared" si="312"/>
        <v>0</v>
      </c>
    </row>
    <row r="772" spans="1:23" hidden="1">
      <c r="A772" s="35">
        <v>111</v>
      </c>
      <c r="B772" s="48" t="s">
        <v>1427</v>
      </c>
      <c r="C772" s="48"/>
      <c r="D772" s="35" t="s">
        <v>1428</v>
      </c>
      <c r="E772" s="35" t="s">
        <v>735</v>
      </c>
      <c r="F772" s="35"/>
      <c r="G772" s="82">
        <v>95</v>
      </c>
      <c r="H772" s="47">
        <f t="shared" si="303"/>
        <v>95</v>
      </c>
      <c r="I772" s="47">
        <f t="shared" si="304"/>
        <v>0</v>
      </c>
      <c r="J772" s="82">
        <v>95</v>
      </c>
      <c r="K772" s="87">
        <v>95</v>
      </c>
      <c r="L772" s="47">
        <f t="shared" si="305"/>
        <v>95</v>
      </c>
      <c r="M772" s="47">
        <f t="shared" si="306"/>
        <v>0</v>
      </c>
      <c r="O772" s="85">
        <f t="shared" si="313"/>
        <v>0</v>
      </c>
      <c r="P772" s="82">
        <f t="shared" si="307"/>
        <v>0</v>
      </c>
      <c r="Q772" s="82">
        <f t="shared" si="308"/>
        <v>0</v>
      </c>
      <c r="R772" s="85">
        <f t="shared" si="314"/>
        <v>0</v>
      </c>
      <c r="S772" s="82">
        <f t="shared" si="309"/>
        <v>0</v>
      </c>
      <c r="T772" s="82">
        <f t="shared" si="310"/>
        <v>0</v>
      </c>
      <c r="U772" s="85">
        <f t="shared" si="315"/>
        <v>0</v>
      </c>
      <c r="V772" s="47">
        <f t="shared" si="311"/>
        <v>0</v>
      </c>
      <c r="W772" s="47">
        <f t="shared" si="312"/>
        <v>0</v>
      </c>
    </row>
    <row r="773" spans="1:23" hidden="1">
      <c r="A773" s="35">
        <v>112</v>
      </c>
      <c r="B773" s="48" t="s">
        <v>1427</v>
      </c>
      <c r="C773" s="48"/>
      <c r="D773" s="35" t="s">
        <v>1428</v>
      </c>
      <c r="E773" s="35"/>
      <c r="F773" s="35" t="s">
        <v>736</v>
      </c>
      <c r="G773" s="82">
        <v>99</v>
      </c>
      <c r="H773" s="47">
        <f t="shared" si="303"/>
        <v>0</v>
      </c>
      <c r="I773" s="47">
        <f t="shared" si="304"/>
        <v>99</v>
      </c>
      <c r="J773" s="82">
        <v>99</v>
      </c>
      <c r="K773" s="87">
        <v>99</v>
      </c>
      <c r="L773" s="47">
        <f t="shared" si="305"/>
        <v>0</v>
      </c>
      <c r="M773" s="47">
        <f t="shared" si="306"/>
        <v>99</v>
      </c>
      <c r="O773" s="85">
        <f t="shared" si="313"/>
        <v>0</v>
      </c>
      <c r="P773" s="82">
        <f t="shared" si="307"/>
        <v>0</v>
      </c>
      <c r="Q773" s="82">
        <f t="shared" si="308"/>
        <v>0</v>
      </c>
      <c r="R773" s="85">
        <f t="shared" si="314"/>
        <v>0</v>
      </c>
      <c r="S773" s="82">
        <f t="shared" si="309"/>
        <v>0</v>
      </c>
      <c r="T773" s="82">
        <f t="shared" si="310"/>
        <v>0</v>
      </c>
      <c r="U773" s="85">
        <f t="shared" si="315"/>
        <v>0</v>
      </c>
      <c r="V773" s="47">
        <f t="shared" si="311"/>
        <v>0</v>
      </c>
      <c r="W773" s="47">
        <f t="shared" si="312"/>
        <v>0</v>
      </c>
    </row>
    <row r="774" spans="1:23" hidden="1">
      <c r="A774" s="35">
        <v>113</v>
      </c>
      <c r="B774" s="48" t="s">
        <v>1429</v>
      </c>
      <c r="C774" s="48"/>
      <c r="D774" s="35" t="s">
        <v>1430</v>
      </c>
      <c r="E774" s="35" t="s">
        <v>735</v>
      </c>
      <c r="F774" s="35"/>
      <c r="G774" s="82">
        <v>65</v>
      </c>
      <c r="H774" s="47">
        <f t="shared" si="303"/>
        <v>65</v>
      </c>
      <c r="I774" s="47">
        <f t="shared" si="304"/>
        <v>0</v>
      </c>
      <c r="J774" s="82">
        <v>65</v>
      </c>
      <c r="K774" s="87">
        <v>65</v>
      </c>
      <c r="L774" s="47">
        <f t="shared" si="305"/>
        <v>65</v>
      </c>
      <c r="M774" s="47">
        <f t="shared" si="306"/>
        <v>0</v>
      </c>
      <c r="O774" s="85">
        <f t="shared" si="313"/>
        <v>0</v>
      </c>
      <c r="P774" s="82">
        <f t="shared" si="307"/>
        <v>0</v>
      </c>
      <c r="Q774" s="82">
        <f t="shared" si="308"/>
        <v>0</v>
      </c>
      <c r="R774" s="85">
        <f t="shared" si="314"/>
        <v>0</v>
      </c>
      <c r="S774" s="82">
        <f t="shared" si="309"/>
        <v>0</v>
      </c>
      <c r="T774" s="82">
        <f t="shared" si="310"/>
        <v>0</v>
      </c>
      <c r="U774" s="85">
        <f t="shared" si="315"/>
        <v>0</v>
      </c>
      <c r="V774" s="47">
        <f t="shared" si="311"/>
        <v>0</v>
      </c>
      <c r="W774" s="47">
        <f t="shared" si="312"/>
        <v>0</v>
      </c>
    </row>
    <row r="775" spans="1:23" hidden="1">
      <c r="A775" s="35">
        <v>114</v>
      </c>
      <c r="B775" s="48" t="s">
        <v>1429</v>
      </c>
      <c r="C775" s="48"/>
      <c r="D775" s="35" t="s">
        <v>1430</v>
      </c>
      <c r="E775" s="35"/>
      <c r="F775" s="35" t="s">
        <v>736</v>
      </c>
      <c r="G775" s="82">
        <v>65</v>
      </c>
      <c r="H775" s="47">
        <f t="shared" si="303"/>
        <v>0</v>
      </c>
      <c r="I775" s="47">
        <f t="shared" si="304"/>
        <v>65</v>
      </c>
      <c r="J775" s="82">
        <v>65</v>
      </c>
      <c r="K775" s="87">
        <v>65</v>
      </c>
      <c r="L775" s="47">
        <f t="shared" si="305"/>
        <v>0</v>
      </c>
      <c r="M775" s="47">
        <f t="shared" si="306"/>
        <v>65</v>
      </c>
      <c r="O775" s="85">
        <f t="shared" si="313"/>
        <v>0</v>
      </c>
      <c r="P775" s="82">
        <f t="shared" si="307"/>
        <v>0</v>
      </c>
      <c r="Q775" s="82">
        <f t="shared" si="308"/>
        <v>0</v>
      </c>
      <c r="R775" s="85">
        <f t="shared" si="314"/>
        <v>0</v>
      </c>
      <c r="S775" s="82">
        <f t="shared" si="309"/>
        <v>0</v>
      </c>
      <c r="T775" s="82">
        <f t="shared" si="310"/>
        <v>0</v>
      </c>
      <c r="U775" s="85">
        <f t="shared" si="315"/>
        <v>0</v>
      </c>
      <c r="V775" s="47">
        <f t="shared" si="311"/>
        <v>0</v>
      </c>
      <c r="W775" s="47">
        <f t="shared" si="312"/>
        <v>0</v>
      </c>
    </row>
    <row r="776" spans="1:23" hidden="1">
      <c r="A776" s="35">
        <v>115</v>
      </c>
      <c r="B776" s="48" t="s">
        <v>1431</v>
      </c>
      <c r="C776" s="48"/>
      <c r="D776" s="35" t="s">
        <v>1432</v>
      </c>
      <c r="E776" s="35" t="s">
        <v>735</v>
      </c>
      <c r="F776" s="35"/>
      <c r="G776" s="82">
        <v>389</v>
      </c>
      <c r="H776" s="47">
        <f t="shared" si="303"/>
        <v>389</v>
      </c>
      <c r="I776" s="47">
        <f t="shared" si="304"/>
        <v>0</v>
      </c>
      <c r="J776" s="82">
        <v>389</v>
      </c>
      <c r="K776" s="87">
        <v>389</v>
      </c>
      <c r="L776" s="47">
        <f t="shared" si="305"/>
        <v>389</v>
      </c>
      <c r="M776" s="47">
        <f t="shared" si="306"/>
        <v>0</v>
      </c>
      <c r="O776" s="85">
        <f t="shared" si="313"/>
        <v>0</v>
      </c>
      <c r="P776" s="82">
        <f t="shared" si="307"/>
        <v>0</v>
      </c>
      <c r="Q776" s="82">
        <f t="shared" si="308"/>
        <v>0</v>
      </c>
      <c r="R776" s="85">
        <f t="shared" si="314"/>
        <v>0</v>
      </c>
      <c r="S776" s="82">
        <f t="shared" si="309"/>
        <v>0</v>
      </c>
      <c r="T776" s="82">
        <f t="shared" si="310"/>
        <v>0</v>
      </c>
      <c r="U776" s="85">
        <f t="shared" si="315"/>
        <v>0</v>
      </c>
      <c r="V776" s="47">
        <f t="shared" si="311"/>
        <v>0</v>
      </c>
      <c r="W776" s="47">
        <f t="shared" si="312"/>
        <v>0</v>
      </c>
    </row>
    <row r="777" spans="1:23" hidden="1">
      <c r="A777" s="35">
        <v>116</v>
      </c>
      <c r="B777" s="48" t="s">
        <v>1431</v>
      </c>
      <c r="C777" s="48"/>
      <c r="D777" s="35" t="s">
        <v>1432</v>
      </c>
      <c r="E777" s="35"/>
      <c r="F777" s="35" t="s">
        <v>736</v>
      </c>
      <c r="G777" s="82">
        <v>387</v>
      </c>
      <c r="H777" s="47">
        <f t="shared" si="303"/>
        <v>0</v>
      </c>
      <c r="I777" s="47">
        <f t="shared" si="304"/>
        <v>387</v>
      </c>
      <c r="J777" s="82">
        <v>387</v>
      </c>
      <c r="K777" s="87">
        <v>387</v>
      </c>
      <c r="L777" s="47">
        <f t="shared" si="305"/>
        <v>0</v>
      </c>
      <c r="M777" s="47">
        <f t="shared" si="306"/>
        <v>387</v>
      </c>
      <c r="O777" s="85">
        <f t="shared" si="313"/>
        <v>0</v>
      </c>
      <c r="P777" s="82">
        <f t="shared" si="307"/>
        <v>0</v>
      </c>
      <c r="Q777" s="82">
        <f t="shared" si="308"/>
        <v>0</v>
      </c>
      <c r="R777" s="85">
        <f t="shared" si="314"/>
        <v>0</v>
      </c>
      <c r="S777" s="82">
        <f t="shared" si="309"/>
        <v>0</v>
      </c>
      <c r="T777" s="82">
        <f t="shared" si="310"/>
        <v>0</v>
      </c>
      <c r="U777" s="85">
        <f t="shared" si="315"/>
        <v>0</v>
      </c>
      <c r="V777" s="47">
        <f t="shared" si="311"/>
        <v>0</v>
      </c>
      <c r="W777" s="47">
        <f t="shared" si="312"/>
        <v>0</v>
      </c>
    </row>
    <row r="778" spans="1:23" hidden="1">
      <c r="A778" s="35">
        <v>117</v>
      </c>
      <c r="B778" s="48" t="s">
        <v>1433</v>
      </c>
      <c r="C778" s="48"/>
      <c r="D778" s="35" t="s">
        <v>1434</v>
      </c>
      <c r="E778" s="35" t="s">
        <v>735</v>
      </c>
      <c r="F778" s="35"/>
      <c r="G778" s="82">
        <v>334</v>
      </c>
      <c r="H778" s="47">
        <f t="shared" si="303"/>
        <v>334</v>
      </c>
      <c r="I778" s="47">
        <f t="shared" si="304"/>
        <v>0</v>
      </c>
      <c r="J778" s="82">
        <v>334</v>
      </c>
      <c r="K778" s="87">
        <v>334</v>
      </c>
      <c r="L778" s="47">
        <f t="shared" si="305"/>
        <v>334</v>
      </c>
      <c r="M778" s="47">
        <f t="shared" si="306"/>
        <v>0</v>
      </c>
      <c r="O778" s="85">
        <f t="shared" si="313"/>
        <v>0</v>
      </c>
      <c r="P778" s="82">
        <f t="shared" si="307"/>
        <v>0</v>
      </c>
      <c r="Q778" s="82">
        <f t="shared" si="308"/>
        <v>0</v>
      </c>
      <c r="R778" s="85">
        <f t="shared" si="314"/>
        <v>0</v>
      </c>
      <c r="S778" s="82">
        <f t="shared" si="309"/>
        <v>0</v>
      </c>
      <c r="T778" s="82">
        <f t="shared" si="310"/>
        <v>0</v>
      </c>
      <c r="U778" s="85">
        <f t="shared" si="315"/>
        <v>0</v>
      </c>
      <c r="V778" s="47">
        <f t="shared" si="311"/>
        <v>0</v>
      </c>
      <c r="W778" s="47">
        <f t="shared" si="312"/>
        <v>0</v>
      </c>
    </row>
    <row r="779" spans="1:23" hidden="1">
      <c r="A779" s="35">
        <v>118</v>
      </c>
      <c r="B779" s="48" t="s">
        <v>1433</v>
      </c>
      <c r="C779" s="48"/>
      <c r="D779" s="35" t="s">
        <v>1434</v>
      </c>
      <c r="E779" s="35"/>
      <c r="F779" s="35" t="s">
        <v>736</v>
      </c>
      <c r="G779" s="82">
        <v>335</v>
      </c>
      <c r="H779" s="47">
        <f t="shared" si="303"/>
        <v>0</v>
      </c>
      <c r="I779" s="47">
        <f t="shared" si="304"/>
        <v>335</v>
      </c>
      <c r="J779" s="82">
        <v>335</v>
      </c>
      <c r="K779" s="87">
        <v>335</v>
      </c>
      <c r="L779" s="47">
        <f t="shared" si="305"/>
        <v>0</v>
      </c>
      <c r="M779" s="47">
        <f t="shared" si="306"/>
        <v>335</v>
      </c>
      <c r="O779" s="85">
        <f t="shared" si="313"/>
        <v>0</v>
      </c>
      <c r="P779" s="82">
        <f t="shared" si="307"/>
        <v>0</v>
      </c>
      <c r="Q779" s="82">
        <f t="shared" si="308"/>
        <v>0</v>
      </c>
      <c r="R779" s="85">
        <f t="shared" si="314"/>
        <v>0</v>
      </c>
      <c r="S779" s="82">
        <f t="shared" si="309"/>
        <v>0</v>
      </c>
      <c r="T779" s="82">
        <f t="shared" si="310"/>
        <v>0</v>
      </c>
      <c r="U779" s="85">
        <f t="shared" si="315"/>
        <v>0</v>
      </c>
      <c r="V779" s="47">
        <f t="shared" si="311"/>
        <v>0</v>
      </c>
      <c r="W779" s="47">
        <f t="shared" si="312"/>
        <v>0</v>
      </c>
    </row>
    <row r="780" spans="1:23" hidden="1">
      <c r="A780" s="35">
        <v>119</v>
      </c>
      <c r="B780" s="48" t="s">
        <v>1435</v>
      </c>
      <c r="C780" s="48"/>
      <c r="D780" s="35" t="s">
        <v>1436</v>
      </c>
      <c r="E780" s="35" t="s">
        <v>735</v>
      </c>
      <c r="F780" s="35"/>
      <c r="G780" s="82">
        <v>86</v>
      </c>
      <c r="H780" s="47">
        <f t="shared" si="303"/>
        <v>86</v>
      </c>
      <c r="I780" s="47">
        <f t="shared" si="304"/>
        <v>0</v>
      </c>
      <c r="J780" s="82">
        <v>86</v>
      </c>
      <c r="K780" s="87">
        <v>86</v>
      </c>
      <c r="L780" s="47">
        <f t="shared" si="305"/>
        <v>86</v>
      </c>
      <c r="M780" s="47">
        <f t="shared" si="306"/>
        <v>0</v>
      </c>
      <c r="O780" s="85">
        <f t="shared" si="313"/>
        <v>0</v>
      </c>
      <c r="P780" s="82">
        <f t="shared" si="307"/>
        <v>0</v>
      </c>
      <c r="Q780" s="82">
        <f t="shared" si="308"/>
        <v>0</v>
      </c>
      <c r="R780" s="85">
        <f t="shared" si="314"/>
        <v>0</v>
      </c>
      <c r="S780" s="82">
        <f t="shared" si="309"/>
        <v>0</v>
      </c>
      <c r="T780" s="82">
        <f t="shared" si="310"/>
        <v>0</v>
      </c>
      <c r="U780" s="85">
        <f t="shared" si="315"/>
        <v>0</v>
      </c>
      <c r="V780" s="47">
        <f t="shared" si="311"/>
        <v>0</v>
      </c>
      <c r="W780" s="47">
        <f t="shared" si="312"/>
        <v>0</v>
      </c>
    </row>
    <row r="781" spans="1:23" hidden="1">
      <c r="A781" s="35">
        <v>120</v>
      </c>
      <c r="B781" s="48" t="s">
        <v>1435</v>
      </c>
      <c r="C781" s="48"/>
      <c r="D781" s="35" t="s">
        <v>1436</v>
      </c>
      <c r="E781" s="35"/>
      <c r="F781" s="35" t="s">
        <v>736</v>
      </c>
      <c r="G781" s="82">
        <v>87</v>
      </c>
      <c r="H781" s="47">
        <f t="shared" si="303"/>
        <v>0</v>
      </c>
      <c r="I781" s="47">
        <f t="shared" si="304"/>
        <v>87</v>
      </c>
      <c r="J781" s="82">
        <v>87</v>
      </c>
      <c r="K781" s="87">
        <v>87</v>
      </c>
      <c r="L781" s="47">
        <f t="shared" si="305"/>
        <v>0</v>
      </c>
      <c r="M781" s="47">
        <f t="shared" si="306"/>
        <v>87</v>
      </c>
      <c r="O781" s="85">
        <f t="shared" si="313"/>
        <v>0</v>
      </c>
      <c r="P781" s="82">
        <f t="shared" si="307"/>
        <v>0</v>
      </c>
      <c r="Q781" s="82">
        <f t="shared" si="308"/>
        <v>0</v>
      </c>
      <c r="R781" s="85">
        <f t="shared" si="314"/>
        <v>0</v>
      </c>
      <c r="S781" s="82">
        <f t="shared" si="309"/>
        <v>0</v>
      </c>
      <c r="T781" s="82">
        <f t="shared" si="310"/>
        <v>0</v>
      </c>
      <c r="U781" s="85">
        <f t="shared" si="315"/>
        <v>0</v>
      </c>
      <c r="V781" s="47">
        <f t="shared" si="311"/>
        <v>0</v>
      </c>
      <c r="W781" s="47">
        <f t="shared" si="312"/>
        <v>0</v>
      </c>
    </row>
    <row r="782" spans="1:23" hidden="1">
      <c r="A782" s="35">
        <v>121</v>
      </c>
      <c r="B782" s="48">
        <v>592</v>
      </c>
      <c r="C782" s="48"/>
      <c r="D782" s="47" t="s">
        <v>1437</v>
      </c>
      <c r="E782" s="79" t="s">
        <v>735</v>
      </c>
      <c r="F782" s="79"/>
      <c r="G782" s="82">
        <v>168.4</v>
      </c>
      <c r="H782" s="47">
        <f t="shared" si="303"/>
        <v>168.4</v>
      </c>
      <c r="I782" s="47">
        <f t="shared" si="304"/>
        <v>0</v>
      </c>
      <c r="J782" s="82">
        <v>168.4</v>
      </c>
      <c r="K782" s="87">
        <v>168.4</v>
      </c>
      <c r="L782" s="47">
        <f t="shared" si="305"/>
        <v>168.4</v>
      </c>
      <c r="M782" s="47">
        <f t="shared" si="306"/>
        <v>0</v>
      </c>
      <c r="O782" s="85">
        <f t="shared" si="313"/>
        <v>0</v>
      </c>
      <c r="P782" s="82">
        <f t="shared" si="307"/>
        <v>0</v>
      </c>
      <c r="Q782" s="82">
        <f t="shared" si="308"/>
        <v>0</v>
      </c>
      <c r="R782" s="85">
        <f t="shared" si="314"/>
        <v>0</v>
      </c>
      <c r="S782" s="82">
        <f t="shared" si="309"/>
        <v>0</v>
      </c>
      <c r="T782" s="82">
        <f t="shared" si="310"/>
        <v>0</v>
      </c>
      <c r="U782" s="85">
        <f t="shared" si="315"/>
        <v>0</v>
      </c>
      <c r="V782" s="47">
        <f t="shared" si="311"/>
        <v>0</v>
      </c>
      <c r="W782" s="47">
        <f t="shared" si="312"/>
        <v>0</v>
      </c>
    </row>
    <row r="783" spans="1:23" hidden="1">
      <c r="A783" s="35">
        <v>122</v>
      </c>
      <c r="B783" s="48">
        <v>592</v>
      </c>
      <c r="C783" s="48"/>
      <c r="D783" s="47" t="s">
        <v>1437</v>
      </c>
      <c r="E783" s="79"/>
      <c r="F783" s="79" t="s">
        <v>736</v>
      </c>
      <c r="G783" s="82">
        <v>163.4</v>
      </c>
      <c r="H783" s="47">
        <f t="shared" si="303"/>
        <v>0</v>
      </c>
      <c r="I783" s="47">
        <f t="shared" si="304"/>
        <v>163.4</v>
      </c>
      <c r="J783" s="82">
        <v>163.4</v>
      </c>
      <c r="K783" s="87">
        <v>163.4</v>
      </c>
      <c r="L783" s="47">
        <f t="shared" si="305"/>
        <v>0</v>
      </c>
      <c r="M783" s="47">
        <f t="shared" si="306"/>
        <v>163.4</v>
      </c>
      <c r="O783" s="85">
        <f t="shared" si="313"/>
        <v>0</v>
      </c>
      <c r="P783" s="82">
        <f t="shared" si="307"/>
        <v>0</v>
      </c>
      <c r="Q783" s="82">
        <f t="shared" si="308"/>
        <v>0</v>
      </c>
      <c r="R783" s="85">
        <f t="shared" si="314"/>
        <v>0</v>
      </c>
      <c r="S783" s="82">
        <f t="shared" si="309"/>
        <v>0</v>
      </c>
      <c r="T783" s="82">
        <f t="shared" si="310"/>
        <v>0</v>
      </c>
      <c r="U783" s="85">
        <f t="shared" si="315"/>
        <v>0</v>
      </c>
      <c r="V783" s="47">
        <f t="shared" si="311"/>
        <v>0</v>
      </c>
      <c r="W783" s="47">
        <f t="shared" si="312"/>
        <v>0</v>
      </c>
    </row>
    <row r="784" spans="1:23" hidden="1">
      <c r="A784" s="35">
        <v>123</v>
      </c>
      <c r="B784" s="48">
        <v>593</v>
      </c>
      <c r="C784" s="48"/>
      <c r="D784" s="47" t="s">
        <v>1438</v>
      </c>
      <c r="E784" s="79"/>
      <c r="F784" s="79" t="s">
        <v>736</v>
      </c>
      <c r="G784" s="82">
        <v>114</v>
      </c>
      <c r="H784" s="47">
        <f t="shared" si="303"/>
        <v>0</v>
      </c>
      <c r="I784" s="47">
        <f t="shared" si="304"/>
        <v>114</v>
      </c>
      <c r="J784" s="82">
        <v>114</v>
      </c>
      <c r="K784" s="87">
        <v>114</v>
      </c>
      <c r="L784" s="47">
        <f t="shared" si="305"/>
        <v>0</v>
      </c>
      <c r="M784" s="47">
        <f t="shared" si="306"/>
        <v>114</v>
      </c>
      <c r="O784" s="85">
        <f t="shared" si="313"/>
        <v>0</v>
      </c>
      <c r="P784" s="82">
        <f t="shared" si="307"/>
        <v>0</v>
      </c>
      <c r="Q784" s="82">
        <f t="shared" si="308"/>
        <v>0</v>
      </c>
      <c r="R784" s="85">
        <f t="shared" si="314"/>
        <v>0</v>
      </c>
      <c r="S784" s="82">
        <f t="shared" si="309"/>
        <v>0</v>
      </c>
      <c r="T784" s="82">
        <f t="shared" si="310"/>
        <v>0</v>
      </c>
      <c r="U784" s="85">
        <f t="shared" si="315"/>
        <v>0</v>
      </c>
      <c r="V784" s="47">
        <f t="shared" si="311"/>
        <v>0</v>
      </c>
      <c r="W784" s="47">
        <f t="shared" si="312"/>
        <v>0</v>
      </c>
    </row>
    <row r="785" spans="1:223" hidden="1">
      <c r="A785" s="35">
        <v>124</v>
      </c>
      <c r="B785" s="48">
        <v>596</v>
      </c>
      <c r="C785" s="48"/>
      <c r="D785" s="35" t="s">
        <v>1439</v>
      </c>
      <c r="E785" s="35" t="s">
        <v>735</v>
      </c>
      <c r="F785" s="35"/>
      <c r="G785" s="82">
        <v>123.6</v>
      </c>
      <c r="H785" s="47">
        <f t="shared" si="303"/>
        <v>123.6</v>
      </c>
      <c r="I785" s="47">
        <f t="shared" si="304"/>
        <v>0</v>
      </c>
      <c r="J785" s="82">
        <v>124.6</v>
      </c>
      <c r="K785" s="87">
        <v>123.6</v>
      </c>
      <c r="L785" s="47">
        <f t="shared" si="305"/>
        <v>123.6</v>
      </c>
      <c r="M785" s="47">
        <f t="shared" si="306"/>
        <v>0</v>
      </c>
      <c r="O785" s="85">
        <f t="shared" si="313"/>
        <v>1</v>
      </c>
      <c r="P785" s="82">
        <f t="shared" si="307"/>
        <v>1</v>
      </c>
      <c r="Q785" s="82">
        <f t="shared" si="308"/>
        <v>0</v>
      </c>
      <c r="R785" s="85">
        <f t="shared" si="314"/>
        <v>-1</v>
      </c>
      <c r="S785" s="82">
        <f t="shared" si="309"/>
        <v>-1</v>
      </c>
      <c r="T785" s="82">
        <f t="shared" si="310"/>
        <v>0</v>
      </c>
      <c r="U785" s="85">
        <f t="shared" si="315"/>
        <v>0</v>
      </c>
      <c r="V785" s="47">
        <f t="shared" si="311"/>
        <v>0</v>
      </c>
      <c r="W785" s="47">
        <f t="shared" si="312"/>
        <v>0</v>
      </c>
    </row>
    <row r="786" spans="1:223" hidden="1">
      <c r="A786" s="35">
        <v>125</v>
      </c>
      <c r="B786" s="48">
        <v>596</v>
      </c>
      <c r="C786" s="48"/>
      <c r="D786" s="35" t="s">
        <v>1439</v>
      </c>
      <c r="E786" s="35"/>
      <c r="F786" s="35" t="s">
        <v>736</v>
      </c>
      <c r="G786" s="82">
        <v>121.6</v>
      </c>
      <c r="H786" s="47">
        <f t="shared" si="303"/>
        <v>0</v>
      </c>
      <c r="I786" s="47">
        <f t="shared" si="304"/>
        <v>121.6</v>
      </c>
      <c r="J786" s="82">
        <v>122.6</v>
      </c>
      <c r="K786" s="87">
        <v>121.6</v>
      </c>
      <c r="L786" s="47">
        <f t="shared" si="305"/>
        <v>0</v>
      </c>
      <c r="M786" s="47">
        <f t="shared" si="306"/>
        <v>121.6</v>
      </c>
      <c r="O786" s="85">
        <f t="shared" si="313"/>
        <v>1</v>
      </c>
      <c r="P786" s="82">
        <f t="shared" si="307"/>
        <v>0</v>
      </c>
      <c r="Q786" s="82">
        <f t="shared" si="308"/>
        <v>1</v>
      </c>
      <c r="R786" s="85">
        <f t="shared" si="314"/>
        <v>-1</v>
      </c>
      <c r="S786" s="82">
        <f t="shared" si="309"/>
        <v>0</v>
      </c>
      <c r="T786" s="82">
        <f t="shared" si="310"/>
        <v>-1</v>
      </c>
      <c r="U786" s="85">
        <f t="shared" si="315"/>
        <v>0</v>
      </c>
      <c r="V786" s="47">
        <f t="shared" si="311"/>
        <v>0</v>
      </c>
      <c r="W786" s="47">
        <f t="shared" si="312"/>
        <v>0</v>
      </c>
    </row>
    <row r="787" spans="1:223" hidden="1">
      <c r="A787" s="35">
        <v>126</v>
      </c>
      <c r="B787" s="48" t="s">
        <v>1440</v>
      </c>
      <c r="C787" s="48"/>
      <c r="D787" s="35" t="s">
        <v>1441</v>
      </c>
      <c r="E787" s="35" t="s">
        <v>735</v>
      </c>
      <c r="F787" s="35"/>
      <c r="G787" s="82">
        <v>19</v>
      </c>
      <c r="H787" s="47">
        <f t="shared" si="303"/>
        <v>19</v>
      </c>
      <c r="I787" s="47">
        <f t="shared" si="304"/>
        <v>0</v>
      </c>
      <c r="J787" s="82">
        <v>19</v>
      </c>
      <c r="K787" s="87">
        <v>20</v>
      </c>
      <c r="L787" s="47">
        <f t="shared" si="305"/>
        <v>20</v>
      </c>
      <c r="M787" s="47">
        <f t="shared" si="306"/>
        <v>0</v>
      </c>
      <c r="O787" s="85">
        <f t="shared" si="313"/>
        <v>0</v>
      </c>
      <c r="P787" s="82">
        <f t="shared" si="307"/>
        <v>0</v>
      </c>
      <c r="Q787" s="82">
        <f t="shared" si="308"/>
        <v>0</v>
      </c>
      <c r="R787" s="85">
        <f t="shared" si="314"/>
        <v>1</v>
      </c>
      <c r="S787" s="82">
        <f t="shared" si="309"/>
        <v>1</v>
      </c>
      <c r="T787" s="82">
        <f t="shared" si="310"/>
        <v>0</v>
      </c>
      <c r="U787" s="85">
        <f t="shared" si="315"/>
        <v>1</v>
      </c>
      <c r="V787" s="47">
        <f t="shared" si="311"/>
        <v>1</v>
      </c>
      <c r="W787" s="47">
        <f t="shared" si="312"/>
        <v>0</v>
      </c>
    </row>
    <row r="788" spans="1:223" hidden="1">
      <c r="A788" s="35">
        <v>127</v>
      </c>
      <c r="B788" s="48" t="s">
        <v>1440</v>
      </c>
      <c r="C788" s="48"/>
      <c r="D788" s="35" t="s">
        <v>1441</v>
      </c>
      <c r="E788" s="35"/>
      <c r="F788" s="35" t="s">
        <v>736</v>
      </c>
      <c r="G788" s="82">
        <v>11</v>
      </c>
      <c r="H788" s="47">
        <f t="shared" si="303"/>
        <v>0</v>
      </c>
      <c r="I788" s="47">
        <f t="shared" si="304"/>
        <v>11</v>
      </c>
      <c r="J788" s="82">
        <v>11</v>
      </c>
      <c r="K788" s="87">
        <v>12</v>
      </c>
      <c r="L788" s="47">
        <f t="shared" si="305"/>
        <v>0</v>
      </c>
      <c r="M788" s="47">
        <f t="shared" si="306"/>
        <v>12</v>
      </c>
      <c r="O788" s="85">
        <f t="shared" si="313"/>
        <v>0</v>
      </c>
      <c r="P788" s="82">
        <f t="shared" si="307"/>
        <v>0</v>
      </c>
      <c r="Q788" s="82">
        <f t="shared" si="308"/>
        <v>0</v>
      </c>
      <c r="R788" s="85">
        <f t="shared" si="314"/>
        <v>1</v>
      </c>
      <c r="S788" s="82">
        <f t="shared" si="309"/>
        <v>0</v>
      </c>
      <c r="T788" s="82">
        <f t="shared" si="310"/>
        <v>1</v>
      </c>
      <c r="U788" s="85">
        <f t="shared" si="315"/>
        <v>1</v>
      </c>
      <c r="V788" s="47">
        <f t="shared" si="311"/>
        <v>0</v>
      </c>
      <c r="W788" s="47">
        <f t="shared" si="312"/>
        <v>1</v>
      </c>
    </row>
    <row r="789" spans="1:223" hidden="1">
      <c r="A789" s="35">
        <v>128</v>
      </c>
      <c r="B789" s="48">
        <v>851</v>
      </c>
      <c r="C789" s="48"/>
      <c r="D789" s="35" t="s">
        <v>1442</v>
      </c>
      <c r="E789" s="35" t="s">
        <v>735</v>
      </c>
      <c r="F789" s="35"/>
      <c r="G789" s="82">
        <v>183</v>
      </c>
      <c r="H789" s="47">
        <f t="shared" si="303"/>
        <v>183</v>
      </c>
      <c r="I789" s="47">
        <f t="shared" si="304"/>
        <v>0</v>
      </c>
      <c r="J789" s="82">
        <v>184</v>
      </c>
      <c r="K789" s="87">
        <v>186</v>
      </c>
      <c r="L789" s="47">
        <f t="shared" si="305"/>
        <v>186</v>
      </c>
      <c r="M789" s="47">
        <f t="shared" si="306"/>
        <v>0</v>
      </c>
      <c r="O789" s="119">
        <f t="shared" si="313"/>
        <v>1</v>
      </c>
      <c r="P789" s="82">
        <f t="shared" si="307"/>
        <v>1</v>
      </c>
      <c r="Q789" s="82">
        <f t="shared" si="308"/>
        <v>0</v>
      </c>
      <c r="R789" s="85">
        <f t="shared" si="314"/>
        <v>2</v>
      </c>
      <c r="S789" s="82">
        <f t="shared" si="309"/>
        <v>2</v>
      </c>
      <c r="T789" s="82">
        <f t="shared" si="310"/>
        <v>0</v>
      </c>
      <c r="U789" s="85">
        <f t="shared" si="315"/>
        <v>3</v>
      </c>
      <c r="V789" s="47">
        <f t="shared" si="311"/>
        <v>3</v>
      </c>
      <c r="W789" s="47">
        <f t="shared" si="312"/>
        <v>0</v>
      </c>
    </row>
    <row r="790" spans="1:223" hidden="1">
      <c r="A790" s="35">
        <v>129</v>
      </c>
      <c r="B790" s="48">
        <v>853</v>
      </c>
      <c r="C790" s="48"/>
      <c r="D790" s="35" t="s">
        <v>1443</v>
      </c>
      <c r="E790" s="35"/>
      <c r="F790" s="35" t="s">
        <v>736</v>
      </c>
      <c r="G790" s="88">
        <v>548</v>
      </c>
      <c r="H790" s="47">
        <f t="shared" si="303"/>
        <v>0</v>
      </c>
      <c r="I790" s="47">
        <f t="shared" si="304"/>
        <v>548</v>
      </c>
      <c r="J790" s="88">
        <v>550</v>
      </c>
      <c r="K790" s="89">
        <v>550</v>
      </c>
      <c r="L790" s="47">
        <f t="shared" si="305"/>
        <v>0</v>
      </c>
      <c r="M790" s="47">
        <f t="shared" si="306"/>
        <v>550</v>
      </c>
      <c r="O790" s="119">
        <f>IF(J790&gt;0,J790-G790,0)-0</f>
        <v>2</v>
      </c>
      <c r="P790" s="82">
        <f t="shared" si="307"/>
        <v>0</v>
      </c>
      <c r="Q790" s="82">
        <f t="shared" si="308"/>
        <v>2</v>
      </c>
      <c r="R790" s="119">
        <f t="shared" si="314"/>
        <v>0</v>
      </c>
      <c r="S790" s="82">
        <f t="shared" si="309"/>
        <v>0</v>
      </c>
      <c r="T790" s="82">
        <f t="shared" si="310"/>
        <v>0</v>
      </c>
      <c r="U790" s="85">
        <f t="shared" si="315"/>
        <v>2</v>
      </c>
      <c r="V790" s="47">
        <f t="shared" si="311"/>
        <v>0</v>
      </c>
      <c r="W790" s="47">
        <f t="shared" si="312"/>
        <v>2</v>
      </c>
    </row>
    <row r="791" spans="1:223" hidden="1">
      <c r="A791" s="35">
        <v>130</v>
      </c>
      <c r="B791" s="48">
        <v>854</v>
      </c>
      <c r="C791" s="48"/>
      <c r="D791" s="35" t="s">
        <v>1444</v>
      </c>
      <c r="E791" s="35" t="s">
        <v>735</v>
      </c>
      <c r="F791" s="35"/>
      <c r="G791" s="88">
        <v>155</v>
      </c>
      <c r="H791" s="47">
        <f t="shared" ref="H791:H822" si="316">IF($E791="",0,$G791)</f>
        <v>155</v>
      </c>
      <c r="I791" s="47">
        <f t="shared" ref="I791:I822" si="317">IF($F791="",0,$G791)</f>
        <v>0</v>
      </c>
      <c r="J791" s="88">
        <v>159</v>
      </c>
      <c r="K791" s="89">
        <v>159</v>
      </c>
      <c r="L791" s="47">
        <f t="shared" ref="L791:L822" si="318">IF($E791="",0,K791)</f>
        <v>159</v>
      </c>
      <c r="M791" s="47">
        <f t="shared" ref="M791:M822" si="319">IF($F791="",0,K791)</f>
        <v>0</v>
      </c>
      <c r="O791" s="119">
        <f t="shared" ref="O791:O814" si="320">IF(J791&gt;0,J791-G791,0)</f>
        <v>4</v>
      </c>
      <c r="P791" s="82">
        <f t="shared" ref="P791:P822" si="321">IF($E791="",0,O791)</f>
        <v>4</v>
      </c>
      <c r="Q791" s="82">
        <f t="shared" ref="Q791:Q822" si="322">IF($F791="",0,O791)</f>
        <v>0</v>
      </c>
      <c r="R791" s="119">
        <f t="shared" si="314"/>
        <v>0</v>
      </c>
      <c r="S791" s="82">
        <f t="shared" ref="S791:S822" si="323">IF($E791="",0,R791)</f>
        <v>0</v>
      </c>
      <c r="T791" s="82">
        <f t="shared" ref="T791:T822" si="324">IF($F791="",0,R791)</f>
        <v>0</v>
      </c>
      <c r="U791" s="85">
        <f t="shared" si="315"/>
        <v>4</v>
      </c>
      <c r="V791" s="47">
        <f t="shared" ref="V791:V822" si="325">IF($E791="",0,U791)</f>
        <v>4</v>
      </c>
      <c r="W791" s="47">
        <f t="shared" ref="W791:W822" si="326">IF($F791="",0,U791)</f>
        <v>0</v>
      </c>
    </row>
    <row r="792" spans="1:223" hidden="1">
      <c r="A792" s="35">
        <v>131</v>
      </c>
      <c r="B792" s="48">
        <v>855</v>
      </c>
      <c r="C792" s="48"/>
      <c r="D792" s="35" t="s">
        <v>1445</v>
      </c>
      <c r="E792" s="35" t="s">
        <v>735</v>
      </c>
      <c r="F792" s="35"/>
      <c r="G792" s="88">
        <v>61</v>
      </c>
      <c r="H792" s="47">
        <f t="shared" si="316"/>
        <v>61</v>
      </c>
      <c r="I792" s="47">
        <f t="shared" si="317"/>
        <v>0</v>
      </c>
      <c r="J792" s="88">
        <v>61</v>
      </c>
      <c r="K792" s="89">
        <v>61</v>
      </c>
      <c r="L792" s="47">
        <f t="shared" si="318"/>
        <v>61</v>
      </c>
      <c r="M792" s="47">
        <f t="shared" si="319"/>
        <v>0</v>
      </c>
      <c r="O792" s="119">
        <f t="shared" si="320"/>
        <v>0</v>
      </c>
      <c r="P792" s="82">
        <f t="shared" si="321"/>
        <v>0</v>
      </c>
      <c r="Q792" s="82">
        <f t="shared" si="322"/>
        <v>0</v>
      </c>
      <c r="R792" s="119">
        <f t="shared" ref="R792:R809" si="327">IF(K792&gt;0,K792-J792,0)</f>
        <v>0</v>
      </c>
      <c r="S792" s="82">
        <f t="shared" si="323"/>
        <v>0</v>
      </c>
      <c r="T792" s="82">
        <f t="shared" si="324"/>
        <v>0</v>
      </c>
      <c r="U792" s="85">
        <f t="shared" ref="U792:U818" si="328">IF(K792&gt;0,O792+R792,O792)</f>
        <v>0</v>
      </c>
      <c r="V792" s="47">
        <f t="shared" si="325"/>
        <v>0</v>
      </c>
      <c r="W792" s="47">
        <f t="shared" si="326"/>
        <v>0</v>
      </c>
    </row>
    <row r="793" spans="1:223" hidden="1">
      <c r="A793" s="35">
        <v>132</v>
      </c>
      <c r="B793" s="48">
        <v>855</v>
      </c>
      <c r="C793" s="48"/>
      <c r="D793" s="35" t="s">
        <v>1445</v>
      </c>
      <c r="E793" s="35"/>
      <c r="F793" s="35" t="s">
        <v>736</v>
      </c>
      <c r="G793" s="88">
        <v>60</v>
      </c>
      <c r="H793" s="47">
        <f t="shared" si="316"/>
        <v>0</v>
      </c>
      <c r="I793" s="47">
        <f t="shared" si="317"/>
        <v>60</v>
      </c>
      <c r="J793" s="88">
        <v>60</v>
      </c>
      <c r="K793" s="89">
        <v>60</v>
      </c>
      <c r="L793" s="47">
        <f t="shared" si="318"/>
        <v>0</v>
      </c>
      <c r="M793" s="47">
        <f t="shared" si="319"/>
        <v>60</v>
      </c>
      <c r="O793" s="119">
        <f t="shared" si="320"/>
        <v>0</v>
      </c>
      <c r="P793" s="82">
        <f t="shared" si="321"/>
        <v>0</v>
      </c>
      <c r="Q793" s="82">
        <f t="shared" si="322"/>
        <v>0</v>
      </c>
      <c r="R793" s="119">
        <f t="shared" si="327"/>
        <v>0</v>
      </c>
      <c r="S793" s="82">
        <f t="shared" si="323"/>
        <v>0</v>
      </c>
      <c r="T793" s="82">
        <f t="shared" si="324"/>
        <v>0</v>
      </c>
      <c r="U793" s="85">
        <f t="shared" si="328"/>
        <v>0</v>
      </c>
      <c r="V793" s="47">
        <f t="shared" si="325"/>
        <v>0</v>
      </c>
      <c r="W793" s="47">
        <f t="shared" si="326"/>
        <v>0</v>
      </c>
    </row>
    <row r="794" spans="1:223" s="149" customFormat="1" hidden="1">
      <c r="A794" s="35">
        <v>133</v>
      </c>
      <c r="B794" s="161">
        <v>856</v>
      </c>
      <c r="C794" s="161"/>
      <c r="D794" s="37" t="s">
        <v>1446</v>
      </c>
      <c r="E794" s="37" t="s">
        <v>735</v>
      </c>
      <c r="F794" s="37"/>
      <c r="G794" s="88">
        <v>33</v>
      </c>
      <c r="H794" s="149">
        <f t="shared" si="316"/>
        <v>33</v>
      </c>
      <c r="I794" s="149">
        <f t="shared" si="317"/>
        <v>0</v>
      </c>
      <c r="J794" s="88">
        <v>34</v>
      </c>
      <c r="K794" s="89">
        <v>34</v>
      </c>
      <c r="L794" s="149">
        <f t="shared" si="318"/>
        <v>34</v>
      </c>
      <c r="M794" s="149">
        <f t="shared" si="319"/>
        <v>0</v>
      </c>
      <c r="O794" s="119">
        <f t="shared" si="320"/>
        <v>1</v>
      </c>
      <c r="P794" s="88">
        <f t="shared" si="321"/>
        <v>1</v>
      </c>
      <c r="Q794" s="88">
        <f t="shared" si="322"/>
        <v>0</v>
      </c>
      <c r="R794" s="119">
        <f t="shared" si="327"/>
        <v>0</v>
      </c>
      <c r="S794" s="88">
        <f t="shared" si="323"/>
        <v>0</v>
      </c>
      <c r="T794" s="88">
        <f t="shared" si="324"/>
        <v>0</v>
      </c>
      <c r="U794" s="119">
        <f t="shared" si="328"/>
        <v>1</v>
      </c>
      <c r="V794" s="149">
        <f t="shared" si="325"/>
        <v>1</v>
      </c>
      <c r="W794" s="149">
        <f t="shared" si="326"/>
        <v>0</v>
      </c>
    </row>
    <row r="795" spans="1:223" hidden="1">
      <c r="A795" s="35">
        <v>134</v>
      </c>
      <c r="B795" s="161">
        <v>857</v>
      </c>
      <c r="C795" s="48"/>
      <c r="D795" s="35" t="s">
        <v>1447</v>
      </c>
      <c r="E795" s="37" t="s">
        <v>735</v>
      </c>
      <c r="F795" s="37"/>
      <c r="G795" s="88">
        <v>231</v>
      </c>
      <c r="H795" s="47">
        <f t="shared" si="316"/>
        <v>231</v>
      </c>
      <c r="I795" s="47">
        <f t="shared" si="317"/>
        <v>0</v>
      </c>
      <c r="J795" s="88">
        <v>232</v>
      </c>
      <c r="K795" s="89">
        <v>232</v>
      </c>
      <c r="L795" s="47">
        <f t="shared" si="318"/>
        <v>232</v>
      </c>
      <c r="M795" s="47">
        <f t="shared" si="319"/>
        <v>0</v>
      </c>
      <c r="O795" s="119">
        <f t="shared" si="320"/>
        <v>1</v>
      </c>
      <c r="P795" s="82">
        <f t="shared" si="321"/>
        <v>1</v>
      </c>
      <c r="Q795" s="82">
        <f t="shared" si="322"/>
        <v>0</v>
      </c>
      <c r="R795" s="119">
        <f t="shared" si="327"/>
        <v>0</v>
      </c>
      <c r="S795" s="82">
        <f t="shared" si="323"/>
        <v>0</v>
      </c>
      <c r="T795" s="82">
        <f t="shared" si="324"/>
        <v>0</v>
      </c>
      <c r="U795" s="85">
        <f t="shared" si="328"/>
        <v>1</v>
      </c>
      <c r="V795" s="47">
        <f t="shared" si="325"/>
        <v>1</v>
      </c>
      <c r="W795" s="47">
        <f t="shared" si="326"/>
        <v>0</v>
      </c>
    </row>
    <row r="796" spans="1:223" hidden="1">
      <c r="A796" s="35">
        <v>135</v>
      </c>
      <c r="B796" s="48">
        <v>858</v>
      </c>
      <c r="C796" s="48"/>
      <c r="D796" s="35" t="s">
        <v>1448</v>
      </c>
      <c r="E796" s="37" t="s">
        <v>735</v>
      </c>
      <c r="F796" s="37"/>
      <c r="G796" s="82">
        <v>229.5</v>
      </c>
      <c r="H796" s="47">
        <f t="shared" si="316"/>
        <v>229.5</v>
      </c>
      <c r="I796" s="47">
        <f t="shared" si="317"/>
        <v>0</v>
      </c>
      <c r="J796" s="82">
        <v>229.5</v>
      </c>
      <c r="K796" s="87">
        <v>229.5</v>
      </c>
      <c r="L796" s="47">
        <f t="shared" si="318"/>
        <v>229.5</v>
      </c>
      <c r="M796" s="47">
        <f t="shared" si="319"/>
        <v>0</v>
      </c>
      <c r="O796" s="119">
        <f t="shared" si="320"/>
        <v>0</v>
      </c>
      <c r="P796" s="82">
        <f t="shared" si="321"/>
        <v>0</v>
      </c>
      <c r="Q796" s="82">
        <f t="shared" si="322"/>
        <v>0</v>
      </c>
      <c r="R796" s="85">
        <f t="shared" si="327"/>
        <v>0</v>
      </c>
      <c r="S796" s="82">
        <f t="shared" si="323"/>
        <v>0</v>
      </c>
      <c r="T796" s="82">
        <f t="shared" si="324"/>
        <v>0</v>
      </c>
      <c r="U796" s="85">
        <f t="shared" si="328"/>
        <v>0</v>
      </c>
      <c r="V796" s="47">
        <f t="shared" si="325"/>
        <v>0</v>
      </c>
      <c r="W796" s="47">
        <f t="shared" si="326"/>
        <v>0</v>
      </c>
    </row>
    <row r="797" spans="1:223" hidden="1">
      <c r="A797" s="35">
        <v>136</v>
      </c>
      <c r="B797" s="48">
        <v>859</v>
      </c>
      <c r="C797" s="48"/>
      <c r="D797" s="35" t="s">
        <v>1449</v>
      </c>
      <c r="E797" s="37" t="s">
        <v>735</v>
      </c>
      <c r="F797" s="37"/>
      <c r="G797" s="88">
        <v>339.5</v>
      </c>
      <c r="H797" s="47">
        <f t="shared" si="316"/>
        <v>339.5</v>
      </c>
      <c r="I797" s="47">
        <f t="shared" si="317"/>
        <v>0</v>
      </c>
      <c r="J797" s="88">
        <v>340.5</v>
      </c>
      <c r="K797" s="89">
        <v>341.5</v>
      </c>
      <c r="L797" s="47">
        <f t="shared" si="318"/>
        <v>341.5</v>
      </c>
      <c r="M797" s="47">
        <f t="shared" si="319"/>
        <v>0</v>
      </c>
      <c r="O797" s="119">
        <f t="shared" si="320"/>
        <v>1</v>
      </c>
      <c r="P797" s="82">
        <f t="shared" si="321"/>
        <v>1</v>
      </c>
      <c r="Q797" s="82">
        <f t="shared" si="322"/>
        <v>0</v>
      </c>
      <c r="R797" s="119">
        <f t="shared" si="327"/>
        <v>1</v>
      </c>
      <c r="S797" s="82">
        <f t="shared" si="323"/>
        <v>1</v>
      </c>
      <c r="T797" s="82">
        <f t="shared" si="324"/>
        <v>0</v>
      </c>
      <c r="U797" s="85">
        <f t="shared" si="328"/>
        <v>2</v>
      </c>
      <c r="V797" s="47">
        <f t="shared" si="325"/>
        <v>2</v>
      </c>
      <c r="W797" s="47">
        <f t="shared" si="326"/>
        <v>0</v>
      </c>
    </row>
    <row r="798" spans="1:223" hidden="1">
      <c r="A798" s="35">
        <v>137</v>
      </c>
      <c r="B798" s="48">
        <v>860</v>
      </c>
      <c r="C798" s="48"/>
      <c r="D798" s="35" t="s">
        <v>1450</v>
      </c>
      <c r="E798" s="37" t="s">
        <v>735</v>
      </c>
      <c r="F798" s="37"/>
      <c r="G798" s="88">
        <v>1042</v>
      </c>
      <c r="H798" s="47">
        <f t="shared" si="316"/>
        <v>1042</v>
      </c>
      <c r="I798" s="47">
        <f t="shared" si="317"/>
        <v>0</v>
      </c>
      <c r="J798" s="88">
        <v>1088</v>
      </c>
      <c r="K798" s="89">
        <v>1115</v>
      </c>
      <c r="L798" s="47">
        <f t="shared" si="318"/>
        <v>1115</v>
      </c>
      <c r="M798" s="47">
        <f t="shared" si="319"/>
        <v>0</v>
      </c>
      <c r="O798" s="119">
        <f t="shared" si="320"/>
        <v>46</v>
      </c>
      <c r="P798" s="82">
        <f t="shared" si="321"/>
        <v>46</v>
      </c>
      <c r="Q798" s="82">
        <f t="shared" si="322"/>
        <v>0</v>
      </c>
      <c r="R798" s="119">
        <f t="shared" si="327"/>
        <v>27</v>
      </c>
      <c r="S798" s="82">
        <f t="shared" si="323"/>
        <v>27</v>
      </c>
      <c r="T798" s="82">
        <f t="shared" si="324"/>
        <v>0</v>
      </c>
      <c r="U798" s="85">
        <f t="shared" si="328"/>
        <v>73</v>
      </c>
      <c r="V798" s="47">
        <f t="shared" si="325"/>
        <v>73</v>
      </c>
      <c r="W798" s="47">
        <f t="shared" si="326"/>
        <v>0</v>
      </c>
    </row>
    <row r="799" spans="1:223" s="149" customFormat="1" hidden="1">
      <c r="A799" s="35">
        <v>138</v>
      </c>
      <c r="B799" s="48">
        <v>861</v>
      </c>
      <c r="C799" s="48"/>
      <c r="D799" s="35" t="s">
        <v>1451</v>
      </c>
      <c r="E799" s="35" t="s">
        <v>735</v>
      </c>
      <c r="F799" s="35"/>
      <c r="G799" s="88">
        <v>321.5</v>
      </c>
      <c r="H799" s="47">
        <f t="shared" si="316"/>
        <v>321.5</v>
      </c>
      <c r="I799" s="47">
        <f t="shared" si="317"/>
        <v>0</v>
      </c>
      <c r="J799" s="88">
        <v>321.5</v>
      </c>
      <c r="K799" s="89">
        <v>321.5</v>
      </c>
      <c r="L799" s="47">
        <f t="shared" si="318"/>
        <v>321.5</v>
      </c>
      <c r="M799" s="47">
        <f t="shared" si="319"/>
        <v>0</v>
      </c>
      <c r="N799" s="47"/>
      <c r="O799" s="119">
        <f t="shared" si="320"/>
        <v>0</v>
      </c>
      <c r="P799" s="82">
        <f t="shared" si="321"/>
        <v>0</v>
      </c>
      <c r="Q799" s="82">
        <f t="shared" si="322"/>
        <v>0</v>
      </c>
      <c r="R799" s="119">
        <f t="shared" si="327"/>
        <v>0</v>
      </c>
      <c r="S799" s="82">
        <f t="shared" si="323"/>
        <v>0</v>
      </c>
      <c r="T799" s="82">
        <f t="shared" si="324"/>
        <v>0</v>
      </c>
      <c r="U799" s="85">
        <f t="shared" si="328"/>
        <v>0</v>
      </c>
      <c r="V799" s="47">
        <f t="shared" si="325"/>
        <v>0</v>
      </c>
      <c r="W799" s="47">
        <f t="shared" si="326"/>
        <v>0</v>
      </c>
      <c r="X799" s="47"/>
      <c r="Y799" s="47"/>
      <c r="Z799" s="47"/>
      <c r="AA799" s="47"/>
      <c r="AB799" s="47"/>
      <c r="AC799" s="47"/>
      <c r="AD799" s="47"/>
      <c r="AE799" s="47"/>
      <c r="AF799" s="47"/>
      <c r="AG799" s="47"/>
      <c r="AH799" s="47"/>
      <c r="AI799" s="47"/>
      <c r="AJ799" s="47"/>
      <c r="AK799" s="47"/>
      <c r="AL799" s="47"/>
      <c r="AM799" s="47"/>
      <c r="AN799" s="47"/>
      <c r="AO799" s="47"/>
      <c r="AP799" s="47"/>
      <c r="AQ799" s="47"/>
      <c r="AR799" s="47"/>
      <c r="AS799" s="47"/>
      <c r="AT799" s="47"/>
      <c r="AU799" s="47"/>
      <c r="AV799" s="47"/>
      <c r="AW799" s="47"/>
      <c r="AX799" s="47"/>
      <c r="AY799" s="47"/>
      <c r="AZ799" s="47"/>
      <c r="BA799" s="47"/>
      <c r="BB799" s="47"/>
      <c r="BC799" s="47"/>
      <c r="BD799" s="47"/>
      <c r="BE799" s="47"/>
      <c r="BF799" s="47"/>
      <c r="BG799" s="47"/>
      <c r="BH799" s="47"/>
      <c r="BI799" s="47"/>
      <c r="BJ799" s="47"/>
      <c r="BK799" s="47"/>
      <c r="BL799" s="47"/>
      <c r="BM799" s="47"/>
      <c r="BN799" s="47"/>
      <c r="BO799" s="47"/>
      <c r="BP799" s="47"/>
      <c r="BQ799" s="47"/>
      <c r="BR799" s="47"/>
      <c r="BS799" s="47"/>
      <c r="BT799" s="47"/>
      <c r="BU799" s="47"/>
      <c r="BV799" s="47"/>
      <c r="BW799" s="47"/>
      <c r="BX799" s="47"/>
      <c r="BY799" s="47"/>
      <c r="BZ799" s="47"/>
      <c r="CA799" s="47"/>
      <c r="CB799" s="47"/>
      <c r="CC799" s="47"/>
      <c r="CD799" s="47"/>
      <c r="CE799" s="47"/>
      <c r="CF799" s="47"/>
      <c r="CG799" s="47"/>
      <c r="CH799" s="47"/>
      <c r="CI799" s="47"/>
      <c r="CJ799" s="47"/>
      <c r="CK799" s="47"/>
      <c r="CL799" s="47"/>
      <c r="CM799" s="47"/>
      <c r="CN799" s="47"/>
      <c r="CO799" s="47"/>
      <c r="CP799" s="47"/>
      <c r="CQ799" s="47"/>
      <c r="CR799" s="47"/>
      <c r="CS799" s="47"/>
      <c r="CT799" s="47"/>
      <c r="CU799" s="47"/>
      <c r="CV799" s="47"/>
      <c r="CW799" s="47"/>
      <c r="CX799" s="47"/>
      <c r="CY799" s="47"/>
      <c r="CZ799" s="47"/>
      <c r="DA799" s="47"/>
      <c r="DB799" s="47"/>
      <c r="DC799" s="47"/>
      <c r="DD799" s="47"/>
      <c r="DE799" s="47"/>
      <c r="DF799" s="47"/>
      <c r="DG799" s="47"/>
      <c r="DH799" s="47"/>
      <c r="DI799" s="47"/>
      <c r="DJ799" s="47"/>
      <c r="DK799" s="47"/>
      <c r="DL799" s="47"/>
      <c r="DM799" s="47"/>
      <c r="DN799" s="47"/>
      <c r="DO799" s="47"/>
      <c r="DP799" s="47"/>
      <c r="DQ799" s="47"/>
      <c r="DR799" s="47"/>
      <c r="DS799" s="47"/>
      <c r="DT799" s="47"/>
      <c r="DU799" s="47"/>
      <c r="DV799" s="47"/>
      <c r="DW799" s="47"/>
      <c r="DX799" s="47"/>
      <c r="DY799" s="47"/>
      <c r="DZ799" s="47"/>
      <c r="EA799" s="47"/>
      <c r="EB799" s="47"/>
      <c r="EC799" s="47"/>
      <c r="ED799" s="47"/>
      <c r="EE799" s="47"/>
      <c r="EF799" s="47"/>
      <c r="EG799" s="47"/>
      <c r="EH799" s="47"/>
      <c r="EI799" s="47"/>
      <c r="EJ799" s="47"/>
      <c r="EK799" s="47"/>
      <c r="EL799" s="47"/>
      <c r="EM799" s="47"/>
      <c r="EN799" s="47"/>
      <c r="EO799" s="47"/>
      <c r="EP799" s="47"/>
      <c r="EQ799" s="47"/>
      <c r="ER799" s="47"/>
      <c r="ES799" s="47"/>
      <c r="ET799" s="47"/>
      <c r="EU799" s="47"/>
      <c r="EV799" s="47"/>
      <c r="EW799" s="47"/>
      <c r="EX799" s="47"/>
      <c r="EY799" s="47"/>
      <c r="EZ799" s="47"/>
      <c r="FA799" s="47"/>
      <c r="FB799" s="47"/>
      <c r="FC799" s="47"/>
      <c r="FD799" s="47"/>
      <c r="FE799" s="47"/>
      <c r="FF799" s="47"/>
      <c r="FG799" s="47"/>
      <c r="FH799" s="47"/>
      <c r="FI799" s="47"/>
      <c r="FJ799" s="47"/>
      <c r="FK799" s="47"/>
      <c r="FL799" s="47"/>
      <c r="FM799" s="47"/>
      <c r="FN799" s="47"/>
      <c r="FO799" s="47"/>
      <c r="FP799" s="47"/>
      <c r="FQ799" s="47"/>
      <c r="FR799" s="47"/>
      <c r="FS799" s="47"/>
      <c r="FT799" s="47"/>
      <c r="FU799" s="47"/>
      <c r="FV799" s="47"/>
      <c r="FW799" s="47"/>
      <c r="FX799" s="47"/>
      <c r="FY799" s="47"/>
      <c r="FZ799" s="47"/>
      <c r="GA799" s="47"/>
      <c r="GB799" s="47"/>
      <c r="GC799" s="47"/>
      <c r="GD799" s="47"/>
      <c r="GE799" s="47"/>
      <c r="GF799" s="47"/>
      <c r="GG799" s="47"/>
      <c r="GH799" s="47"/>
      <c r="GI799" s="47"/>
      <c r="GJ799" s="47"/>
      <c r="GK799" s="47"/>
      <c r="GL799" s="47"/>
      <c r="GM799" s="47"/>
      <c r="GN799" s="47"/>
      <c r="GO799" s="47"/>
      <c r="GP799" s="47"/>
      <c r="GQ799" s="47"/>
      <c r="GR799" s="47"/>
      <c r="GS799" s="47"/>
      <c r="GT799" s="47"/>
      <c r="GU799" s="47"/>
      <c r="GV799" s="47"/>
      <c r="GW799" s="47"/>
      <c r="GX799" s="47"/>
      <c r="GY799" s="47"/>
      <c r="GZ799" s="47"/>
      <c r="HA799" s="47"/>
      <c r="HB799" s="47"/>
      <c r="HC799" s="47"/>
      <c r="HD799" s="47"/>
      <c r="HE799" s="47"/>
      <c r="HF799" s="47"/>
      <c r="HG799" s="47"/>
      <c r="HH799" s="47"/>
      <c r="HI799" s="47"/>
      <c r="HJ799" s="47"/>
      <c r="HK799" s="47"/>
      <c r="HL799" s="47"/>
      <c r="HM799" s="47"/>
      <c r="HN799" s="47"/>
      <c r="HO799" s="47"/>
    </row>
    <row r="800" spans="1:223" s="149" customFormat="1" hidden="1">
      <c r="A800" s="35">
        <v>139</v>
      </c>
      <c r="B800" s="48">
        <v>861</v>
      </c>
      <c r="C800" s="48"/>
      <c r="D800" s="35" t="s">
        <v>1451</v>
      </c>
      <c r="E800" s="35"/>
      <c r="F800" s="35" t="s">
        <v>736</v>
      </c>
      <c r="G800" s="88">
        <v>317</v>
      </c>
      <c r="H800" s="47">
        <f t="shared" si="316"/>
        <v>0</v>
      </c>
      <c r="I800" s="47">
        <f t="shared" si="317"/>
        <v>317</v>
      </c>
      <c r="J800" s="88">
        <v>317</v>
      </c>
      <c r="K800" s="89">
        <v>317</v>
      </c>
      <c r="L800" s="47">
        <f t="shared" si="318"/>
        <v>0</v>
      </c>
      <c r="M800" s="47">
        <f t="shared" si="319"/>
        <v>317</v>
      </c>
      <c r="N800" s="47"/>
      <c r="O800" s="119">
        <f t="shared" si="320"/>
        <v>0</v>
      </c>
      <c r="P800" s="82">
        <f t="shared" si="321"/>
        <v>0</v>
      </c>
      <c r="Q800" s="82">
        <f t="shared" si="322"/>
        <v>0</v>
      </c>
      <c r="R800" s="119">
        <f t="shared" si="327"/>
        <v>0</v>
      </c>
      <c r="S800" s="82">
        <f t="shared" si="323"/>
        <v>0</v>
      </c>
      <c r="T800" s="82">
        <f t="shared" si="324"/>
        <v>0</v>
      </c>
      <c r="U800" s="85">
        <f t="shared" si="328"/>
        <v>0</v>
      </c>
      <c r="V800" s="47">
        <f t="shared" si="325"/>
        <v>0</v>
      </c>
      <c r="W800" s="47">
        <f t="shared" si="326"/>
        <v>0</v>
      </c>
      <c r="X800" s="47"/>
      <c r="Y800" s="47"/>
      <c r="Z800" s="47"/>
      <c r="AA800" s="47"/>
      <c r="AB800" s="47"/>
      <c r="AC800" s="47"/>
      <c r="AD800" s="47"/>
      <c r="AE800" s="47"/>
      <c r="AF800" s="47"/>
      <c r="AG800" s="47"/>
      <c r="AH800" s="47"/>
      <c r="AI800" s="47"/>
      <c r="AJ800" s="47"/>
      <c r="AK800" s="47"/>
      <c r="AL800" s="47"/>
      <c r="AM800" s="47"/>
      <c r="AN800" s="47"/>
      <c r="AO800" s="47"/>
      <c r="AP800" s="47"/>
      <c r="AQ800" s="47"/>
      <c r="AR800" s="47"/>
      <c r="AS800" s="47"/>
      <c r="AT800" s="47"/>
      <c r="AU800" s="47"/>
      <c r="AV800" s="47"/>
      <c r="AW800" s="47"/>
      <c r="AX800" s="47"/>
      <c r="AY800" s="47"/>
      <c r="AZ800" s="47"/>
      <c r="BA800" s="47"/>
      <c r="BB800" s="47"/>
      <c r="BC800" s="47"/>
      <c r="BD800" s="47"/>
      <c r="BE800" s="47"/>
      <c r="BF800" s="47"/>
      <c r="BG800" s="47"/>
      <c r="BH800" s="47"/>
      <c r="BI800" s="47"/>
      <c r="BJ800" s="47"/>
      <c r="BK800" s="47"/>
      <c r="BL800" s="47"/>
      <c r="BM800" s="47"/>
      <c r="BN800" s="47"/>
      <c r="BO800" s="47"/>
      <c r="BP800" s="47"/>
      <c r="BQ800" s="47"/>
      <c r="BR800" s="47"/>
      <c r="BS800" s="47"/>
      <c r="BT800" s="47"/>
      <c r="BU800" s="47"/>
      <c r="BV800" s="47"/>
      <c r="BW800" s="47"/>
      <c r="BX800" s="47"/>
      <c r="BY800" s="47"/>
      <c r="BZ800" s="47"/>
      <c r="CA800" s="47"/>
      <c r="CB800" s="47"/>
      <c r="CC800" s="47"/>
      <c r="CD800" s="47"/>
      <c r="CE800" s="47"/>
      <c r="CF800" s="47"/>
      <c r="CG800" s="47"/>
      <c r="CH800" s="47"/>
      <c r="CI800" s="47"/>
      <c r="CJ800" s="47"/>
      <c r="CK800" s="47"/>
      <c r="CL800" s="47"/>
      <c r="CM800" s="47"/>
      <c r="CN800" s="47"/>
      <c r="CO800" s="47"/>
      <c r="CP800" s="47"/>
      <c r="CQ800" s="47"/>
      <c r="CR800" s="47"/>
      <c r="CS800" s="47"/>
      <c r="CT800" s="47"/>
      <c r="CU800" s="47"/>
      <c r="CV800" s="47"/>
      <c r="CW800" s="47"/>
      <c r="CX800" s="47"/>
      <c r="CY800" s="47"/>
      <c r="CZ800" s="47"/>
      <c r="DA800" s="47"/>
      <c r="DB800" s="47"/>
      <c r="DC800" s="47"/>
      <c r="DD800" s="47"/>
      <c r="DE800" s="47"/>
      <c r="DF800" s="47"/>
      <c r="DG800" s="47"/>
      <c r="DH800" s="47"/>
      <c r="DI800" s="47"/>
      <c r="DJ800" s="47"/>
      <c r="DK800" s="47"/>
      <c r="DL800" s="47"/>
      <c r="DM800" s="47"/>
      <c r="DN800" s="47"/>
      <c r="DO800" s="47"/>
      <c r="DP800" s="47"/>
      <c r="DQ800" s="47"/>
      <c r="DR800" s="47"/>
      <c r="DS800" s="47"/>
      <c r="DT800" s="47"/>
      <c r="DU800" s="47"/>
      <c r="DV800" s="47"/>
      <c r="DW800" s="47"/>
      <c r="DX800" s="47"/>
      <c r="DY800" s="47"/>
      <c r="DZ800" s="47"/>
      <c r="EA800" s="47"/>
      <c r="EB800" s="47"/>
      <c r="EC800" s="47"/>
      <c r="ED800" s="47"/>
      <c r="EE800" s="47"/>
      <c r="EF800" s="47"/>
      <c r="EG800" s="47"/>
      <c r="EH800" s="47"/>
      <c r="EI800" s="47"/>
      <c r="EJ800" s="47"/>
      <c r="EK800" s="47"/>
      <c r="EL800" s="47"/>
      <c r="EM800" s="47"/>
      <c r="EN800" s="47"/>
      <c r="EO800" s="47"/>
      <c r="EP800" s="47"/>
      <c r="EQ800" s="47"/>
      <c r="ER800" s="47"/>
      <c r="ES800" s="47"/>
      <c r="ET800" s="47"/>
      <c r="EU800" s="47"/>
      <c r="EV800" s="47"/>
      <c r="EW800" s="47"/>
      <c r="EX800" s="47"/>
      <c r="EY800" s="47"/>
      <c r="EZ800" s="47"/>
      <c r="FA800" s="47"/>
      <c r="FB800" s="47"/>
      <c r="FC800" s="47"/>
      <c r="FD800" s="47"/>
      <c r="FE800" s="47"/>
      <c r="FF800" s="47"/>
      <c r="FG800" s="47"/>
      <c r="FH800" s="47"/>
      <c r="FI800" s="47"/>
      <c r="FJ800" s="47"/>
      <c r="FK800" s="47"/>
      <c r="FL800" s="47"/>
      <c r="FM800" s="47"/>
      <c r="FN800" s="47"/>
      <c r="FO800" s="47"/>
      <c r="FP800" s="47"/>
      <c r="FQ800" s="47"/>
      <c r="FR800" s="47"/>
      <c r="FS800" s="47"/>
      <c r="FT800" s="47"/>
      <c r="FU800" s="47"/>
      <c r="FV800" s="47"/>
      <c r="FW800" s="47"/>
      <c r="FX800" s="47"/>
      <c r="FY800" s="47"/>
      <c r="FZ800" s="47"/>
      <c r="GA800" s="47"/>
      <c r="GB800" s="47"/>
      <c r="GC800" s="47"/>
      <c r="GD800" s="47"/>
      <c r="GE800" s="47"/>
      <c r="GF800" s="47"/>
      <c r="GG800" s="47"/>
      <c r="GH800" s="47"/>
      <c r="GI800" s="47"/>
      <c r="GJ800" s="47"/>
      <c r="GK800" s="47"/>
      <c r="GL800" s="47"/>
      <c r="GM800" s="47"/>
      <c r="GN800" s="47"/>
      <c r="GO800" s="47"/>
      <c r="GP800" s="47"/>
      <c r="GQ800" s="47"/>
      <c r="GR800" s="47"/>
      <c r="GS800" s="47"/>
      <c r="GT800" s="47"/>
      <c r="GU800" s="47"/>
      <c r="GV800" s="47"/>
      <c r="GW800" s="47"/>
      <c r="GX800" s="47"/>
      <c r="GY800" s="47"/>
      <c r="GZ800" s="47"/>
      <c r="HA800" s="47"/>
      <c r="HB800" s="47"/>
      <c r="HC800" s="47"/>
      <c r="HD800" s="47"/>
      <c r="HE800" s="47"/>
      <c r="HF800" s="47"/>
      <c r="HG800" s="47"/>
      <c r="HH800" s="47"/>
      <c r="HI800" s="47"/>
      <c r="HJ800" s="47"/>
      <c r="HK800" s="47"/>
      <c r="HL800" s="47"/>
      <c r="HM800" s="47"/>
      <c r="HN800" s="47"/>
      <c r="HO800" s="47"/>
    </row>
    <row r="801" spans="1:23" s="149" customFormat="1" hidden="1">
      <c r="A801" s="35">
        <v>140</v>
      </c>
      <c r="B801" s="161">
        <v>864</v>
      </c>
      <c r="C801" s="161"/>
      <c r="D801" s="37" t="s">
        <v>1452</v>
      </c>
      <c r="E801" s="37" t="s">
        <v>735</v>
      </c>
      <c r="F801" s="37"/>
      <c r="G801" s="88">
        <v>76.5</v>
      </c>
      <c r="H801" s="149">
        <f t="shared" si="316"/>
        <v>76.5</v>
      </c>
      <c r="I801" s="149">
        <f t="shared" si="317"/>
        <v>0</v>
      </c>
      <c r="J801" s="88">
        <v>76.5</v>
      </c>
      <c r="K801" s="89">
        <v>77.5</v>
      </c>
      <c r="L801" s="149">
        <f t="shared" si="318"/>
        <v>77.5</v>
      </c>
      <c r="M801" s="149">
        <f t="shared" si="319"/>
        <v>0</v>
      </c>
      <c r="O801" s="119">
        <f t="shared" si="320"/>
        <v>0</v>
      </c>
      <c r="P801" s="88">
        <f t="shared" si="321"/>
        <v>0</v>
      </c>
      <c r="Q801" s="88">
        <f t="shared" si="322"/>
        <v>0</v>
      </c>
      <c r="R801" s="119">
        <f t="shared" si="327"/>
        <v>1</v>
      </c>
      <c r="S801" s="88">
        <f t="shared" si="323"/>
        <v>1</v>
      </c>
      <c r="T801" s="88">
        <f t="shared" si="324"/>
        <v>0</v>
      </c>
      <c r="U801" s="119">
        <f t="shared" si="328"/>
        <v>1</v>
      </c>
      <c r="V801" s="149">
        <f t="shared" si="325"/>
        <v>1</v>
      </c>
      <c r="W801" s="149">
        <f t="shared" si="326"/>
        <v>0</v>
      </c>
    </row>
    <row r="802" spans="1:23" s="149" customFormat="1" hidden="1">
      <c r="A802" s="35">
        <v>141</v>
      </c>
      <c r="B802" s="161">
        <v>865</v>
      </c>
      <c r="C802" s="161"/>
      <c r="D802" s="37" t="s">
        <v>1453</v>
      </c>
      <c r="E802" s="37" t="s">
        <v>735</v>
      </c>
      <c r="F802" s="37"/>
      <c r="G802" s="88">
        <v>34</v>
      </c>
      <c r="H802" s="149">
        <f t="shared" si="316"/>
        <v>34</v>
      </c>
      <c r="I802" s="149">
        <f t="shared" si="317"/>
        <v>0</v>
      </c>
      <c r="J802" s="88">
        <v>34</v>
      </c>
      <c r="K802" s="89">
        <v>34</v>
      </c>
      <c r="L802" s="149">
        <f t="shared" si="318"/>
        <v>34</v>
      </c>
      <c r="M802" s="149">
        <f t="shared" si="319"/>
        <v>0</v>
      </c>
      <c r="O802" s="119">
        <f t="shared" si="320"/>
        <v>0</v>
      </c>
      <c r="P802" s="88">
        <f t="shared" si="321"/>
        <v>0</v>
      </c>
      <c r="Q802" s="88">
        <f t="shared" si="322"/>
        <v>0</v>
      </c>
      <c r="R802" s="119">
        <f t="shared" si="327"/>
        <v>0</v>
      </c>
      <c r="S802" s="88">
        <f t="shared" si="323"/>
        <v>0</v>
      </c>
      <c r="T802" s="88">
        <f t="shared" si="324"/>
        <v>0</v>
      </c>
      <c r="U802" s="119">
        <f t="shared" si="328"/>
        <v>0</v>
      </c>
      <c r="V802" s="149">
        <f t="shared" si="325"/>
        <v>0</v>
      </c>
      <c r="W802" s="149">
        <f t="shared" si="326"/>
        <v>0</v>
      </c>
    </row>
    <row r="803" spans="1:23" s="149" customFormat="1" hidden="1">
      <c r="A803" s="35">
        <v>142</v>
      </c>
      <c r="B803" s="161">
        <v>866</v>
      </c>
      <c r="C803" s="161"/>
      <c r="D803" s="37" t="s">
        <v>1454</v>
      </c>
      <c r="E803" s="37" t="s">
        <v>735</v>
      </c>
      <c r="F803" s="37"/>
      <c r="G803" s="88">
        <v>77.5</v>
      </c>
      <c r="H803" s="149">
        <f t="shared" si="316"/>
        <v>77.5</v>
      </c>
      <c r="I803" s="149">
        <f t="shared" si="317"/>
        <v>0</v>
      </c>
      <c r="J803" s="88">
        <v>80.5</v>
      </c>
      <c r="K803" s="89">
        <v>81.5</v>
      </c>
      <c r="L803" s="149">
        <f t="shared" si="318"/>
        <v>81.5</v>
      </c>
      <c r="M803" s="149">
        <f t="shared" si="319"/>
        <v>0</v>
      </c>
      <c r="O803" s="119">
        <f t="shared" si="320"/>
        <v>3</v>
      </c>
      <c r="P803" s="88">
        <f t="shared" si="321"/>
        <v>3</v>
      </c>
      <c r="Q803" s="88">
        <f t="shared" si="322"/>
        <v>0</v>
      </c>
      <c r="R803" s="119">
        <f t="shared" si="327"/>
        <v>1</v>
      </c>
      <c r="S803" s="88">
        <f t="shared" si="323"/>
        <v>1</v>
      </c>
      <c r="T803" s="88">
        <f t="shared" si="324"/>
        <v>0</v>
      </c>
      <c r="U803" s="119">
        <f t="shared" si="328"/>
        <v>4</v>
      </c>
      <c r="V803" s="149">
        <f t="shared" si="325"/>
        <v>4</v>
      </c>
      <c r="W803" s="149">
        <f t="shared" si="326"/>
        <v>0</v>
      </c>
    </row>
    <row r="804" spans="1:23" hidden="1">
      <c r="A804" s="35">
        <v>143</v>
      </c>
      <c r="B804" s="48" t="s">
        <v>1455</v>
      </c>
      <c r="C804" s="48"/>
      <c r="D804" s="35" t="s">
        <v>1456</v>
      </c>
      <c r="E804" s="35" t="s">
        <v>735</v>
      </c>
      <c r="F804" s="35"/>
      <c r="G804" s="82">
        <v>64</v>
      </c>
      <c r="H804" s="47">
        <f t="shared" si="316"/>
        <v>64</v>
      </c>
      <c r="I804" s="47">
        <f t="shared" si="317"/>
        <v>0</v>
      </c>
      <c r="J804" s="82">
        <v>65</v>
      </c>
      <c r="K804" s="87">
        <v>65</v>
      </c>
      <c r="L804" s="47">
        <f t="shared" si="318"/>
        <v>65</v>
      </c>
      <c r="M804" s="47">
        <f t="shared" si="319"/>
        <v>0</v>
      </c>
      <c r="N804" s="82"/>
      <c r="O804" s="85">
        <f t="shared" si="320"/>
        <v>1</v>
      </c>
      <c r="P804" s="82">
        <f t="shared" si="321"/>
        <v>1</v>
      </c>
      <c r="Q804" s="82">
        <f t="shared" si="322"/>
        <v>0</v>
      </c>
      <c r="R804" s="85">
        <f t="shared" si="327"/>
        <v>0</v>
      </c>
      <c r="S804" s="82">
        <f t="shared" si="323"/>
        <v>0</v>
      </c>
      <c r="T804" s="82">
        <f t="shared" si="324"/>
        <v>0</v>
      </c>
      <c r="U804" s="85">
        <f t="shared" si="328"/>
        <v>1</v>
      </c>
      <c r="V804" s="47">
        <f t="shared" si="325"/>
        <v>1</v>
      </c>
      <c r="W804" s="47">
        <f t="shared" si="326"/>
        <v>0</v>
      </c>
    </row>
    <row r="805" spans="1:23" hidden="1">
      <c r="A805" s="35">
        <v>144</v>
      </c>
      <c r="B805" s="48" t="s">
        <v>1455</v>
      </c>
      <c r="C805" s="48"/>
      <c r="D805" s="35" t="s">
        <v>1456</v>
      </c>
      <c r="E805" s="35"/>
      <c r="F805" s="35" t="s">
        <v>736</v>
      </c>
      <c r="G805" s="82">
        <v>63</v>
      </c>
      <c r="H805" s="47">
        <f t="shared" si="316"/>
        <v>0</v>
      </c>
      <c r="I805" s="47">
        <f t="shared" si="317"/>
        <v>63</v>
      </c>
      <c r="J805" s="82">
        <v>64</v>
      </c>
      <c r="K805" s="87">
        <v>64</v>
      </c>
      <c r="L805" s="47">
        <f t="shared" si="318"/>
        <v>0</v>
      </c>
      <c r="M805" s="47">
        <f t="shared" si="319"/>
        <v>64</v>
      </c>
      <c r="N805" s="82"/>
      <c r="O805" s="85">
        <f t="shared" si="320"/>
        <v>1</v>
      </c>
      <c r="P805" s="82">
        <f t="shared" si="321"/>
        <v>0</v>
      </c>
      <c r="Q805" s="82">
        <f t="shared" si="322"/>
        <v>1</v>
      </c>
      <c r="R805" s="85">
        <f t="shared" si="327"/>
        <v>0</v>
      </c>
      <c r="S805" s="82">
        <f t="shared" si="323"/>
        <v>0</v>
      </c>
      <c r="T805" s="82">
        <f t="shared" si="324"/>
        <v>0</v>
      </c>
      <c r="U805" s="85">
        <f t="shared" si="328"/>
        <v>1</v>
      </c>
      <c r="V805" s="47">
        <f t="shared" si="325"/>
        <v>0</v>
      </c>
      <c r="W805" s="47">
        <f t="shared" si="326"/>
        <v>1</v>
      </c>
    </row>
    <row r="806" spans="1:23" hidden="1">
      <c r="A806" s="35">
        <v>145</v>
      </c>
      <c r="B806" s="48" t="s">
        <v>1457</v>
      </c>
      <c r="C806" s="48"/>
      <c r="D806" s="35" t="s">
        <v>1458</v>
      </c>
      <c r="E806" s="35" t="s">
        <v>735</v>
      </c>
      <c r="F806" s="35"/>
      <c r="G806" s="82">
        <f>399+0</f>
        <v>399</v>
      </c>
      <c r="H806" s="47">
        <f t="shared" si="316"/>
        <v>399</v>
      </c>
      <c r="I806" s="47">
        <f t="shared" si="317"/>
        <v>0</v>
      </c>
      <c r="J806" s="82">
        <v>399</v>
      </c>
      <c r="K806" s="87">
        <v>399</v>
      </c>
      <c r="L806" s="47">
        <f t="shared" si="318"/>
        <v>399</v>
      </c>
      <c r="M806" s="47">
        <f t="shared" si="319"/>
        <v>0</v>
      </c>
      <c r="O806" s="85">
        <f t="shared" si="320"/>
        <v>0</v>
      </c>
      <c r="P806" s="82">
        <f t="shared" si="321"/>
        <v>0</v>
      </c>
      <c r="Q806" s="82">
        <f t="shared" si="322"/>
        <v>0</v>
      </c>
      <c r="R806" s="85">
        <f t="shared" si="327"/>
        <v>0</v>
      </c>
      <c r="S806" s="82">
        <f t="shared" si="323"/>
        <v>0</v>
      </c>
      <c r="T806" s="82">
        <f t="shared" si="324"/>
        <v>0</v>
      </c>
      <c r="U806" s="85">
        <f t="shared" si="328"/>
        <v>0</v>
      </c>
      <c r="V806" s="47">
        <f t="shared" si="325"/>
        <v>0</v>
      </c>
      <c r="W806" s="47">
        <f t="shared" si="326"/>
        <v>0</v>
      </c>
    </row>
    <row r="807" spans="1:23" hidden="1">
      <c r="A807" s="35">
        <v>146</v>
      </c>
      <c r="B807" s="48" t="s">
        <v>1457</v>
      </c>
      <c r="C807" s="48"/>
      <c r="D807" s="35" t="s">
        <v>1458</v>
      </c>
      <c r="E807" s="35"/>
      <c r="F807" s="35" t="s">
        <v>736</v>
      </c>
      <c r="G807" s="82">
        <f>396.5</f>
        <v>396.5</v>
      </c>
      <c r="H807" s="47">
        <f t="shared" si="316"/>
        <v>0</v>
      </c>
      <c r="I807" s="47">
        <f t="shared" si="317"/>
        <v>396.5</v>
      </c>
      <c r="J807" s="82">
        <v>396.5</v>
      </c>
      <c r="K807" s="87">
        <v>396.5</v>
      </c>
      <c r="L807" s="47">
        <f t="shared" si="318"/>
        <v>0</v>
      </c>
      <c r="M807" s="47">
        <f t="shared" si="319"/>
        <v>396.5</v>
      </c>
      <c r="O807" s="85">
        <f t="shared" si="320"/>
        <v>0</v>
      </c>
      <c r="P807" s="82">
        <f t="shared" si="321"/>
        <v>0</v>
      </c>
      <c r="Q807" s="82">
        <f t="shared" si="322"/>
        <v>0</v>
      </c>
      <c r="R807" s="85">
        <f t="shared" si="327"/>
        <v>0</v>
      </c>
      <c r="S807" s="82">
        <f t="shared" si="323"/>
        <v>0</v>
      </c>
      <c r="T807" s="82">
        <f t="shared" si="324"/>
        <v>0</v>
      </c>
      <c r="U807" s="85">
        <f t="shared" si="328"/>
        <v>0</v>
      </c>
      <c r="V807" s="47">
        <f t="shared" si="325"/>
        <v>0</v>
      </c>
      <c r="W807" s="47">
        <f t="shared" si="326"/>
        <v>0</v>
      </c>
    </row>
    <row r="808" spans="1:23" hidden="1">
      <c r="A808" s="35">
        <v>147</v>
      </c>
      <c r="B808" s="48" t="s">
        <v>1459</v>
      </c>
      <c r="C808" s="48"/>
      <c r="D808" s="35" t="s">
        <v>1460</v>
      </c>
      <c r="E808" s="35" t="s">
        <v>735</v>
      </c>
      <c r="F808" s="35"/>
      <c r="G808" s="82">
        <f>214+31+7</f>
        <v>252</v>
      </c>
      <c r="H808" s="47">
        <f t="shared" si="316"/>
        <v>252</v>
      </c>
      <c r="I808" s="47">
        <f t="shared" si="317"/>
        <v>0</v>
      </c>
      <c r="J808" s="82">
        <f>218+13+42</f>
        <v>273</v>
      </c>
      <c r="K808" s="87">
        <f>218+65</f>
        <v>283</v>
      </c>
      <c r="L808" s="47">
        <f t="shared" si="318"/>
        <v>283</v>
      </c>
      <c r="M808" s="47">
        <f t="shared" si="319"/>
        <v>0</v>
      </c>
      <c r="O808" s="85">
        <f t="shared" si="320"/>
        <v>21</v>
      </c>
      <c r="P808" s="82">
        <f t="shared" si="321"/>
        <v>21</v>
      </c>
      <c r="Q808" s="82">
        <f t="shared" si="322"/>
        <v>0</v>
      </c>
      <c r="R808" s="85">
        <f t="shared" si="327"/>
        <v>10</v>
      </c>
      <c r="S808" s="82">
        <f t="shared" si="323"/>
        <v>10</v>
      </c>
      <c r="T808" s="82">
        <f t="shared" si="324"/>
        <v>0</v>
      </c>
      <c r="U808" s="85">
        <f t="shared" si="328"/>
        <v>31</v>
      </c>
      <c r="V808" s="47">
        <f t="shared" si="325"/>
        <v>31</v>
      </c>
      <c r="W808" s="47">
        <f t="shared" si="326"/>
        <v>0</v>
      </c>
    </row>
    <row r="809" spans="1:23" hidden="1">
      <c r="A809" s="35">
        <v>148</v>
      </c>
      <c r="B809" s="48" t="s">
        <v>1459</v>
      </c>
      <c r="C809" s="48"/>
      <c r="D809" s="35" t="s">
        <v>1460</v>
      </c>
      <c r="E809" s="35"/>
      <c r="F809" s="35" t="s">
        <v>736</v>
      </c>
      <c r="G809" s="82">
        <f>206+30+7</f>
        <v>243</v>
      </c>
      <c r="H809" s="47">
        <f t="shared" si="316"/>
        <v>0</v>
      </c>
      <c r="I809" s="47">
        <f t="shared" si="317"/>
        <v>243</v>
      </c>
      <c r="J809" s="82">
        <f>210+13+41</f>
        <v>264</v>
      </c>
      <c r="K809" s="87">
        <f>210+64</f>
        <v>274</v>
      </c>
      <c r="L809" s="47">
        <f t="shared" si="318"/>
        <v>0</v>
      </c>
      <c r="M809" s="47">
        <f t="shared" si="319"/>
        <v>274</v>
      </c>
      <c r="O809" s="85">
        <f t="shared" si="320"/>
        <v>21</v>
      </c>
      <c r="P809" s="82">
        <f t="shared" si="321"/>
        <v>0</v>
      </c>
      <c r="Q809" s="82">
        <f t="shared" si="322"/>
        <v>21</v>
      </c>
      <c r="R809" s="85">
        <f t="shared" si="327"/>
        <v>10</v>
      </c>
      <c r="S809" s="82">
        <f t="shared" si="323"/>
        <v>0</v>
      </c>
      <c r="T809" s="82">
        <f t="shared" si="324"/>
        <v>10</v>
      </c>
      <c r="U809" s="85">
        <f t="shared" si="328"/>
        <v>31</v>
      </c>
      <c r="V809" s="47">
        <f t="shared" si="325"/>
        <v>0</v>
      </c>
      <c r="W809" s="47">
        <f t="shared" si="326"/>
        <v>31</v>
      </c>
    </row>
    <row r="810" spans="1:23" hidden="1">
      <c r="A810" s="35">
        <v>149</v>
      </c>
      <c r="B810" s="48">
        <v>869</v>
      </c>
      <c r="C810" s="48"/>
      <c r="D810" s="35" t="s">
        <v>1461</v>
      </c>
      <c r="E810" s="35" t="s">
        <v>735</v>
      </c>
      <c r="F810" s="35"/>
      <c r="G810" s="82">
        <v>470.5</v>
      </c>
      <c r="H810" s="47">
        <f t="shared" si="316"/>
        <v>470.5</v>
      </c>
      <c r="I810" s="47">
        <f t="shared" si="317"/>
        <v>0</v>
      </c>
      <c r="J810" s="82">
        <v>474.5</v>
      </c>
      <c r="K810" s="87">
        <v>489.5</v>
      </c>
      <c r="L810" s="47">
        <f t="shared" si="318"/>
        <v>489.5</v>
      </c>
      <c r="M810" s="47">
        <f t="shared" si="319"/>
        <v>0</v>
      </c>
      <c r="O810" s="85">
        <f t="shared" si="320"/>
        <v>4</v>
      </c>
      <c r="P810" s="82">
        <f t="shared" si="321"/>
        <v>4</v>
      </c>
      <c r="Q810" s="82">
        <f t="shared" si="322"/>
        <v>0</v>
      </c>
      <c r="R810" s="85">
        <f>IF(K810&gt;0,K810-J810,0)-0</f>
        <v>15</v>
      </c>
      <c r="S810" s="82">
        <f t="shared" si="323"/>
        <v>15</v>
      </c>
      <c r="T810" s="82">
        <f t="shared" si="324"/>
        <v>0</v>
      </c>
      <c r="U810" s="85">
        <f t="shared" si="328"/>
        <v>19</v>
      </c>
      <c r="V810" s="47">
        <f t="shared" si="325"/>
        <v>19</v>
      </c>
      <c r="W810" s="47">
        <f t="shared" si="326"/>
        <v>0</v>
      </c>
    </row>
    <row r="811" spans="1:23" s="205" customFormat="1" hidden="1">
      <c r="A811" s="35">
        <v>150</v>
      </c>
      <c r="B811" s="161">
        <v>870</v>
      </c>
      <c r="C811" s="161"/>
      <c r="D811" s="37" t="s">
        <v>1462</v>
      </c>
      <c r="E811" s="37" t="s">
        <v>735</v>
      </c>
      <c r="F811" s="36"/>
      <c r="G811" s="88">
        <f>31</f>
        <v>31</v>
      </c>
      <c r="H811" s="149">
        <f t="shared" si="316"/>
        <v>31</v>
      </c>
      <c r="I811" s="149">
        <f t="shared" si="317"/>
        <v>0</v>
      </c>
      <c r="J811" s="88">
        <v>31</v>
      </c>
      <c r="K811" s="89">
        <v>31</v>
      </c>
      <c r="L811" s="149">
        <f t="shared" si="318"/>
        <v>31</v>
      </c>
      <c r="M811" s="149">
        <f t="shared" si="319"/>
        <v>0</v>
      </c>
      <c r="N811" s="149"/>
      <c r="O811" s="119">
        <f t="shared" si="320"/>
        <v>0</v>
      </c>
      <c r="P811" s="88">
        <f t="shared" si="321"/>
        <v>0</v>
      </c>
      <c r="Q811" s="88">
        <f t="shared" si="322"/>
        <v>0</v>
      </c>
      <c r="R811" s="119">
        <f>IF(K811&gt;0,K811-J811,0)</f>
        <v>0</v>
      </c>
      <c r="S811" s="88">
        <f t="shared" si="323"/>
        <v>0</v>
      </c>
      <c r="T811" s="88">
        <f t="shared" si="324"/>
        <v>0</v>
      </c>
      <c r="U811" s="119">
        <f t="shared" si="328"/>
        <v>0</v>
      </c>
      <c r="V811" s="205">
        <f t="shared" si="325"/>
        <v>0</v>
      </c>
      <c r="W811" s="205">
        <f t="shared" si="326"/>
        <v>0</v>
      </c>
    </row>
    <row r="812" spans="1:23" hidden="1">
      <c r="A812" s="35">
        <v>151</v>
      </c>
      <c r="B812" s="48">
        <v>871</v>
      </c>
      <c r="C812" s="48"/>
      <c r="D812" s="35" t="s">
        <v>1463</v>
      </c>
      <c r="E812" s="35" t="s">
        <v>735</v>
      </c>
      <c r="F812" s="35"/>
      <c r="G812" s="82">
        <v>67.5</v>
      </c>
      <c r="H812" s="47">
        <f t="shared" si="316"/>
        <v>67.5</v>
      </c>
      <c r="I812" s="47">
        <f t="shared" si="317"/>
        <v>0</v>
      </c>
      <c r="J812" s="82">
        <v>67.5</v>
      </c>
      <c r="K812" s="87">
        <v>67.5</v>
      </c>
      <c r="L812" s="47">
        <f t="shared" si="318"/>
        <v>67.5</v>
      </c>
      <c r="M812" s="47">
        <f t="shared" si="319"/>
        <v>0</v>
      </c>
      <c r="O812" s="85">
        <f t="shared" si="320"/>
        <v>0</v>
      </c>
      <c r="P812" s="82">
        <f t="shared" si="321"/>
        <v>0</v>
      </c>
      <c r="Q812" s="82">
        <f t="shared" si="322"/>
        <v>0</v>
      </c>
      <c r="R812" s="85">
        <f t="shared" ref="R812:R818" si="329">IF(K812&gt;0,K812-J812,0)-0</f>
        <v>0</v>
      </c>
      <c r="S812" s="82">
        <f t="shared" si="323"/>
        <v>0</v>
      </c>
      <c r="T812" s="82">
        <f t="shared" si="324"/>
        <v>0</v>
      </c>
      <c r="U812" s="85">
        <f t="shared" si="328"/>
        <v>0</v>
      </c>
      <c r="V812" s="47">
        <f t="shared" si="325"/>
        <v>0</v>
      </c>
      <c r="W812" s="47">
        <f t="shared" si="326"/>
        <v>0</v>
      </c>
    </row>
    <row r="813" spans="1:23" hidden="1">
      <c r="A813" s="35">
        <v>152</v>
      </c>
      <c r="B813" s="48">
        <v>872</v>
      </c>
      <c r="C813" s="48"/>
      <c r="D813" s="35" t="s">
        <v>1464</v>
      </c>
      <c r="E813" s="35" t="s">
        <v>735</v>
      </c>
      <c r="F813" s="35"/>
      <c r="G813" s="82">
        <v>27</v>
      </c>
      <c r="H813" s="47">
        <f t="shared" si="316"/>
        <v>27</v>
      </c>
      <c r="I813" s="47">
        <f t="shared" si="317"/>
        <v>0</v>
      </c>
      <c r="J813" s="82">
        <v>27</v>
      </c>
      <c r="K813" s="87">
        <v>27</v>
      </c>
      <c r="L813" s="47">
        <f t="shared" si="318"/>
        <v>27</v>
      </c>
      <c r="M813" s="47">
        <f t="shared" si="319"/>
        <v>0</v>
      </c>
      <c r="O813" s="85">
        <f t="shared" si="320"/>
        <v>0</v>
      </c>
      <c r="P813" s="82">
        <f t="shared" si="321"/>
        <v>0</v>
      </c>
      <c r="Q813" s="82">
        <f t="shared" si="322"/>
        <v>0</v>
      </c>
      <c r="R813" s="85">
        <f t="shared" si="329"/>
        <v>0</v>
      </c>
      <c r="S813" s="82">
        <f t="shared" si="323"/>
        <v>0</v>
      </c>
      <c r="T813" s="82">
        <f t="shared" si="324"/>
        <v>0</v>
      </c>
      <c r="U813" s="85">
        <f t="shared" si="328"/>
        <v>0</v>
      </c>
      <c r="V813" s="47">
        <f t="shared" si="325"/>
        <v>0</v>
      </c>
      <c r="W813" s="47">
        <f t="shared" si="326"/>
        <v>0</v>
      </c>
    </row>
    <row r="814" spans="1:23" hidden="1">
      <c r="A814" s="35">
        <v>153</v>
      </c>
      <c r="B814" s="48">
        <v>873</v>
      </c>
      <c r="C814" s="48"/>
      <c r="D814" s="35" t="s">
        <v>1465</v>
      </c>
      <c r="E814" s="35" t="s">
        <v>735</v>
      </c>
      <c r="F814" s="35"/>
      <c r="G814" s="82">
        <v>229</v>
      </c>
      <c r="H814" s="47">
        <f t="shared" si="316"/>
        <v>229</v>
      </c>
      <c r="I814" s="47">
        <f t="shared" si="317"/>
        <v>0</v>
      </c>
      <c r="J814" s="82">
        <v>237</v>
      </c>
      <c r="K814" s="87">
        <v>237</v>
      </c>
      <c r="L814" s="47">
        <f t="shared" si="318"/>
        <v>237</v>
      </c>
      <c r="M814" s="47">
        <f t="shared" si="319"/>
        <v>0</v>
      </c>
      <c r="O814" s="85">
        <f t="shared" si="320"/>
        <v>8</v>
      </c>
      <c r="P814" s="82">
        <f t="shared" si="321"/>
        <v>8</v>
      </c>
      <c r="Q814" s="82">
        <f t="shared" si="322"/>
        <v>0</v>
      </c>
      <c r="R814" s="85">
        <f t="shared" si="329"/>
        <v>0</v>
      </c>
      <c r="S814" s="82">
        <f t="shared" si="323"/>
        <v>0</v>
      </c>
      <c r="T814" s="82">
        <f t="shared" si="324"/>
        <v>0</v>
      </c>
      <c r="U814" s="85">
        <f t="shared" si="328"/>
        <v>8</v>
      </c>
      <c r="V814" s="47">
        <f t="shared" si="325"/>
        <v>8</v>
      </c>
      <c r="W814" s="47">
        <f t="shared" si="326"/>
        <v>0</v>
      </c>
    </row>
    <row r="815" spans="1:23" hidden="1">
      <c r="A815" s="35">
        <v>154</v>
      </c>
      <c r="B815" s="48">
        <v>874</v>
      </c>
      <c r="C815" s="48"/>
      <c r="D815" s="35" t="s">
        <v>1466</v>
      </c>
      <c r="E815" s="35" t="s">
        <v>735</v>
      </c>
      <c r="F815" s="35"/>
      <c r="G815" s="82">
        <v>77</v>
      </c>
      <c r="H815" s="47">
        <f t="shared" si="316"/>
        <v>77</v>
      </c>
      <c r="I815" s="47">
        <f t="shared" si="317"/>
        <v>0</v>
      </c>
      <c r="J815" s="82">
        <v>77</v>
      </c>
      <c r="K815" s="87">
        <v>77</v>
      </c>
      <c r="L815" s="47">
        <f t="shared" si="318"/>
        <v>77</v>
      </c>
      <c r="M815" s="47">
        <f t="shared" si="319"/>
        <v>0</v>
      </c>
      <c r="O815" s="85">
        <f>IF(J815&gt;0,J815-G815,0)-0</f>
        <v>0</v>
      </c>
      <c r="P815" s="82">
        <f t="shared" si="321"/>
        <v>0</v>
      </c>
      <c r="Q815" s="82">
        <f t="shared" si="322"/>
        <v>0</v>
      </c>
      <c r="R815" s="85">
        <f t="shared" si="329"/>
        <v>0</v>
      </c>
      <c r="S815" s="82">
        <f t="shared" si="323"/>
        <v>0</v>
      </c>
      <c r="T815" s="82">
        <f t="shared" si="324"/>
        <v>0</v>
      </c>
      <c r="U815" s="85">
        <f t="shared" si="328"/>
        <v>0</v>
      </c>
      <c r="V815" s="47">
        <f t="shared" si="325"/>
        <v>0</v>
      </c>
      <c r="W815" s="47">
        <f t="shared" si="326"/>
        <v>0</v>
      </c>
    </row>
    <row r="816" spans="1:23" hidden="1">
      <c r="A816" s="35">
        <v>155</v>
      </c>
      <c r="B816" s="48">
        <v>876</v>
      </c>
      <c r="C816" s="48"/>
      <c r="D816" s="35" t="s">
        <v>1467</v>
      </c>
      <c r="E816" s="35" t="s">
        <v>735</v>
      </c>
      <c r="F816" s="35"/>
      <c r="G816" s="82">
        <v>162</v>
      </c>
      <c r="H816" s="47">
        <f t="shared" si="316"/>
        <v>162</v>
      </c>
      <c r="I816" s="47">
        <f t="shared" si="317"/>
        <v>0</v>
      </c>
      <c r="J816" s="82">
        <v>162</v>
      </c>
      <c r="K816" s="87">
        <v>162</v>
      </c>
      <c r="L816" s="47">
        <f t="shared" si="318"/>
        <v>162</v>
      </c>
      <c r="M816" s="47">
        <f t="shared" si="319"/>
        <v>0</v>
      </c>
      <c r="O816" s="85">
        <f>IF(J816&gt;0,J816-G816,0)-0</f>
        <v>0</v>
      </c>
      <c r="P816" s="82">
        <f t="shared" si="321"/>
        <v>0</v>
      </c>
      <c r="Q816" s="82">
        <f t="shared" si="322"/>
        <v>0</v>
      </c>
      <c r="R816" s="85">
        <f t="shared" si="329"/>
        <v>0</v>
      </c>
      <c r="S816" s="82">
        <f t="shared" si="323"/>
        <v>0</v>
      </c>
      <c r="T816" s="82">
        <f t="shared" si="324"/>
        <v>0</v>
      </c>
      <c r="U816" s="85">
        <f t="shared" si="328"/>
        <v>0</v>
      </c>
      <c r="V816" s="47">
        <f t="shared" si="325"/>
        <v>0</v>
      </c>
      <c r="W816" s="47">
        <f t="shared" si="326"/>
        <v>0</v>
      </c>
    </row>
    <row r="817" spans="1:25" hidden="1">
      <c r="A817" s="35">
        <v>156</v>
      </c>
      <c r="B817" s="48">
        <v>881</v>
      </c>
      <c r="C817" s="48"/>
      <c r="D817" s="35" t="s">
        <v>1468</v>
      </c>
      <c r="E817" s="35"/>
      <c r="F817" s="35" t="s">
        <v>736</v>
      </c>
      <c r="G817" s="82">
        <v>380</v>
      </c>
      <c r="H817" s="47">
        <f t="shared" si="316"/>
        <v>0</v>
      </c>
      <c r="I817" s="47">
        <f t="shared" si="317"/>
        <v>380</v>
      </c>
      <c r="J817" s="82">
        <v>381</v>
      </c>
      <c r="K817" s="87">
        <v>379</v>
      </c>
      <c r="L817" s="47">
        <f t="shared" si="318"/>
        <v>0</v>
      </c>
      <c r="M817" s="47">
        <f t="shared" si="319"/>
        <v>379</v>
      </c>
      <c r="O817" s="85">
        <f>IF(J817&gt;0,J817-G817,0)</f>
        <v>1</v>
      </c>
      <c r="P817" s="82">
        <f t="shared" si="321"/>
        <v>0</v>
      </c>
      <c r="Q817" s="82">
        <f t="shared" si="322"/>
        <v>1</v>
      </c>
      <c r="R817" s="85">
        <f t="shared" si="329"/>
        <v>-2</v>
      </c>
      <c r="S817" s="82">
        <f t="shared" si="323"/>
        <v>0</v>
      </c>
      <c r="T817" s="82">
        <f t="shared" si="324"/>
        <v>-2</v>
      </c>
      <c r="U817" s="85">
        <f t="shared" si="328"/>
        <v>-1</v>
      </c>
      <c r="V817" s="47">
        <f t="shared" si="325"/>
        <v>0</v>
      </c>
      <c r="W817" s="47">
        <f t="shared" si="326"/>
        <v>-1</v>
      </c>
    </row>
    <row r="818" spans="1:25" hidden="1">
      <c r="A818" s="35">
        <v>157</v>
      </c>
      <c r="B818" s="48">
        <v>882</v>
      </c>
      <c r="C818" s="48"/>
      <c r="D818" s="35" t="s">
        <v>1469</v>
      </c>
      <c r="E818" s="35"/>
      <c r="F818" s="35" t="s">
        <v>736</v>
      </c>
      <c r="G818" s="134">
        <v>521</v>
      </c>
      <c r="H818" s="133">
        <f t="shared" si="316"/>
        <v>0</v>
      </c>
      <c r="I818" s="133">
        <f t="shared" si="317"/>
        <v>521</v>
      </c>
      <c r="J818" s="134">
        <v>541</v>
      </c>
      <c r="K818" s="194">
        <v>577</v>
      </c>
      <c r="L818" s="133">
        <f t="shared" si="318"/>
        <v>0</v>
      </c>
      <c r="M818" s="133">
        <f t="shared" si="319"/>
        <v>577</v>
      </c>
      <c r="N818" s="133"/>
      <c r="O818" s="94">
        <f>IF(J818&gt;0,J818-G818,0)-0</f>
        <v>20</v>
      </c>
      <c r="P818" s="134">
        <f t="shared" si="321"/>
        <v>0</v>
      </c>
      <c r="Q818" s="134">
        <f t="shared" si="322"/>
        <v>20</v>
      </c>
      <c r="R818" s="94">
        <f t="shared" si="329"/>
        <v>36</v>
      </c>
      <c r="S818" s="134">
        <f t="shared" si="323"/>
        <v>0</v>
      </c>
      <c r="T818" s="134">
        <f t="shared" si="324"/>
        <v>36</v>
      </c>
      <c r="U818" s="94">
        <f t="shared" si="328"/>
        <v>56</v>
      </c>
      <c r="V818" s="47">
        <f t="shared" si="325"/>
        <v>0</v>
      </c>
      <c r="W818" s="47">
        <f t="shared" si="326"/>
        <v>56</v>
      </c>
    </row>
    <row r="819" spans="1:25" hidden="1">
      <c r="B819" s="206"/>
      <c r="C819" s="48"/>
      <c r="D819" s="47" t="s">
        <v>1470</v>
      </c>
      <c r="E819" s="79"/>
      <c r="F819" s="79"/>
      <c r="G819" s="83">
        <f>G721+G723</f>
        <v>1833</v>
      </c>
      <c r="H819" s="47">
        <f t="shared" si="316"/>
        <v>0</v>
      </c>
      <c r="I819" s="47">
        <f t="shared" si="317"/>
        <v>0</v>
      </c>
      <c r="J819" s="83">
        <f>INT((J721+J723))</f>
        <v>1780</v>
      </c>
      <c r="K819" s="96">
        <f>INT((K721+K723))</f>
        <v>1750</v>
      </c>
      <c r="L819" s="47">
        <f t="shared" si="318"/>
        <v>0</v>
      </c>
      <c r="M819" s="47">
        <f t="shared" si="319"/>
        <v>0</v>
      </c>
      <c r="O819" s="88">
        <f>ROUNDUP((O721+O723),0)</f>
        <v>-53</v>
      </c>
      <c r="P819" s="82">
        <f t="shared" si="321"/>
        <v>0</v>
      </c>
      <c r="Q819" s="82">
        <f t="shared" si="322"/>
        <v>0</v>
      </c>
      <c r="R819" s="82">
        <f>ROUNDUP((R721+R723),0)</f>
        <v>-30</v>
      </c>
      <c r="S819" s="82">
        <f t="shared" si="323"/>
        <v>0</v>
      </c>
      <c r="T819" s="82">
        <f t="shared" si="324"/>
        <v>0</v>
      </c>
      <c r="U819" s="82">
        <f>ROUNDUP((U721+U723),0)</f>
        <v>-83</v>
      </c>
      <c r="V819" s="47">
        <f t="shared" si="325"/>
        <v>0</v>
      </c>
      <c r="W819" s="47">
        <f t="shared" si="326"/>
        <v>0</v>
      </c>
      <c r="Y819" s="82"/>
    </row>
    <row r="820" spans="1:25" hidden="1">
      <c r="A820" s="47"/>
      <c r="B820" s="206"/>
      <c r="C820" s="48"/>
      <c r="D820" s="47" t="s">
        <v>1471</v>
      </c>
      <c r="E820" s="79"/>
      <c r="F820" s="79"/>
      <c r="G820" s="128">
        <f>SUM(G662:G818)-G821-G819</f>
        <v>21818.699999999997</v>
      </c>
      <c r="H820" s="47">
        <f t="shared" si="316"/>
        <v>0</v>
      </c>
      <c r="I820" s="47">
        <f t="shared" si="317"/>
        <v>0</v>
      </c>
      <c r="J820" s="128">
        <f>SUM(J662:J818)-J821-J819</f>
        <v>22088.1</v>
      </c>
      <c r="K820" s="84">
        <f>SUM(L660:L818)</f>
        <v>22278.6</v>
      </c>
      <c r="L820" s="47">
        <f t="shared" si="318"/>
        <v>0</v>
      </c>
      <c r="M820" s="47">
        <f t="shared" si="319"/>
        <v>0</v>
      </c>
      <c r="N820" s="82"/>
      <c r="O820" s="128">
        <f>SUM(P660:P818)</f>
        <v>269.39999999999986</v>
      </c>
      <c r="P820" s="82">
        <f t="shared" si="321"/>
        <v>0</v>
      </c>
      <c r="Q820" s="82">
        <f t="shared" si="322"/>
        <v>0</v>
      </c>
      <c r="R820" s="128">
        <f>SUM(S660:S818)</f>
        <v>190.5</v>
      </c>
      <c r="S820" s="82">
        <f t="shared" si="323"/>
        <v>0</v>
      </c>
      <c r="T820" s="82">
        <f t="shared" si="324"/>
        <v>0</v>
      </c>
      <c r="U820" s="128">
        <f>SUM(V660:V818)</f>
        <v>459.89999999999986</v>
      </c>
      <c r="V820" s="47">
        <f t="shared" si="325"/>
        <v>0</v>
      </c>
      <c r="W820" s="47">
        <f t="shared" si="326"/>
        <v>0</v>
      </c>
      <c r="Y820" s="82"/>
    </row>
    <row r="821" spans="1:25" hidden="1">
      <c r="B821" s="206"/>
      <c r="C821" s="48"/>
      <c r="D821" s="47" t="s">
        <v>1472</v>
      </c>
      <c r="E821" s="79"/>
      <c r="F821" s="79"/>
      <c r="G821" s="97">
        <f>G666+G668+G669+G671+G674+G676+G677+G680+G682+G684+G686+G687+G690+G692+G701+G708+G710+G712+G716+G717+G729+G733+G734+G737+G739+G741+G743+G745+G747+G756+G757+G764+G765+G767+G769+G771+G773+G775+G777+G779+G781+G783+G784+G786+G788+G790+G793+G800+G805+G807+G809+G817+G818</f>
        <v>14808</v>
      </c>
      <c r="H821" s="47">
        <f t="shared" si="316"/>
        <v>0</v>
      </c>
      <c r="I821" s="47">
        <f t="shared" si="317"/>
        <v>0</v>
      </c>
      <c r="J821" s="97">
        <f>J666+J668+J669+J671+J674+J676+J677+J680+J682+J684+J686+J687+J690+J692+J701+J708+J710+J712+J716+J717+J729+J733+J734+J737+J739+J741+J743+J745+J747+J756+J757+J764+J765+J767+J769+J771+J773+J775+J777+J779+J781+J783+J784+J786+J788+J790+J793+J800+J805+J807+J809+J817+J818</f>
        <v>15024</v>
      </c>
      <c r="K821" s="121">
        <f>SUM(M660:M818)</f>
        <v>15181</v>
      </c>
      <c r="L821" s="47">
        <f t="shared" si="318"/>
        <v>0</v>
      </c>
      <c r="M821" s="47">
        <f t="shared" si="319"/>
        <v>0</v>
      </c>
      <c r="N821" s="82"/>
      <c r="O821" s="92">
        <f>SUM(Q660:Q818)</f>
        <v>216</v>
      </c>
      <c r="P821" s="82">
        <f t="shared" si="321"/>
        <v>0</v>
      </c>
      <c r="Q821" s="82">
        <f t="shared" si="322"/>
        <v>0</v>
      </c>
      <c r="R821" s="92">
        <f>SUM(T660:T818)</f>
        <v>157</v>
      </c>
      <c r="S821" s="82">
        <f t="shared" si="323"/>
        <v>0</v>
      </c>
      <c r="T821" s="82">
        <f t="shared" si="324"/>
        <v>0</v>
      </c>
      <c r="U821" s="92">
        <f>SUM(W660:W818)</f>
        <v>373</v>
      </c>
      <c r="V821" s="47">
        <f t="shared" si="325"/>
        <v>0</v>
      </c>
      <c r="W821" s="47">
        <f t="shared" si="326"/>
        <v>0</v>
      </c>
      <c r="Y821" s="82"/>
    </row>
    <row r="822" spans="1:25" hidden="1">
      <c r="B822" s="48"/>
      <c r="C822" s="48"/>
      <c r="D822" s="47" t="s">
        <v>1473</v>
      </c>
      <c r="E822" s="79"/>
      <c r="F822" s="79"/>
      <c r="G822" s="168">
        <f>G819+G820+G821</f>
        <v>38459.699999999997</v>
      </c>
      <c r="H822" s="47">
        <f t="shared" si="316"/>
        <v>0</v>
      </c>
      <c r="I822" s="47">
        <f t="shared" si="317"/>
        <v>0</v>
      </c>
      <c r="J822" s="168">
        <f>J819+J820+J821</f>
        <v>38892.1</v>
      </c>
      <c r="K822" s="169">
        <f>K819+K820+K821</f>
        <v>39209.599999999999</v>
      </c>
      <c r="L822" s="47">
        <f t="shared" si="318"/>
        <v>0</v>
      </c>
      <c r="M822" s="47">
        <f t="shared" si="319"/>
        <v>0</v>
      </c>
      <c r="O822" s="134">
        <f>O819+O820+O821</f>
        <v>432.39999999999986</v>
      </c>
      <c r="P822" s="82">
        <f t="shared" si="321"/>
        <v>0</v>
      </c>
      <c r="Q822" s="82">
        <f t="shared" si="322"/>
        <v>0</v>
      </c>
      <c r="R822" s="134">
        <f>R819+R820+R821</f>
        <v>317.5</v>
      </c>
      <c r="S822" s="82">
        <f t="shared" si="323"/>
        <v>0</v>
      </c>
      <c r="T822" s="82">
        <f t="shared" si="324"/>
        <v>0</v>
      </c>
      <c r="U822" s="134">
        <f>U819+U820+U821</f>
        <v>749.89999999999986</v>
      </c>
      <c r="V822" s="47">
        <f t="shared" si="325"/>
        <v>0</v>
      </c>
      <c r="W822" s="47">
        <f t="shared" si="326"/>
        <v>0</v>
      </c>
    </row>
    <row r="823" spans="1:25" hidden="1">
      <c r="B823" s="37"/>
      <c r="C823" s="48"/>
      <c r="E823" s="79"/>
      <c r="F823" s="79"/>
      <c r="G823" s="134"/>
      <c r="J823" s="168"/>
      <c r="K823" s="169"/>
      <c r="N823" s="207"/>
      <c r="O823" s="134"/>
      <c r="R823" s="134"/>
      <c r="U823" s="134"/>
    </row>
    <row r="824" spans="1:25" hidden="1">
      <c r="B824" s="35" t="s">
        <v>1474</v>
      </c>
      <c r="C824" s="35"/>
      <c r="D824" s="35"/>
      <c r="E824" s="35"/>
      <c r="F824" s="35"/>
      <c r="G824" s="128"/>
      <c r="H824" s="47">
        <f t="shared" ref="H824:H846" si="330">IF($E824="",0,$G824)</f>
        <v>0</v>
      </c>
      <c r="I824" s="47">
        <f t="shared" ref="I824:I846" si="331">IF($F824="",0,$G824)</f>
        <v>0</v>
      </c>
      <c r="L824" s="47">
        <f t="shared" ref="L824:L856" si="332">IF($E824="",0,K824)</f>
        <v>0</v>
      </c>
      <c r="M824" s="47">
        <f t="shared" ref="M824:M856" si="333">IF($F824="",0,K824)</f>
        <v>0</v>
      </c>
      <c r="N824" s="82"/>
      <c r="O824" s="85"/>
      <c r="P824" s="82">
        <f t="shared" ref="P824:P856" si="334">IF($E824="",0,O824)</f>
        <v>0</v>
      </c>
      <c r="Q824" s="82">
        <f t="shared" ref="Q824:Q856" si="335">IF($F824="",0,O824)</f>
        <v>0</v>
      </c>
      <c r="R824" s="85"/>
      <c r="S824" s="82">
        <f t="shared" ref="S824:S856" si="336">IF($E824="",0,R824)</f>
        <v>0</v>
      </c>
      <c r="T824" s="82">
        <f t="shared" ref="T824:T856" si="337">IF($F824="",0,R824)</f>
        <v>0</v>
      </c>
      <c r="U824" s="85"/>
      <c r="V824" s="47">
        <f t="shared" ref="V824:V856" si="338">IF($E824="",0,U824)</f>
        <v>0</v>
      </c>
      <c r="W824" s="47">
        <f t="shared" ref="W824:W856" si="339">IF($F824="",0,U824)</f>
        <v>0</v>
      </c>
    </row>
    <row r="825" spans="1:25" hidden="1">
      <c r="B825" s="48">
        <v>801</v>
      </c>
      <c r="C825" s="48"/>
      <c r="D825" s="35" t="s">
        <v>1475</v>
      </c>
      <c r="E825" s="35" t="s">
        <v>735</v>
      </c>
      <c r="F825" s="35"/>
      <c r="G825" s="88">
        <v>1140.5</v>
      </c>
      <c r="H825" s="47">
        <f t="shared" si="330"/>
        <v>1140.5</v>
      </c>
      <c r="I825" s="47">
        <f t="shared" si="331"/>
        <v>0</v>
      </c>
      <c r="J825" s="88">
        <v>1159.5</v>
      </c>
      <c r="K825" s="89">
        <v>1171.5</v>
      </c>
      <c r="L825" s="47">
        <f t="shared" si="332"/>
        <v>1171.5</v>
      </c>
      <c r="M825" s="47">
        <f t="shared" si="333"/>
        <v>0</v>
      </c>
      <c r="O825" s="85">
        <f t="shared" ref="O825:O856" si="340">IF(J825&gt;0,J825-G825,0)</f>
        <v>19</v>
      </c>
      <c r="P825" s="82">
        <f t="shared" si="334"/>
        <v>19</v>
      </c>
      <c r="Q825" s="82">
        <f t="shared" si="335"/>
        <v>0</v>
      </c>
      <c r="R825" s="85">
        <f t="shared" ref="R825:R844" si="341">IF(K825&gt;0,K825-J825,0)</f>
        <v>12</v>
      </c>
      <c r="S825" s="82">
        <f t="shared" si="336"/>
        <v>12</v>
      </c>
      <c r="T825" s="82">
        <f t="shared" si="337"/>
        <v>0</v>
      </c>
      <c r="U825" s="85">
        <f t="shared" ref="U825:U856" si="342">IF(K825&gt;0,O825+R825,O825)</f>
        <v>31</v>
      </c>
      <c r="V825" s="47">
        <f t="shared" si="338"/>
        <v>31</v>
      </c>
      <c r="W825" s="47">
        <f t="shared" si="339"/>
        <v>0</v>
      </c>
    </row>
    <row r="826" spans="1:25" hidden="1">
      <c r="B826" s="48">
        <v>801</v>
      </c>
      <c r="C826" s="48"/>
      <c r="D826" s="35" t="s">
        <v>1476</v>
      </c>
      <c r="E826" s="35"/>
      <c r="F826" s="35" t="s">
        <v>736</v>
      </c>
      <c r="G826" s="88">
        <v>517.5</v>
      </c>
      <c r="H826" s="47">
        <f t="shared" si="330"/>
        <v>0</v>
      </c>
      <c r="I826" s="47">
        <f t="shared" si="331"/>
        <v>517.5</v>
      </c>
      <c r="J826" s="88">
        <v>518.5</v>
      </c>
      <c r="K826" s="89">
        <v>519.5</v>
      </c>
      <c r="L826" s="47">
        <f t="shared" si="332"/>
        <v>0</v>
      </c>
      <c r="M826" s="47">
        <f t="shared" si="333"/>
        <v>519.5</v>
      </c>
      <c r="O826" s="85">
        <f t="shared" si="340"/>
        <v>1</v>
      </c>
      <c r="P826" s="82">
        <f t="shared" si="334"/>
        <v>0</v>
      </c>
      <c r="Q826" s="82">
        <f t="shared" si="335"/>
        <v>1</v>
      </c>
      <c r="R826" s="85">
        <f t="shared" si="341"/>
        <v>1</v>
      </c>
      <c r="S826" s="82">
        <f t="shared" si="336"/>
        <v>0</v>
      </c>
      <c r="T826" s="82">
        <f t="shared" si="337"/>
        <v>1</v>
      </c>
      <c r="U826" s="85">
        <f t="shared" si="342"/>
        <v>2</v>
      </c>
      <c r="V826" s="47">
        <f t="shared" si="338"/>
        <v>0</v>
      </c>
      <c r="W826" s="47">
        <f t="shared" si="339"/>
        <v>2</v>
      </c>
    </row>
    <row r="827" spans="1:25" hidden="1">
      <c r="B827" s="48">
        <v>802</v>
      </c>
      <c r="C827" s="48"/>
      <c r="D827" s="35" t="s">
        <v>1477</v>
      </c>
      <c r="E827" s="35" t="s">
        <v>735</v>
      </c>
      <c r="F827" s="35"/>
      <c r="G827" s="88">
        <v>1588.8</v>
      </c>
      <c r="H827" s="47">
        <f t="shared" si="330"/>
        <v>1588.8</v>
      </c>
      <c r="I827" s="47">
        <f t="shared" si="331"/>
        <v>0</v>
      </c>
      <c r="J827" s="88">
        <v>1622.8</v>
      </c>
      <c r="K827" s="89">
        <v>1646.8</v>
      </c>
      <c r="L827" s="47">
        <f t="shared" si="332"/>
        <v>1646.8</v>
      </c>
      <c r="M827" s="47">
        <f t="shared" si="333"/>
        <v>0</v>
      </c>
      <c r="O827" s="85">
        <f t="shared" si="340"/>
        <v>34</v>
      </c>
      <c r="P827" s="82">
        <f t="shared" si="334"/>
        <v>34</v>
      </c>
      <c r="Q827" s="82">
        <f t="shared" si="335"/>
        <v>0</v>
      </c>
      <c r="R827" s="85">
        <f t="shared" si="341"/>
        <v>24</v>
      </c>
      <c r="S827" s="82">
        <f t="shared" si="336"/>
        <v>24</v>
      </c>
      <c r="T827" s="82">
        <f t="shared" si="337"/>
        <v>0</v>
      </c>
      <c r="U827" s="85">
        <f t="shared" si="342"/>
        <v>58</v>
      </c>
      <c r="V827" s="47">
        <f t="shared" si="338"/>
        <v>58</v>
      </c>
      <c r="W827" s="47">
        <f t="shared" si="339"/>
        <v>0</v>
      </c>
    </row>
    <row r="828" spans="1:25" hidden="1">
      <c r="B828" s="48">
        <v>802</v>
      </c>
      <c r="C828" s="48"/>
      <c r="D828" s="35" t="s">
        <v>1478</v>
      </c>
      <c r="E828" s="35"/>
      <c r="F828" s="35" t="s">
        <v>736</v>
      </c>
      <c r="G828" s="88">
        <v>797.8</v>
      </c>
      <c r="H828" s="47">
        <f t="shared" si="330"/>
        <v>0</v>
      </c>
      <c r="I828" s="47">
        <f t="shared" si="331"/>
        <v>797.8</v>
      </c>
      <c r="J828" s="88">
        <v>813.8</v>
      </c>
      <c r="K828" s="89">
        <v>819.8</v>
      </c>
      <c r="L828" s="47">
        <f t="shared" si="332"/>
        <v>0</v>
      </c>
      <c r="M828" s="47">
        <f t="shared" si="333"/>
        <v>819.8</v>
      </c>
      <c r="O828" s="85">
        <f t="shared" si="340"/>
        <v>16</v>
      </c>
      <c r="P828" s="82">
        <f t="shared" si="334"/>
        <v>0</v>
      </c>
      <c r="Q828" s="82">
        <f t="shared" si="335"/>
        <v>16</v>
      </c>
      <c r="R828" s="85">
        <f t="shared" si="341"/>
        <v>6</v>
      </c>
      <c r="S828" s="82">
        <f t="shared" si="336"/>
        <v>0</v>
      </c>
      <c r="T828" s="82">
        <f t="shared" si="337"/>
        <v>6</v>
      </c>
      <c r="U828" s="85">
        <f t="shared" si="342"/>
        <v>22</v>
      </c>
      <c r="V828" s="47">
        <f t="shared" si="338"/>
        <v>0</v>
      </c>
      <c r="W828" s="47">
        <f t="shared" si="339"/>
        <v>22</v>
      </c>
    </row>
    <row r="829" spans="1:25" hidden="1">
      <c r="B829" s="48">
        <v>803</v>
      </c>
      <c r="C829" s="48"/>
      <c r="D829" s="35" t="s">
        <v>1479</v>
      </c>
      <c r="E829" s="35"/>
      <c r="F829" s="35"/>
      <c r="G829" s="88">
        <v>1005</v>
      </c>
      <c r="H829" s="47">
        <f t="shared" si="330"/>
        <v>0</v>
      </c>
      <c r="I829" s="47">
        <f t="shared" si="331"/>
        <v>0</v>
      </c>
      <c r="J829" s="88">
        <v>985</v>
      </c>
      <c r="K829" s="89">
        <v>980</v>
      </c>
      <c r="L829" s="47">
        <f t="shared" si="332"/>
        <v>0</v>
      </c>
      <c r="M829" s="47">
        <f t="shared" si="333"/>
        <v>0</v>
      </c>
      <c r="O829" s="85">
        <f t="shared" si="340"/>
        <v>-20</v>
      </c>
      <c r="P829" s="82">
        <f t="shared" si="334"/>
        <v>0</v>
      </c>
      <c r="Q829" s="82">
        <f t="shared" si="335"/>
        <v>0</v>
      </c>
      <c r="R829" s="85">
        <f t="shared" si="341"/>
        <v>-5</v>
      </c>
      <c r="S829" s="82">
        <f t="shared" si="336"/>
        <v>0</v>
      </c>
      <c r="T829" s="82">
        <f t="shared" si="337"/>
        <v>0</v>
      </c>
      <c r="U829" s="85">
        <f t="shared" si="342"/>
        <v>-25</v>
      </c>
      <c r="V829" s="47">
        <f t="shared" si="338"/>
        <v>0</v>
      </c>
      <c r="W829" s="47">
        <f t="shared" si="339"/>
        <v>0</v>
      </c>
    </row>
    <row r="830" spans="1:25" hidden="1">
      <c r="B830" s="48">
        <v>803</v>
      </c>
      <c r="C830" s="48"/>
      <c r="D830" s="35" t="s">
        <v>1480</v>
      </c>
      <c r="E830" s="35"/>
      <c r="F830" s="35"/>
      <c r="G830" s="88">
        <v>117</v>
      </c>
      <c r="H830" s="47">
        <f t="shared" si="330"/>
        <v>0</v>
      </c>
      <c r="I830" s="47">
        <f t="shared" si="331"/>
        <v>0</v>
      </c>
      <c r="J830" s="88">
        <v>115</v>
      </c>
      <c r="K830" s="89">
        <v>115</v>
      </c>
      <c r="L830" s="47">
        <f t="shared" si="332"/>
        <v>0</v>
      </c>
      <c r="M830" s="47">
        <f t="shared" si="333"/>
        <v>0</v>
      </c>
      <c r="O830" s="85">
        <f t="shared" si="340"/>
        <v>-2</v>
      </c>
      <c r="P830" s="82">
        <f t="shared" si="334"/>
        <v>0</v>
      </c>
      <c r="Q830" s="82">
        <f t="shared" si="335"/>
        <v>0</v>
      </c>
      <c r="R830" s="85">
        <f t="shared" si="341"/>
        <v>0</v>
      </c>
      <c r="S830" s="82">
        <f t="shared" si="336"/>
        <v>0</v>
      </c>
      <c r="T830" s="82">
        <f t="shared" si="337"/>
        <v>0</v>
      </c>
      <c r="U830" s="85">
        <f t="shared" si="342"/>
        <v>-2</v>
      </c>
      <c r="V830" s="47">
        <f t="shared" si="338"/>
        <v>0</v>
      </c>
      <c r="W830" s="47">
        <f t="shared" si="339"/>
        <v>0</v>
      </c>
    </row>
    <row r="831" spans="1:25" hidden="1">
      <c r="B831" s="48">
        <v>804</v>
      </c>
      <c r="C831" s="48"/>
      <c r="D831" s="35" t="s">
        <v>1481</v>
      </c>
      <c r="E831" s="35" t="s">
        <v>735</v>
      </c>
      <c r="F831" s="35"/>
      <c r="G831" s="88">
        <v>1719.5</v>
      </c>
      <c r="H831" s="47">
        <f t="shared" si="330"/>
        <v>1719.5</v>
      </c>
      <c r="I831" s="47">
        <f t="shared" si="331"/>
        <v>0</v>
      </c>
      <c r="J831" s="88">
        <v>1746.5</v>
      </c>
      <c r="K831" s="89">
        <v>1772.5</v>
      </c>
      <c r="L831" s="47">
        <f t="shared" si="332"/>
        <v>1772.5</v>
      </c>
      <c r="M831" s="47">
        <f t="shared" si="333"/>
        <v>0</v>
      </c>
      <c r="O831" s="85">
        <f t="shared" si="340"/>
        <v>27</v>
      </c>
      <c r="P831" s="82">
        <f t="shared" si="334"/>
        <v>27</v>
      </c>
      <c r="Q831" s="82">
        <f t="shared" si="335"/>
        <v>0</v>
      </c>
      <c r="R831" s="85">
        <f t="shared" si="341"/>
        <v>26</v>
      </c>
      <c r="S831" s="82">
        <f t="shared" si="336"/>
        <v>26</v>
      </c>
      <c r="T831" s="82">
        <f t="shared" si="337"/>
        <v>0</v>
      </c>
      <c r="U831" s="85">
        <f t="shared" si="342"/>
        <v>53</v>
      </c>
      <c r="V831" s="47">
        <f t="shared" si="338"/>
        <v>53</v>
      </c>
      <c r="W831" s="47">
        <f t="shared" si="339"/>
        <v>0</v>
      </c>
    </row>
    <row r="832" spans="1:25" hidden="1">
      <c r="B832" s="48">
        <v>804</v>
      </c>
      <c r="C832" s="48"/>
      <c r="D832" s="35" t="s">
        <v>1482</v>
      </c>
      <c r="E832" s="35"/>
      <c r="F832" s="35" t="s">
        <v>736</v>
      </c>
      <c r="G832" s="88">
        <v>1652.5</v>
      </c>
      <c r="H832" s="47">
        <f t="shared" si="330"/>
        <v>0</v>
      </c>
      <c r="I832" s="47">
        <f t="shared" si="331"/>
        <v>1652.5</v>
      </c>
      <c r="J832" s="88">
        <v>1679.5</v>
      </c>
      <c r="K832" s="89">
        <v>1705.5</v>
      </c>
      <c r="L832" s="47">
        <f t="shared" si="332"/>
        <v>0</v>
      </c>
      <c r="M832" s="47">
        <f t="shared" si="333"/>
        <v>1705.5</v>
      </c>
      <c r="O832" s="85">
        <f t="shared" si="340"/>
        <v>27</v>
      </c>
      <c r="P832" s="82">
        <f t="shared" si="334"/>
        <v>0</v>
      </c>
      <c r="Q832" s="82">
        <f t="shared" si="335"/>
        <v>27</v>
      </c>
      <c r="R832" s="85">
        <f t="shared" si="341"/>
        <v>26</v>
      </c>
      <c r="S832" s="82">
        <f t="shared" si="336"/>
        <v>0</v>
      </c>
      <c r="T832" s="82">
        <f t="shared" si="337"/>
        <v>26</v>
      </c>
      <c r="U832" s="85">
        <f t="shared" si="342"/>
        <v>53</v>
      </c>
      <c r="V832" s="47">
        <f t="shared" si="338"/>
        <v>0</v>
      </c>
      <c r="W832" s="47">
        <f t="shared" si="339"/>
        <v>53</v>
      </c>
    </row>
    <row r="833" spans="2:23" hidden="1">
      <c r="B833" s="48">
        <v>805</v>
      </c>
      <c r="C833" s="48"/>
      <c r="D833" s="35" t="s">
        <v>1483</v>
      </c>
      <c r="E833" s="35"/>
      <c r="F833" s="35"/>
      <c r="G833" s="88">
        <v>1099</v>
      </c>
      <c r="H833" s="47">
        <f t="shared" si="330"/>
        <v>0</v>
      </c>
      <c r="I833" s="47">
        <f t="shared" si="331"/>
        <v>0</v>
      </c>
      <c r="J833" s="88">
        <v>1066</v>
      </c>
      <c r="K833" s="89">
        <v>1035</v>
      </c>
      <c r="L833" s="47">
        <f t="shared" si="332"/>
        <v>0</v>
      </c>
      <c r="M833" s="47">
        <f t="shared" si="333"/>
        <v>0</v>
      </c>
      <c r="O833" s="85">
        <f t="shared" si="340"/>
        <v>-33</v>
      </c>
      <c r="P833" s="82">
        <f t="shared" si="334"/>
        <v>0</v>
      </c>
      <c r="Q833" s="82">
        <f t="shared" si="335"/>
        <v>0</v>
      </c>
      <c r="R833" s="85">
        <f t="shared" si="341"/>
        <v>-31</v>
      </c>
      <c r="S833" s="82">
        <f t="shared" si="336"/>
        <v>0</v>
      </c>
      <c r="T833" s="82">
        <f t="shared" si="337"/>
        <v>0</v>
      </c>
      <c r="U833" s="85">
        <f t="shared" si="342"/>
        <v>-64</v>
      </c>
      <c r="V833" s="47">
        <f t="shared" si="338"/>
        <v>0</v>
      </c>
      <c r="W833" s="47">
        <f t="shared" si="339"/>
        <v>0</v>
      </c>
    </row>
    <row r="834" spans="2:23" hidden="1">
      <c r="B834" s="48">
        <v>805</v>
      </c>
      <c r="C834" s="48"/>
      <c r="D834" s="35" t="s">
        <v>1484</v>
      </c>
      <c r="E834" s="35"/>
      <c r="F834" s="35"/>
      <c r="G834" s="88">
        <v>1099</v>
      </c>
      <c r="H834" s="47">
        <f t="shared" si="330"/>
        <v>0</v>
      </c>
      <c r="I834" s="47">
        <f t="shared" si="331"/>
        <v>0</v>
      </c>
      <c r="J834" s="88">
        <v>1066</v>
      </c>
      <c r="K834" s="89">
        <v>1035</v>
      </c>
      <c r="L834" s="47">
        <f t="shared" si="332"/>
        <v>0</v>
      </c>
      <c r="M834" s="47">
        <f t="shared" si="333"/>
        <v>0</v>
      </c>
      <c r="O834" s="85">
        <f t="shared" si="340"/>
        <v>-33</v>
      </c>
      <c r="P834" s="82">
        <f t="shared" si="334"/>
        <v>0</v>
      </c>
      <c r="Q834" s="82">
        <f t="shared" si="335"/>
        <v>0</v>
      </c>
      <c r="R834" s="85">
        <f t="shared" si="341"/>
        <v>-31</v>
      </c>
      <c r="S834" s="82">
        <f t="shared" si="336"/>
        <v>0</v>
      </c>
      <c r="T834" s="82">
        <f t="shared" si="337"/>
        <v>0</v>
      </c>
      <c r="U834" s="85">
        <f t="shared" si="342"/>
        <v>-64</v>
      </c>
      <c r="V834" s="47">
        <f t="shared" si="338"/>
        <v>0</v>
      </c>
      <c r="W834" s="47">
        <f t="shared" si="339"/>
        <v>0</v>
      </c>
    </row>
    <row r="835" spans="2:23" hidden="1">
      <c r="B835" s="48">
        <v>808</v>
      </c>
      <c r="C835" s="48"/>
      <c r="D835" s="35" t="s">
        <v>1485</v>
      </c>
      <c r="E835" s="35" t="s">
        <v>735</v>
      </c>
      <c r="F835" s="35"/>
      <c r="G835" s="88">
        <v>142.1</v>
      </c>
      <c r="H835" s="47">
        <f t="shared" si="330"/>
        <v>142.1</v>
      </c>
      <c r="I835" s="47">
        <f t="shared" si="331"/>
        <v>0</v>
      </c>
      <c r="J835" s="88">
        <v>142.1</v>
      </c>
      <c r="K835" s="89">
        <v>142.1</v>
      </c>
      <c r="L835" s="47">
        <f t="shared" si="332"/>
        <v>142.1</v>
      </c>
      <c r="M835" s="47">
        <f t="shared" si="333"/>
        <v>0</v>
      </c>
      <c r="O835" s="85">
        <f t="shared" si="340"/>
        <v>0</v>
      </c>
      <c r="P835" s="82">
        <f t="shared" si="334"/>
        <v>0</v>
      </c>
      <c r="Q835" s="82">
        <f t="shared" si="335"/>
        <v>0</v>
      </c>
      <c r="R835" s="85">
        <f t="shared" si="341"/>
        <v>0</v>
      </c>
      <c r="S835" s="82">
        <f t="shared" si="336"/>
        <v>0</v>
      </c>
      <c r="T835" s="82">
        <f t="shared" si="337"/>
        <v>0</v>
      </c>
      <c r="U835" s="85">
        <f t="shared" si="342"/>
        <v>0</v>
      </c>
      <c r="V835" s="47">
        <f t="shared" si="338"/>
        <v>0</v>
      </c>
      <c r="W835" s="47">
        <f t="shared" si="339"/>
        <v>0</v>
      </c>
    </row>
    <row r="836" spans="2:23" hidden="1">
      <c r="B836" s="48">
        <v>810</v>
      </c>
      <c r="C836" s="48"/>
      <c r="D836" s="35" t="s">
        <v>1486</v>
      </c>
      <c r="E836" s="35" t="s">
        <v>735</v>
      </c>
      <c r="F836" s="35"/>
      <c r="G836" s="88">
        <v>102</v>
      </c>
      <c r="H836" s="47">
        <f t="shared" si="330"/>
        <v>102</v>
      </c>
      <c r="I836" s="47">
        <f t="shared" si="331"/>
        <v>0</v>
      </c>
      <c r="J836" s="88">
        <v>102</v>
      </c>
      <c r="K836" s="89">
        <v>102</v>
      </c>
      <c r="L836" s="47">
        <f t="shared" si="332"/>
        <v>102</v>
      </c>
      <c r="M836" s="47">
        <f t="shared" si="333"/>
        <v>0</v>
      </c>
      <c r="O836" s="85">
        <f t="shared" si="340"/>
        <v>0</v>
      </c>
      <c r="P836" s="82">
        <f t="shared" si="334"/>
        <v>0</v>
      </c>
      <c r="Q836" s="82">
        <f t="shared" si="335"/>
        <v>0</v>
      </c>
      <c r="R836" s="85">
        <f t="shared" si="341"/>
        <v>0</v>
      </c>
      <c r="S836" s="82">
        <f t="shared" si="336"/>
        <v>0</v>
      </c>
      <c r="T836" s="82">
        <f t="shared" si="337"/>
        <v>0</v>
      </c>
      <c r="U836" s="85">
        <f t="shared" si="342"/>
        <v>0</v>
      </c>
      <c r="V836" s="47">
        <f t="shared" si="338"/>
        <v>0</v>
      </c>
      <c r="W836" s="47">
        <f t="shared" si="339"/>
        <v>0</v>
      </c>
    </row>
    <row r="837" spans="2:23" hidden="1">
      <c r="B837" s="48">
        <v>812</v>
      </c>
      <c r="C837" s="48"/>
      <c r="D837" s="35" t="s">
        <v>1487</v>
      </c>
      <c r="E837" s="35" t="s">
        <v>735</v>
      </c>
      <c r="F837" s="35"/>
      <c r="G837" s="88">
        <v>55</v>
      </c>
      <c r="H837" s="47">
        <f t="shared" si="330"/>
        <v>55</v>
      </c>
      <c r="I837" s="47">
        <f t="shared" si="331"/>
        <v>0</v>
      </c>
      <c r="J837" s="88">
        <v>55</v>
      </c>
      <c r="K837" s="89">
        <v>55</v>
      </c>
      <c r="L837" s="47">
        <f t="shared" si="332"/>
        <v>55</v>
      </c>
      <c r="M837" s="47">
        <f t="shared" si="333"/>
        <v>0</v>
      </c>
      <c r="O837" s="85">
        <f t="shared" si="340"/>
        <v>0</v>
      </c>
      <c r="P837" s="82">
        <f t="shared" si="334"/>
        <v>0</v>
      </c>
      <c r="Q837" s="82">
        <f t="shared" si="335"/>
        <v>0</v>
      </c>
      <c r="R837" s="85">
        <f t="shared" si="341"/>
        <v>0</v>
      </c>
      <c r="S837" s="82">
        <f t="shared" si="336"/>
        <v>0</v>
      </c>
      <c r="T837" s="82">
        <f t="shared" si="337"/>
        <v>0</v>
      </c>
      <c r="U837" s="85">
        <f t="shared" si="342"/>
        <v>0</v>
      </c>
      <c r="V837" s="47">
        <f t="shared" si="338"/>
        <v>0</v>
      </c>
      <c r="W837" s="47">
        <f t="shared" si="339"/>
        <v>0</v>
      </c>
    </row>
    <row r="838" spans="2:23" hidden="1">
      <c r="B838" s="48">
        <v>813</v>
      </c>
      <c r="C838" s="48"/>
      <c r="D838" s="35" t="s">
        <v>1488</v>
      </c>
      <c r="E838" s="35" t="s">
        <v>735</v>
      </c>
      <c r="F838" s="35"/>
      <c r="G838" s="88">
        <v>25</v>
      </c>
      <c r="H838" s="47">
        <f t="shared" si="330"/>
        <v>25</v>
      </c>
      <c r="I838" s="47">
        <f t="shared" si="331"/>
        <v>0</v>
      </c>
      <c r="J838" s="88">
        <v>24</v>
      </c>
      <c r="K838" s="89">
        <v>24</v>
      </c>
      <c r="L838" s="47">
        <f t="shared" si="332"/>
        <v>24</v>
      </c>
      <c r="M838" s="47">
        <f t="shared" si="333"/>
        <v>0</v>
      </c>
      <c r="O838" s="85">
        <f t="shared" si="340"/>
        <v>-1</v>
      </c>
      <c r="P838" s="82">
        <f t="shared" si="334"/>
        <v>-1</v>
      </c>
      <c r="Q838" s="82">
        <f t="shared" si="335"/>
        <v>0</v>
      </c>
      <c r="R838" s="85">
        <f t="shared" si="341"/>
        <v>0</v>
      </c>
      <c r="S838" s="82">
        <f t="shared" si="336"/>
        <v>0</v>
      </c>
      <c r="T838" s="82">
        <f t="shared" si="337"/>
        <v>0</v>
      </c>
      <c r="U838" s="85">
        <f t="shared" si="342"/>
        <v>-1</v>
      </c>
      <c r="V838" s="47">
        <f t="shared" si="338"/>
        <v>-1</v>
      </c>
      <c r="W838" s="47">
        <f t="shared" si="339"/>
        <v>0</v>
      </c>
    </row>
    <row r="839" spans="2:23" hidden="1">
      <c r="B839" s="48">
        <v>814</v>
      </c>
      <c r="C839" s="48"/>
      <c r="D839" s="35" t="s">
        <v>1489</v>
      </c>
      <c r="E839" s="35" t="s">
        <v>735</v>
      </c>
      <c r="F839" s="35"/>
      <c r="G839" s="88">
        <v>47.8</v>
      </c>
      <c r="H839" s="47">
        <f t="shared" si="330"/>
        <v>47.8</v>
      </c>
      <c r="I839" s="47">
        <f t="shared" si="331"/>
        <v>0</v>
      </c>
      <c r="J839" s="88">
        <v>47.8</v>
      </c>
      <c r="K839" s="89">
        <v>47.8</v>
      </c>
      <c r="L839" s="47">
        <f t="shared" si="332"/>
        <v>47.8</v>
      </c>
      <c r="M839" s="47">
        <f t="shared" si="333"/>
        <v>0</v>
      </c>
      <c r="O839" s="85">
        <f t="shared" si="340"/>
        <v>0</v>
      </c>
      <c r="P839" s="82">
        <f t="shared" si="334"/>
        <v>0</v>
      </c>
      <c r="Q839" s="82">
        <f t="shared" si="335"/>
        <v>0</v>
      </c>
      <c r="R839" s="85">
        <f t="shared" si="341"/>
        <v>0</v>
      </c>
      <c r="S839" s="82">
        <f t="shared" si="336"/>
        <v>0</v>
      </c>
      <c r="T839" s="82">
        <f t="shared" si="337"/>
        <v>0</v>
      </c>
      <c r="U839" s="85">
        <f t="shared" si="342"/>
        <v>0</v>
      </c>
      <c r="V839" s="47">
        <f t="shared" si="338"/>
        <v>0</v>
      </c>
      <c r="W839" s="47">
        <f t="shared" si="339"/>
        <v>0</v>
      </c>
    </row>
    <row r="840" spans="2:23" hidden="1">
      <c r="B840" s="48">
        <v>815</v>
      </c>
      <c r="C840" s="48"/>
      <c r="D840" s="35" t="s">
        <v>1490</v>
      </c>
      <c r="E840" s="35" t="s">
        <v>735</v>
      </c>
      <c r="F840" s="35"/>
      <c r="G840" s="88">
        <v>115</v>
      </c>
      <c r="H840" s="47">
        <f t="shared" si="330"/>
        <v>115</v>
      </c>
      <c r="I840" s="47">
        <f t="shared" si="331"/>
        <v>0</v>
      </c>
      <c r="J840" s="88">
        <v>115</v>
      </c>
      <c r="K840" s="89">
        <v>115</v>
      </c>
      <c r="L840" s="47">
        <f t="shared" si="332"/>
        <v>115</v>
      </c>
      <c r="M840" s="47">
        <f t="shared" si="333"/>
        <v>0</v>
      </c>
      <c r="O840" s="85">
        <f t="shared" si="340"/>
        <v>0</v>
      </c>
      <c r="P840" s="82">
        <f t="shared" si="334"/>
        <v>0</v>
      </c>
      <c r="Q840" s="82">
        <f t="shared" si="335"/>
        <v>0</v>
      </c>
      <c r="R840" s="85">
        <f t="shared" si="341"/>
        <v>0</v>
      </c>
      <c r="S840" s="82">
        <f t="shared" si="336"/>
        <v>0</v>
      </c>
      <c r="T840" s="82">
        <f t="shared" si="337"/>
        <v>0</v>
      </c>
      <c r="U840" s="85">
        <f t="shared" si="342"/>
        <v>0</v>
      </c>
      <c r="V840" s="47">
        <f t="shared" si="338"/>
        <v>0</v>
      </c>
      <c r="W840" s="47">
        <f t="shared" si="339"/>
        <v>0</v>
      </c>
    </row>
    <row r="841" spans="2:23" hidden="1">
      <c r="B841" s="48">
        <v>816</v>
      </c>
      <c r="C841" s="48"/>
      <c r="D841" s="35" t="s">
        <v>1491</v>
      </c>
      <c r="E841" s="35" t="s">
        <v>735</v>
      </c>
      <c r="F841" s="35"/>
      <c r="G841" s="88">
        <v>49</v>
      </c>
      <c r="H841" s="47">
        <f t="shared" si="330"/>
        <v>49</v>
      </c>
      <c r="I841" s="47">
        <f t="shared" si="331"/>
        <v>0</v>
      </c>
      <c r="J841" s="88">
        <v>49</v>
      </c>
      <c r="K841" s="89">
        <v>49</v>
      </c>
      <c r="L841" s="47">
        <f t="shared" si="332"/>
        <v>49</v>
      </c>
      <c r="M841" s="47">
        <f t="shared" si="333"/>
        <v>0</v>
      </c>
      <c r="O841" s="85">
        <f t="shared" si="340"/>
        <v>0</v>
      </c>
      <c r="P841" s="82">
        <f t="shared" si="334"/>
        <v>0</v>
      </c>
      <c r="Q841" s="82">
        <f t="shared" si="335"/>
        <v>0</v>
      </c>
      <c r="R841" s="85">
        <f t="shared" si="341"/>
        <v>0</v>
      </c>
      <c r="S841" s="82">
        <f t="shared" si="336"/>
        <v>0</v>
      </c>
      <c r="T841" s="82">
        <f t="shared" si="337"/>
        <v>0</v>
      </c>
      <c r="U841" s="85">
        <f t="shared" si="342"/>
        <v>0</v>
      </c>
      <c r="V841" s="47">
        <f t="shared" si="338"/>
        <v>0</v>
      </c>
      <c r="W841" s="47">
        <f t="shared" si="339"/>
        <v>0</v>
      </c>
    </row>
    <row r="842" spans="2:23" hidden="1">
      <c r="B842" s="48">
        <v>817</v>
      </c>
      <c r="C842" s="48"/>
      <c r="D842" s="35" t="s">
        <v>1492</v>
      </c>
      <c r="E842" s="35" t="s">
        <v>735</v>
      </c>
      <c r="F842" s="35"/>
      <c r="G842" s="88">
        <v>87</v>
      </c>
      <c r="H842" s="47">
        <f t="shared" si="330"/>
        <v>87</v>
      </c>
      <c r="I842" s="47">
        <f t="shared" si="331"/>
        <v>0</v>
      </c>
      <c r="J842" s="88">
        <v>87</v>
      </c>
      <c r="K842" s="89">
        <v>87</v>
      </c>
      <c r="L842" s="47">
        <f t="shared" si="332"/>
        <v>87</v>
      </c>
      <c r="M842" s="47">
        <f t="shared" si="333"/>
        <v>0</v>
      </c>
      <c r="O842" s="85">
        <f t="shared" si="340"/>
        <v>0</v>
      </c>
      <c r="P842" s="82">
        <f t="shared" si="334"/>
        <v>0</v>
      </c>
      <c r="Q842" s="82">
        <f t="shared" si="335"/>
        <v>0</v>
      </c>
      <c r="R842" s="85">
        <f t="shared" si="341"/>
        <v>0</v>
      </c>
      <c r="S842" s="82">
        <f t="shared" si="336"/>
        <v>0</v>
      </c>
      <c r="T842" s="82">
        <f t="shared" si="337"/>
        <v>0</v>
      </c>
      <c r="U842" s="85">
        <f t="shared" si="342"/>
        <v>0</v>
      </c>
      <c r="V842" s="47">
        <f t="shared" si="338"/>
        <v>0</v>
      </c>
      <c r="W842" s="47">
        <f t="shared" si="339"/>
        <v>0</v>
      </c>
    </row>
    <row r="843" spans="2:23" hidden="1">
      <c r="B843" s="48">
        <v>818</v>
      </c>
      <c r="C843" s="48"/>
      <c r="D843" s="35" t="s">
        <v>1493</v>
      </c>
      <c r="E843" s="35" t="s">
        <v>735</v>
      </c>
      <c r="F843" s="35"/>
      <c r="G843" s="88">
        <v>57.4</v>
      </c>
      <c r="H843" s="47">
        <f t="shared" si="330"/>
        <v>57.4</v>
      </c>
      <c r="I843" s="47">
        <f t="shared" si="331"/>
        <v>0</v>
      </c>
      <c r="J843" s="88">
        <v>57.4</v>
      </c>
      <c r="K843" s="89">
        <v>57.4</v>
      </c>
      <c r="L843" s="47">
        <f t="shared" si="332"/>
        <v>57.4</v>
      </c>
      <c r="M843" s="47">
        <f t="shared" si="333"/>
        <v>0</v>
      </c>
      <c r="O843" s="85">
        <f t="shared" si="340"/>
        <v>0</v>
      </c>
      <c r="P843" s="82">
        <f t="shared" si="334"/>
        <v>0</v>
      </c>
      <c r="Q843" s="82">
        <f t="shared" si="335"/>
        <v>0</v>
      </c>
      <c r="R843" s="85">
        <f t="shared" si="341"/>
        <v>0</v>
      </c>
      <c r="S843" s="82">
        <f t="shared" si="336"/>
        <v>0</v>
      </c>
      <c r="T843" s="82">
        <f t="shared" si="337"/>
        <v>0</v>
      </c>
      <c r="U843" s="85">
        <f t="shared" si="342"/>
        <v>0</v>
      </c>
      <c r="V843" s="47">
        <f t="shared" si="338"/>
        <v>0</v>
      </c>
      <c r="W843" s="47">
        <f t="shared" si="339"/>
        <v>0</v>
      </c>
    </row>
    <row r="844" spans="2:23" hidden="1">
      <c r="B844" s="48" t="s">
        <v>1494</v>
      </c>
      <c r="C844" s="48"/>
      <c r="D844" s="35" t="s">
        <v>1495</v>
      </c>
      <c r="E844" s="35" t="s">
        <v>735</v>
      </c>
      <c r="F844" s="35"/>
      <c r="G844" s="88">
        <v>309</v>
      </c>
      <c r="H844" s="47">
        <f t="shared" si="330"/>
        <v>309</v>
      </c>
      <c r="I844" s="47">
        <f t="shared" si="331"/>
        <v>0</v>
      </c>
      <c r="J844" s="88">
        <v>309</v>
      </c>
      <c r="K844" s="89">
        <v>309</v>
      </c>
      <c r="L844" s="47">
        <f t="shared" si="332"/>
        <v>309</v>
      </c>
      <c r="M844" s="47">
        <f t="shared" si="333"/>
        <v>0</v>
      </c>
      <c r="O844" s="85">
        <f t="shared" si="340"/>
        <v>0</v>
      </c>
      <c r="P844" s="82">
        <f t="shared" si="334"/>
        <v>0</v>
      </c>
      <c r="Q844" s="82">
        <f t="shared" si="335"/>
        <v>0</v>
      </c>
      <c r="R844" s="85">
        <f t="shared" si="341"/>
        <v>0</v>
      </c>
      <c r="S844" s="82">
        <f t="shared" si="336"/>
        <v>0</v>
      </c>
      <c r="T844" s="82">
        <f t="shared" si="337"/>
        <v>0</v>
      </c>
      <c r="U844" s="85">
        <f t="shared" si="342"/>
        <v>0</v>
      </c>
      <c r="V844" s="47">
        <f t="shared" si="338"/>
        <v>0</v>
      </c>
      <c r="W844" s="47">
        <f t="shared" si="339"/>
        <v>0</v>
      </c>
    </row>
    <row r="845" spans="2:23" hidden="1">
      <c r="B845" s="48" t="s">
        <v>1496</v>
      </c>
      <c r="C845" s="48"/>
      <c r="D845" s="35" t="s">
        <v>1497</v>
      </c>
      <c r="E845" s="35" t="s">
        <v>735</v>
      </c>
      <c r="F845" s="35"/>
      <c r="G845" s="88">
        <v>84</v>
      </c>
      <c r="H845" s="47">
        <f t="shared" si="330"/>
        <v>84</v>
      </c>
      <c r="I845" s="47">
        <f t="shared" si="331"/>
        <v>0</v>
      </c>
      <c r="J845" s="88">
        <v>84</v>
      </c>
      <c r="K845" s="89">
        <v>84</v>
      </c>
      <c r="L845" s="47">
        <f t="shared" si="332"/>
        <v>84</v>
      </c>
      <c r="M845" s="47">
        <f t="shared" si="333"/>
        <v>0</v>
      </c>
      <c r="O845" s="85">
        <f t="shared" si="340"/>
        <v>0</v>
      </c>
      <c r="P845" s="82">
        <f t="shared" si="334"/>
        <v>0</v>
      </c>
      <c r="Q845" s="82">
        <f t="shared" si="335"/>
        <v>0</v>
      </c>
      <c r="R845" s="85">
        <f>IF(K845&gt;0,K845-J845,0)-0</f>
        <v>0</v>
      </c>
      <c r="S845" s="82">
        <f t="shared" si="336"/>
        <v>0</v>
      </c>
      <c r="T845" s="82">
        <f t="shared" si="337"/>
        <v>0</v>
      </c>
      <c r="U845" s="85">
        <f t="shared" si="342"/>
        <v>0</v>
      </c>
      <c r="V845" s="47">
        <f t="shared" si="338"/>
        <v>0</v>
      </c>
      <c r="W845" s="47">
        <f t="shared" si="339"/>
        <v>0</v>
      </c>
    </row>
    <row r="846" spans="2:23" hidden="1">
      <c r="B846" s="48" t="s">
        <v>1498</v>
      </c>
      <c r="C846" s="48"/>
      <c r="D846" s="35" t="s">
        <v>1499</v>
      </c>
      <c r="E846" s="35" t="s">
        <v>735</v>
      </c>
      <c r="F846" s="35"/>
      <c r="G846" s="88">
        <v>104</v>
      </c>
      <c r="H846" s="47">
        <f t="shared" si="330"/>
        <v>104</v>
      </c>
      <c r="I846" s="47">
        <f t="shared" si="331"/>
        <v>0</v>
      </c>
      <c r="J846" s="88">
        <v>104</v>
      </c>
      <c r="K846" s="89">
        <v>104</v>
      </c>
      <c r="L846" s="47">
        <f t="shared" si="332"/>
        <v>104</v>
      </c>
      <c r="M846" s="47">
        <f t="shared" si="333"/>
        <v>0</v>
      </c>
      <c r="O846" s="85">
        <f t="shared" si="340"/>
        <v>0</v>
      </c>
      <c r="P846" s="82">
        <f t="shared" si="334"/>
        <v>0</v>
      </c>
      <c r="Q846" s="82">
        <f t="shared" si="335"/>
        <v>0</v>
      </c>
      <c r="R846" s="85">
        <f t="shared" ref="R846:R856" si="343">IF(K846&gt;0,K846-J846,0)</f>
        <v>0</v>
      </c>
      <c r="S846" s="82">
        <f t="shared" si="336"/>
        <v>0</v>
      </c>
      <c r="T846" s="82">
        <f t="shared" si="337"/>
        <v>0</v>
      </c>
      <c r="U846" s="85">
        <f t="shared" si="342"/>
        <v>0</v>
      </c>
      <c r="V846" s="47">
        <f t="shared" si="338"/>
        <v>0</v>
      </c>
      <c r="W846" s="47">
        <f t="shared" si="339"/>
        <v>0</v>
      </c>
    </row>
    <row r="847" spans="2:23" hidden="1">
      <c r="B847" s="48" t="s">
        <v>1500</v>
      </c>
      <c r="C847" s="48"/>
      <c r="D847" s="35" t="s">
        <v>1501</v>
      </c>
      <c r="E847" s="35" t="s">
        <v>735</v>
      </c>
      <c r="F847" s="35"/>
      <c r="G847" s="88">
        <f>220+5</f>
        <v>225</v>
      </c>
      <c r="J847" s="88">
        <v>268</v>
      </c>
      <c r="K847" s="89">
        <v>286</v>
      </c>
      <c r="L847" s="47">
        <f t="shared" si="332"/>
        <v>286</v>
      </c>
      <c r="M847" s="47">
        <f t="shared" si="333"/>
        <v>0</v>
      </c>
      <c r="O847" s="85">
        <f t="shared" si="340"/>
        <v>43</v>
      </c>
      <c r="P847" s="82">
        <f t="shared" si="334"/>
        <v>43</v>
      </c>
      <c r="Q847" s="82">
        <f t="shared" si="335"/>
        <v>0</v>
      </c>
      <c r="R847" s="85">
        <f t="shared" si="343"/>
        <v>18</v>
      </c>
      <c r="S847" s="82">
        <f t="shared" si="336"/>
        <v>18</v>
      </c>
      <c r="T847" s="82">
        <f t="shared" si="337"/>
        <v>0</v>
      </c>
      <c r="U847" s="85">
        <f t="shared" si="342"/>
        <v>61</v>
      </c>
      <c r="V847" s="47">
        <f t="shared" si="338"/>
        <v>61</v>
      </c>
      <c r="W847" s="47">
        <f t="shared" si="339"/>
        <v>0</v>
      </c>
    </row>
    <row r="848" spans="2:23" hidden="1">
      <c r="B848" s="48" t="s">
        <v>1502</v>
      </c>
      <c r="C848" s="48"/>
      <c r="D848" s="35" t="s">
        <v>1503</v>
      </c>
      <c r="E848" s="35" t="s">
        <v>735</v>
      </c>
      <c r="F848" s="35"/>
      <c r="G848" s="88">
        <v>248</v>
      </c>
      <c r="J848" s="88">
        <v>254</v>
      </c>
      <c r="K848" s="89">
        <v>257</v>
      </c>
      <c r="L848" s="47">
        <f t="shared" si="332"/>
        <v>257</v>
      </c>
      <c r="M848" s="47">
        <f t="shared" si="333"/>
        <v>0</v>
      </c>
      <c r="O848" s="85">
        <f t="shared" si="340"/>
        <v>6</v>
      </c>
      <c r="P848" s="82">
        <f t="shared" si="334"/>
        <v>6</v>
      </c>
      <c r="Q848" s="82">
        <f t="shared" si="335"/>
        <v>0</v>
      </c>
      <c r="R848" s="85">
        <f t="shared" si="343"/>
        <v>3</v>
      </c>
      <c r="S848" s="82">
        <f t="shared" si="336"/>
        <v>3</v>
      </c>
      <c r="T848" s="82">
        <f t="shared" si="337"/>
        <v>0</v>
      </c>
      <c r="U848" s="85">
        <f t="shared" si="342"/>
        <v>9</v>
      </c>
      <c r="V848" s="47">
        <f t="shared" si="338"/>
        <v>9</v>
      </c>
      <c r="W848" s="47">
        <f t="shared" si="339"/>
        <v>0</v>
      </c>
    </row>
    <row r="849" spans="1:25" hidden="1">
      <c r="B849" s="48" t="s">
        <v>1504</v>
      </c>
      <c r="C849" s="48"/>
      <c r="D849" s="35" t="s">
        <v>1505</v>
      </c>
      <c r="E849" s="35" t="s">
        <v>735</v>
      </c>
      <c r="F849" s="35"/>
      <c r="G849" s="88">
        <v>84</v>
      </c>
      <c r="J849" s="88">
        <v>89</v>
      </c>
      <c r="K849" s="89">
        <v>99</v>
      </c>
      <c r="L849" s="47">
        <f t="shared" si="332"/>
        <v>99</v>
      </c>
      <c r="M849" s="47">
        <f t="shared" si="333"/>
        <v>0</v>
      </c>
      <c r="O849" s="85">
        <f t="shared" si="340"/>
        <v>5</v>
      </c>
      <c r="P849" s="82">
        <f t="shared" si="334"/>
        <v>5</v>
      </c>
      <c r="Q849" s="82">
        <f t="shared" si="335"/>
        <v>0</v>
      </c>
      <c r="R849" s="85">
        <f t="shared" si="343"/>
        <v>10</v>
      </c>
      <c r="S849" s="82">
        <f t="shared" si="336"/>
        <v>10</v>
      </c>
      <c r="T849" s="82">
        <f t="shared" si="337"/>
        <v>0</v>
      </c>
      <c r="U849" s="85">
        <f t="shared" si="342"/>
        <v>15</v>
      </c>
      <c r="V849" s="47">
        <f t="shared" si="338"/>
        <v>15</v>
      </c>
      <c r="W849" s="47">
        <f t="shared" si="339"/>
        <v>0</v>
      </c>
    </row>
    <row r="850" spans="1:25" hidden="1">
      <c r="B850" s="48" t="s">
        <v>1506</v>
      </c>
      <c r="C850" s="48"/>
      <c r="D850" s="35" t="s">
        <v>1365</v>
      </c>
      <c r="E850" s="35" t="s">
        <v>735</v>
      </c>
      <c r="F850" s="35"/>
      <c r="G850" s="88">
        <v>133</v>
      </c>
      <c r="J850" s="88">
        <v>133</v>
      </c>
      <c r="K850" s="89">
        <v>133</v>
      </c>
      <c r="L850" s="47">
        <f t="shared" si="332"/>
        <v>133</v>
      </c>
      <c r="M850" s="47">
        <f t="shared" si="333"/>
        <v>0</v>
      </c>
      <c r="O850" s="85">
        <f t="shared" si="340"/>
        <v>0</v>
      </c>
      <c r="P850" s="82">
        <f t="shared" si="334"/>
        <v>0</v>
      </c>
      <c r="Q850" s="82">
        <f t="shared" si="335"/>
        <v>0</v>
      </c>
      <c r="R850" s="85">
        <f t="shared" si="343"/>
        <v>0</v>
      </c>
      <c r="S850" s="82">
        <f t="shared" si="336"/>
        <v>0</v>
      </c>
      <c r="T850" s="82">
        <f t="shared" si="337"/>
        <v>0</v>
      </c>
      <c r="U850" s="85">
        <f t="shared" si="342"/>
        <v>0</v>
      </c>
      <c r="V850" s="47">
        <f t="shared" si="338"/>
        <v>0</v>
      </c>
      <c r="W850" s="47">
        <f t="shared" si="339"/>
        <v>0</v>
      </c>
    </row>
    <row r="851" spans="1:25" hidden="1">
      <c r="B851" s="48">
        <v>820</v>
      </c>
      <c r="C851" s="48"/>
      <c r="D851" s="35" t="s">
        <v>1507</v>
      </c>
      <c r="E851" s="35" t="s">
        <v>735</v>
      </c>
      <c r="F851" s="35"/>
      <c r="G851" s="88">
        <v>119.6</v>
      </c>
      <c r="H851" s="47">
        <f t="shared" ref="H851:H856" si="344">IF($E851="",0,$G851)</f>
        <v>119.6</v>
      </c>
      <c r="I851" s="47">
        <f t="shared" ref="I851:I856" si="345">IF($F851="",0,$G851)</f>
        <v>0</v>
      </c>
      <c r="J851" s="88">
        <v>119.6</v>
      </c>
      <c r="K851" s="89">
        <v>119.6</v>
      </c>
      <c r="L851" s="47">
        <f t="shared" si="332"/>
        <v>119.6</v>
      </c>
      <c r="M851" s="47">
        <f t="shared" si="333"/>
        <v>0</v>
      </c>
      <c r="O851" s="85">
        <f t="shared" si="340"/>
        <v>0</v>
      </c>
      <c r="P851" s="82">
        <f t="shared" si="334"/>
        <v>0</v>
      </c>
      <c r="Q851" s="82">
        <f t="shared" si="335"/>
        <v>0</v>
      </c>
      <c r="R851" s="85">
        <f t="shared" si="343"/>
        <v>0</v>
      </c>
      <c r="S851" s="82">
        <f t="shared" si="336"/>
        <v>0</v>
      </c>
      <c r="T851" s="82">
        <f t="shared" si="337"/>
        <v>0</v>
      </c>
      <c r="U851" s="85">
        <f t="shared" si="342"/>
        <v>0</v>
      </c>
      <c r="V851" s="47">
        <f t="shared" si="338"/>
        <v>0</v>
      </c>
      <c r="W851" s="47">
        <f t="shared" si="339"/>
        <v>0</v>
      </c>
    </row>
    <row r="852" spans="1:25" s="149" customFormat="1" hidden="1">
      <c r="A852" s="35"/>
      <c r="B852" s="161">
        <v>821</v>
      </c>
      <c r="C852" s="161"/>
      <c r="D852" s="37" t="s">
        <v>1508</v>
      </c>
      <c r="E852" s="37" t="s">
        <v>735</v>
      </c>
      <c r="F852" s="37"/>
      <c r="G852" s="88">
        <v>34</v>
      </c>
      <c r="H852" s="47">
        <f t="shared" si="344"/>
        <v>34</v>
      </c>
      <c r="I852" s="47">
        <f t="shared" si="345"/>
        <v>0</v>
      </c>
      <c r="J852" s="88">
        <v>34</v>
      </c>
      <c r="K852" s="89">
        <v>34</v>
      </c>
      <c r="L852" s="47">
        <f t="shared" si="332"/>
        <v>34</v>
      </c>
      <c r="M852" s="47">
        <f t="shared" si="333"/>
        <v>0</v>
      </c>
      <c r="N852" s="47"/>
      <c r="O852" s="119">
        <f t="shared" si="340"/>
        <v>0</v>
      </c>
      <c r="P852" s="82">
        <f t="shared" si="334"/>
        <v>0</v>
      </c>
      <c r="Q852" s="82">
        <f t="shared" si="335"/>
        <v>0</v>
      </c>
      <c r="R852" s="119">
        <f t="shared" si="343"/>
        <v>0</v>
      </c>
      <c r="S852" s="82">
        <f t="shared" si="336"/>
        <v>0</v>
      </c>
      <c r="T852" s="82">
        <f t="shared" si="337"/>
        <v>0</v>
      </c>
      <c r="U852" s="119">
        <f t="shared" si="342"/>
        <v>0</v>
      </c>
      <c r="V852" s="47">
        <f t="shared" si="338"/>
        <v>0</v>
      </c>
      <c r="W852" s="47">
        <f t="shared" si="339"/>
        <v>0</v>
      </c>
      <c r="X852" s="47"/>
    </row>
    <row r="853" spans="1:25" hidden="1">
      <c r="B853" s="48">
        <v>823</v>
      </c>
      <c r="C853" s="48"/>
      <c r="D853" s="35" t="s">
        <v>1509</v>
      </c>
      <c r="E853" s="35" t="s">
        <v>735</v>
      </c>
      <c r="F853" s="35"/>
      <c r="G853" s="88">
        <v>0</v>
      </c>
      <c r="H853" s="47">
        <f t="shared" si="344"/>
        <v>0</v>
      </c>
      <c r="I853" s="47">
        <f t="shared" si="345"/>
        <v>0</v>
      </c>
      <c r="J853" s="88">
        <v>1</v>
      </c>
      <c r="K853" s="89"/>
      <c r="L853" s="47">
        <f t="shared" si="332"/>
        <v>0</v>
      </c>
      <c r="M853" s="47">
        <f t="shared" si="333"/>
        <v>0</v>
      </c>
      <c r="O853" s="85">
        <f t="shared" si="340"/>
        <v>1</v>
      </c>
      <c r="P853" s="82">
        <f t="shared" si="334"/>
        <v>1</v>
      </c>
      <c r="Q853" s="82">
        <f t="shared" si="335"/>
        <v>0</v>
      </c>
      <c r="R853" s="85">
        <f t="shared" si="343"/>
        <v>0</v>
      </c>
      <c r="S853" s="82">
        <f t="shared" si="336"/>
        <v>0</v>
      </c>
      <c r="T853" s="82">
        <f t="shared" si="337"/>
        <v>0</v>
      </c>
      <c r="U853" s="85">
        <f t="shared" si="342"/>
        <v>1</v>
      </c>
      <c r="V853" s="47">
        <f t="shared" si="338"/>
        <v>1</v>
      </c>
      <c r="W853" s="47">
        <f t="shared" si="339"/>
        <v>0</v>
      </c>
    </row>
    <row r="854" spans="1:25" hidden="1">
      <c r="B854" s="48">
        <v>824</v>
      </c>
      <c r="C854" s="48"/>
      <c r="D854" s="35" t="s">
        <v>1510</v>
      </c>
      <c r="E854" s="35" t="s">
        <v>735</v>
      </c>
      <c r="F854" s="35"/>
      <c r="G854" s="88">
        <v>303</v>
      </c>
      <c r="H854" s="47">
        <f t="shared" si="344"/>
        <v>303</v>
      </c>
      <c r="I854" s="47">
        <f t="shared" si="345"/>
        <v>0</v>
      </c>
      <c r="J854" s="88">
        <v>305</v>
      </c>
      <c r="K854" s="89">
        <v>306</v>
      </c>
      <c r="L854" s="47">
        <f t="shared" si="332"/>
        <v>306</v>
      </c>
      <c r="M854" s="47">
        <f t="shared" si="333"/>
        <v>0</v>
      </c>
      <c r="O854" s="85">
        <f t="shared" si="340"/>
        <v>2</v>
      </c>
      <c r="P854" s="82">
        <f t="shared" si="334"/>
        <v>2</v>
      </c>
      <c r="Q854" s="82">
        <f t="shared" si="335"/>
        <v>0</v>
      </c>
      <c r="R854" s="85">
        <f t="shared" si="343"/>
        <v>1</v>
      </c>
      <c r="S854" s="82">
        <f t="shared" si="336"/>
        <v>1</v>
      </c>
      <c r="T854" s="82">
        <f t="shared" si="337"/>
        <v>0</v>
      </c>
      <c r="U854" s="85">
        <f t="shared" si="342"/>
        <v>3</v>
      </c>
      <c r="V854" s="47">
        <f t="shared" si="338"/>
        <v>3</v>
      </c>
      <c r="W854" s="47">
        <f t="shared" si="339"/>
        <v>0</v>
      </c>
    </row>
    <row r="855" spans="1:25" hidden="1">
      <c r="B855" s="48">
        <v>825</v>
      </c>
      <c r="C855" s="48"/>
      <c r="D855" s="35" t="s">
        <v>1511</v>
      </c>
      <c r="E855" s="35" t="s">
        <v>735</v>
      </c>
      <c r="F855" s="35"/>
      <c r="G855" s="88">
        <v>48</v>
      </c>
      <c r="H855" s="47">
        <f t="shared" si="344"/>
        <v>48</v>
      </c>
      <c r="I855" s="47">
        <f t="shared" si="345"/>
        <v>0</v>
      </c>
      <c r="J855" s="88">
        <v>48</v>
      </c>
      <c r="K855" s="89">
        <v>48</v>
      </c>
      <c r="L855" s="47">
        <f t="shared" si="332"/>
        <v>48</v>
      </c>
      <c r="M855" s="47">
        <f t="shared" si="333"/>
        <v>0</v>
      </c>
      <c r="O855" s="85">
        <f t="shared" si="340"/>
        <v>0</v>
      </c>
      <c r="P855" s="82">
        <f t="shared" si="334"/>
        <v>0</v>
      </c>
      <c r="Q855" s="82">
        <f t="shared" si="335"/>
        <v>0</v>
      </c>
      <c r="R855" s="85">
        <f t="shared" si="343"/>
        <v>0</v>
      </c>
      <c r="S855" s="82">
        <f t="shared" si="336"/>
        <v>0</v>
      </c>
      <c r="T855" s="82">
        <f t="shared" si="337"/>
        <v>0</v>
      </c>
      <c r="U855" s="85">
        <f t="shared" si="342"/>
        <v>0</v>
      </c>
      <c r="V855" s="47">
        <f t="shared" si="338"/>
        <v>0</v>
      </c>
      <c r="W855" s="47">
        <f t="shared" si="339"/>
        <v>0</v>
      </c>
    </row>
    <row r="856" spans="1:25" hidden="1">
      <c r="B856" s="48">
        <v>826</v>
      </c>
      <c r="C856" s="48"/>
      <c r="D856" s="35" t="s">
        <v>1512</v>
      </c>
      <c r="E856" s="35" t="s">
        <v>735</v>
      </c>
      <c r="F856" s="35"/>
      <c r="G856" s="92">
        <v>30</v>
      </c>
      <c r="H856" s="133">
        <f t="shared" si="344"/>
        <v>30</v>
      </c>
      <c r="I856" s="133">
        <f t="shared" si="345"/>
        <v>0</v>
      </c>
      <c r="J856" s="92">
        <v>30</v>
      </c>
      <c r="K856" s="93">
        <v>30</v>
      </c>
      <c r="L856" s="133">
        <f t="shared" si="332"/>
        <v>30</v>
      </c>
      <c r="M856" s="133">
        <f t="shared" si="333"/>
        <v>0</v>
      </c>
      <c r="N856" s="133"/>
      <c r="O856" s="94">
        <f t="shared" si="340"/>
        <v>0</v>
      </c>
      <c r="P856" s="134">
        <f t="shared" si="334"/>
        <v>0</v>
      </c>
      <c r="Q856" s="134">
        <f t="shared" si="335"/>
        <v>0</v>
      </c>
      <c r="R856" s="94">
        <f t="shared" si="343"/>
        <v>0</v>
      </c>
      <c r="S856" s="134">
        <f t="shared" si="336"/>
        <v>0</v>
      </c>
      <c r="T856" s="134">
        <f t="shared" si="337"/>
        <v>0</v>
      </c>
      <c r="U856" s="94">
        <f t="shared" si="342"/>
        <v>0</v>
      </c>
      <c r="V856" s="47">
        <f t="shared" si="338"/>
        <v>0</v>
      </c>
      <c r="W856" s="47">
        <f t="shared" si="339"/>
        <v>0</v>
      </c>
    </row>
    <row r="857" spans="1:25" hidden="1">
      <c r="B857" s="85"/>
      <c r="C857" s="48"/>
      <c r="D857" s="47" t="s">
        <v>1513</v>
      </c>
      <c r="E857" s="35"/>
      <c r="F857" s="35"/>
      <c r="G857" s="88">
        <f>SUM(G825:G856)-G826-G828-G832-G829-G830-G833-G834</f>
        <v>6850.7000000000007</v>
      </c>
      <c r="J857" s="88">
        <f>SUM(J825:J856)-J826-J828-J832-J829-J830-J833-J834</f>
        <v>6986.7000000000007</v>
      </c>
      <c r="K857" s="89">
        <f>SUM(K825:K856)-K826-K828-K832-K829-K830-K833-K834</f>
        <v>7079.7000000000007</v>
      </c>
      <c r="O857" s="88">
        <f>SUM(O825:O856)-O826-O828-O832-O829-O830-O833-O834</f>
        <v>136</v>
      </c>
      <c r="R857" s="88">
        <f>SUM(R825:R856)-R826-R828-R832-R829-R830-R833-R834</f>
        <v>94</v>
      </c>
      <c r="U857" s="88">
        <f>SUM(U825:U856)-U826-U828-U832-U829-U830-U833-U834</f>
        <v>230</v>
      </c>
      <c r="Y857" s="82"/>
    </row>
    <row r="858" spans="1:25" hidden="1">
      <c r="B858" s="85"/>
      <c r="C858" s="48"/>
      <c r="D858" s="47" t="s">
        <v>1514</v>
      </c>
      <c r="E858" s="35"/>
      <c r="F858" s="35"/>
      <c r="G858" s="88">
        <f>G826+G828+G832</f>
        <v>2967.8</v>
      </c>
      <c r="J858" s="88">
        <f>J826+J828+J832</f>
        <v>3011.8</v>
      </c>
      <c r="K858" s="89">
        <f>K826+K828+K832</f>
        <v>3044.8</v>
      </c>
      <c r="N858" s="82"/>
      <c r="O858" s="88">
        <f>O826+O828+O832</f>
        <v>44</v>
      </c>
      <c r="R858" s="88">
        <f>R826+R828+R832</f>
        <v>33</v>
      </c>
      <c r="U858" s="88">
        <f>U826+U828+U832</f>
        <v>77</v>
      </c>
      <c r="Y858" s="82"/>
    </row>
    <row r="859" spans="1:25" hidden="1">
      <c r="B859" s="85"/>
      <c r="C859" s="48"/>
      <c r="D859" s="47" t="s">
        <v>1515</v>
      </c>
      <c r="E859" s="35"/>
      <c r="F859" s="35"/>
      <c r="G859" s="88">
        <f>G829+G833</f>
        <v>2104</v>
      </c>
      <c r="J859" s="88">
        <f>J829+J833</f>
        <v>2051</v>
      </c>
      <c r="K859" s="89">
        <f>K829+K833</f>
        <v>2015</v>
      </c>
      <c r="N859" s="82"/>
      <c r="O859" s="88">
        <f>O829+O833</f>
        <v>-53</v>
      </c>
      <c r="R859" s="88">
        <f>R829+R833</f>
        <v>-36</v>
      </c>
      <c r="U859" s="88">
        <f>U829+U833</f>
        <v>-89</v>
      </c>
      <c r="Y859" s="82"/>
    </row>
    <row r="860" spans="1:25" hidden="1">
      <c r="B860" s="85"/>
      <c r="C860" s="48"/>
      <c r="D860" s="47" t="s">
        <v>1516</v>
      </c>
      <c r="E860" s="35"/>
      <c r="F860" s="35"/>
      <c r="G860" s="92">
        <f>G830+G834</f>
        <v>1216</v>
      </c>
      <c r="H860" s="133"/>
      <c r="I860" s="133"/>
      <c r="J860" s="92">
        <f>J830+J834</f>
        <v>1181</v>
      </c>
      <c r="K860" s="93">
        <f>K830+K834</f>
        <v>1150</v>
      </c>
      <c r="L860" s="133"/>
      <c r="M860" s="133"/>
      <c r="N860" s="134"/>
      <c r="O860" s="92">
        <f>O830+O834</f>
        <v>-35</v>
      </c>
      <c r="P860" s="134"/>
      <c r="Q860" s="134"/>
      <c r="R860" s="92">
        <f>R830+R834</f>
        <v>-31</v>
      </c>
      <c r="S860" s="134"/>
      <c r="T860" s="134"/>
      <c r="U860" s="92">
        <f>U830+U834</f>
        <v>-66</v>
      </c>
      <c r="Y860" s="82"/>
    </row>
    <row r="861" spans="1:25" hidden="1">
      <c r="B861" s="48"/>
      <c r="C861" s="48"/>
      <c r="D861" s="47" t="s">
        <v>1517</v>
      </c>
      <c r="E861" s="35"/>
      <c r="F861" s="35"/>
      <c r="G861" s="92">
        <f>G857+G858+G859+G860</f>
        <v>13138.5</v>
      </c>
      <c r="H861" s="133"/>
      <c r="I861" s="133"/>
      <c r="J861" s="92">
        <f>J857+J858+J859+J860</f>
        <v>13230.5</v>
      </c>
      <c r="K861" s="93">
        <f>K857+K858+K859+K860</f>
        <v>13289.5</v>
      </c>
      <c r="L861" s="133"/>
      <c r="M861" s="133"/>
      <c r="N861" s="134"/>
      <c r="O861" s="92">
        <f>O857+O858+O859+O860</f>
        <v>92</v>
      </c>
      <c r="P861" s="134"/>
      <c r="Q861" s="134"/>
      <c r="R861" s="92">
        <f>R857+R858+R859+R860</f>
        <v>60</v>
      </c>
      <c r="S861" s="134"/>
      <c r="T861" s="134"/>
      <c r="U861" s="92">
        <f>U857+U858+U859+U860</f>
        <v>152</v>
      </c>
    </row>
    <row r="862" spans="1:25" hidden="1">
      <c r="B862" s="48"/>
      <c r="C862" s="48"/>
      <c r="E862" s="35"/>
      <c r="F862" s="35"/>
      <c r="G862" s="92"/>
      <c r="H862" s="133"/>
      <c r="I862" s="133"/>
      <c r="J862" s="92"/>
      <c r="K862" s="93"/>
      <c r="L862" s="133"/>
      <c r="M862" s="133"/>
      <c r="N862" s="134"/>
      <c r="O862" s="92"/>
      <c r="P862" s="134"/>
      <c r="Q862" s="134"/>
      <c r="R862" s="92"/>
      <c r="S862" s="134"/>
      <c r="T862" s="134"/>
      <c r="U862" s="92"/>
    </row>
    <row r="863" spans="1:25" hidden="1">
      <c r="B863" s="35" t="s">
        <v>1518</v>
      </c>
      <c r="C863" s="48"/>
      <c r="D863" s="35"/>
      <c r="E863" s="35"/>
      <c r="F863" s="35"/>
      <c r="G863" s="88"/>
      <c r="H863" s="47">
        <f t="shared" ref="H863:H896" si="346">IF($E863="",0,$G863)</f>
        <v>0</v>
      </c>
      <c r="I863" s="47">
        <f t="shared" ref="I863:I896" si="347">IF($F863="",0,$G863)</f>
        <v>0</v>
      </c>
      <c r="J863" s="88"/>
      <c r="K863" s="89"/>
      <c r="L863" s="47">
        <f t="shared" ref="L863:L896" si="348">IF($E863="",0,K863)</f>
        <v>0</v>
      </c>
      <c r="M863" s="47">
        <f t="shared" ref="M863:M896" si="349">IF($F863="",0,K863)</f>
        <v>0</v>
      </c>
      <c r="N863" s="82"/>
      <c r="O863" s="85"/>
      <c r="P863" s="82">
        <f t="shared" ref="P863:P896" si="350">IF($E863="",0,O863)</f>
        <v>0</v>
      </c>
      <c r="Q863" s="82">
        <f t="shared" ref="Q863:Q896" si="351">IF($F863="",0,O863)</f>
        <v>0</v>
      </c>
      <c r="R863" s="85"/>
      <c r="S863" s="82">
        <f t="shared" ref="S863:S896" si="352">IF($E863="",0,R863)</f>
        <v>0</v>
      </c>
      <c r="T863" s="82">
        <f t="shared" ref="T863:T896" si="353">IF($F863="",0,R863)</f>
        <v>0</v>
      </c>
      <c r="U863" s="85"/>
      <c r="V863" s="47">
        <f t="shared" ref="V863:V896" si="354">IF($E863="",0,U863)</f>
        <v>0</v>
      </c>
      <c r="W863" s="47">
        <f t="shared" ref="W863:W896" si="355">IF($F863="",0,U863)</f>
        <v>0</v>
      </c>
    </row>
    <row r="864" spans="1:25" hidden="1">
      <c r="B864" s="48">
        <v>830</v>
      </c>
      <c r="C864" s="48"/>
      <c r="D864" s="35" t="s">
        <v>1519</v>
      </c>
      <c r="E864" s="35" t="s">
        <v>735</v>
      </c>
      <c r="F864" s="35"/>
      <c r="G864" s="88">
        <v>280</v>
      </c>
      <c r="H864" s="47">
        <f t="shared" si="346"/>
        <v>280</v>
      </c>
      <c r="I864" s="47">
        <f t="shared" si="347"/>
        <v>0</v>
      </c>
      <c r="J864" s="88">
        <v>283</v>
      </c>
      <c r="K864" s="89">
        <v>286</v>
      </c>
      <c r="L864" s="47">
        <f t="shared" si="348"/>
        <v>286</v>
      </c>
      <c r="M864" s="47">
        <f t="shared" si="349"/>
        <v>0</v>
      </c>
      <c r="O864" s="85">
        <f>IF(J864&gt;0,J864-G864,0)</f>
        <v>3</v>
      </c>
      <c r="P864" s="82">
        <f t="shared" si="350"/>
        <v>3</v>
      </c>
      <c r="Q864" s="82">
        <f t="shared" si="351"/>
        <v>0</v>
      </c>
      <c r="R864" s="85">
        <f>IF(K864&gt;0,K864-J864,0)</f>
        <v>3</v>
      </c>
      <c r="S864" s="82">
        <f t="shared" si="352"/>
        <v>3</v>
      </c>
      <c r="T864" s="82">
        <f t="shared" si="353"/>
        <v>0</v>
      </c>
      <c r="U864" s="85">
        <f>IF(K864&gt;0,O864+R864,O864)</f>
        <v>6</v>
      </c>
      <c r="V864" s="47">
        <f t="shared" si="354"/>
        <v>6</v>
      </c>
      <c r="W864" s="47">
        <f t="shared" si="355"/>
        <v>0</v>
      </c>
    </row>
    <row r="865" spans="2:25" hidden="1">
      <c r="B865" s="48">
        <v>830</v>
      </c>
      <c r="C865" s="48"/>
      <c r="D865" s="35" t="s">
        <v>1519</v>
      </c>
      <c r="E865" s="35"/>
      <c r="F865" s="35" t="s">
        <v>736</v>
      </c>
      <c r="G865" s="88">
        <v>109</v>
      </c>
      <c r="H865" s="47">
        <f t="shared" si="346"/>
        <v>0</v>
      </c>
      <c r="I865" s="47">
        <f t="shared" si="347"/>
        <v>109</v>
      </c>
      <c r="J865" s="88">
        <v>109</v>
      </c>
      <c r="K865" s="89">
        <v>109</v>
      </c>
      <c r="L865" s="47">
        <f t="shared" si="348"/>
        <v>0</v>
      </c>
      <c r="M865" s="47">
        <f t="shared" si="349"/>
        <v>109</v>
      </c>
      <c r="O865" s="85">
        <f>IF(J865&gt;0,J865-G865,0)</f>
        <v>0</v>
      </c>
      <c r="P865" s="82">
        <f t="shared" si="350"/>
        <v>0</v>
      </c>
      <c r="Q865" s="82">
        <f t="shared" si="351"/>
        <v>0</v>
      </c>
      <c r="R865" s="85">
        <f>IF(K865&gt;0,K865-J865,0)</f>
        <v>0</v>
      </c>
      <c r="S865" s="82">
        <f t="shared" si="352"/>
        <v>0</v>
      </c>
      <c r="T865" s="82">
        <f t="shared" si="353"/>
        <v>0</v>
      </c>
      <c r="U865" s="85">
        <f>IF(K865&gt;0,O865+R865,O865)</f>
        <v>0</v>
      </c>
      <c r="V865" s="47">
        <f t="shared" si="354"/>
        <v>0</v>
      </c>
      <c r="W865" s="47">
        <f t="shared" si="355"/>
        <v>0</v>
      </c>
    </row>
    <row r="866" spans="2:25" hidden="1">
      <c r="B866" s="35" t="s">
        <v>1520</v>
      </c>
      <c r="C866" s="48"/>
      <c r="D866" s="35"/>
      <c r="E866" s="35"/>
      <c r="F866" s="35"/>
      <c r="G866" s="88"/>
      <c r="H866" s="47">
        <f t="shared" si="346"/>
        <v>0</v>
      </c>
      <c r="I866" s="47">
        <f t="shared" si="347"/>
        <v>0</v>
      </c>
      <c r="J866" s="88"/>
      <c r="K866" s="89"/>
      <c r="L866" s="47">
        <f t="shared" si="348"/>
        <v>0</v>
      </c>
      <c r="M866" s="47">
        <f t="shared" si="349"/>
        <v>0</v>
      </c>
      <c r="O866" s="85"/>
      <c r="P866" s="82">
        <f t="shared" si="350"/>
        <v>0</v>
      </c>
      <c r="Q866" s="82">
        <f t="shared" si="351"/>
        <v>0</v>
      </c>
      <c r="R866" s="85"/>
      <c r="S866" s="82">
        <f t="shared" si="352"/>
        <v>0</v>
      </c>
      <c r="T866" s="82">
        <f t="shared" si="353"/>
        <v>0</v>
      </c>
      <c r="U866" s="85"/>
      <c r="V866" s="47">
        <f t="shared" si="354"/>
        <v>0</v>
      </c>
      <c r="W866" s="47">
        <f t="shared" si="355"/>
        <v>0</v>
      </c>
    </row>
    <row r="867" spans="2:25" hidden="1">
      <c r="B867" s="48">
        <v>900</v>
      </c>
      <c r="C867" s="48"/>
      <c r="D867" s="35" t="s">
        <v>1521</v>
      </c>
      <c r="E867" s="35" t="s">
        <v>735</v>
      </c>
      <c r="F867" s="35"/>
      <c r="G867" s="88">
        <v>1446</v>
      </c>
      <c r="H867" s="47">
        <f t="shared" si="346"/>
        <v>1446</v>
      </c>
      <c r="I867" s="47">
        <f t="shared" si="347"/>
        <v>0</v>
      </c>
      <c r="J867" s="88">
        <v>1488</v>
      </c>
      <c r="K867" s="89">
        <v>1506</v>
      </c>
      <c r="L867" s="47">
        <f t="shared" si="348"/>
        <v>1506</v>
      </c>
      <c r="M867" s="47">
        <f t="shared" si="349"/>
        <v>0</v>
      </c>
      <c r="O867" s="85">
        <f>IF(J867&gt;0,J867-G867,0)</f>
        <v>42</v>
      </c>
      <c r="P867" s="82">
        <f t="shared" si="350"/>
        <v>42</v>
      </c>
      <c r="Q867" s="82">
        <f t="shared" si="351"/>
        <v>0</v>
      </c>
      <c r="R867" s="85">
        <f>IF(K867&gt;0,K867-J867,0)</f>
        <v>18</v>
      </c>
      <c r="S867" s="82">
        <f t="shared" si="352"/>
        <v>18</v>
      </c>
      <c r="T867" s="82">
        <f t="shared" si="353"/>
        <v>0</v>
      </c>
      <c r="U867" s="85">
        <f>IF(K867&gt;0,O867+R867,O867)</f>
        <v>60</v>
      </c>
      <c r="V867" s="47">
        <f t="shared" si="354"/>
        <v>60</v>
      </c>
      <c r="W867" s="47">
        <f t="shared" si="355"/>
        <v>0</v>
      </c>
    </row>
    <row r="868" spans="2:25" hidden="1">
      <c r="B868" s="48">
        <v>900</v>
      </c>
      <c r="C868" s="48"/>
      <c r="D868" s="35" t="s">
        <v>1521</v>
      </c>
      <c r="E868" s="35"/>
      <c r="F868" s="35" t="s">
        <v>736</v>
      </c>
      <c r="G868" s="88">
        <v>1362.5</v>
      </c>
      <c r="H868" s="47">
        <f t="shared" si="346"/>
        <v>0</v>
      </c>
      <c r="I868" s="47">
        <f t="shared" si="347"/>
        <v>1362.5</v>
      </c>
      <c r="J868" s="88">
        <v>1404.5</v>
      </c>
      <c r="K868" s="89">
        <v>1422.5</v>
      </c>
      <c r="L868" s="47">
        <f t="shared" si="348"/>
        <v>0</v>
      </c>
      <c r="M868" s="47">
        <f t="shared" si="349"/>
        <v>1422.5</v>
      </c>
      <c r="O868" s="85">
        <f>IF(J868&gt;0,J868-G868,0)</f>
        <v>42</v>
      </c>
      <c r="P868" s="82">
        <f t="shared" si="350"/>
        <v>0</v>
      </c>
      <c r="Q868" s="82">
        <f t="shared" si="351"/>
        <v>42</v>
      </c>
      <c r="R868" s="85">
        <f>IF(K868&gt;0,K868-J868,0)</f>
        <v>18</v>
      </c>
      <c r="S868" s="82">
        <f t="shared" si="352"/>
        <v>0</v>
      </c>
      <c r="T868" s="82">
        <f t="shared" si="353"/>
        <v>18</v>
      </c>
      <c r="U868" s="85">
        <f>IF(K868&gt;0,O868+R868,O868)</f>
        <v>60</v>
      </c>
      <c r="V868" s="47">
        <f t="shared" si="354"/>
        <v>0</v>
      </c>
      <c r="W868" s="47">
        <f t="shared" si="355"/>
        <v>60</v>
      </c>
    </row>
    <row r="869" spans="2:25" hidden="1">
      <c r="B869" s="35" t="s">
        <v>1522</v>
      </c>
      <c r="C869" s="48"/>
      <c r="D869" s="35"/>
      <c r="E869" s="35"/>
      <c r="F869" s="35"/>
      <c r="G869" s="88"/>
      <c r="H869" s="47">
        <f t="shared" si="346"/>
        <v>0</v>
      </c>
      <c r="I869" s="47">
        <f t="shared" si="347"/>
        <v>0</v>
      </c>
      <c r="J869" s="88"/>
      <c r="K869" s="89"/>
      <c r="L869" s="47">
        <f t="shared" si="348"/>
        <v>0</v>
      </c>
      <c r="M869" s="47">
        <f t="shared" si="349"/>
        <v>0</v>
      </c>
      <c r="O869" s="85"/>
      <c r="P869" s="82">
        <f t="shared" si="350"/>
        <v>0</v>
      </c>
      <c r="Q869" s="82">
        <f t="shared" si="351"/>
        <v>0</v>
      </c>
      <c r="R869" s="85"/>
      <c r="S869" s="82">
        <f t="shared" si="352"/>
        <v>0</v>
      </c>
      <c r="T869" s="82">
        <f t="shared" si="353"/>
        <v>0</v>
      </c>
      <c r="U869" s="85"/>
      <c r="V869" s="47">
        <f t="shared" si="354"/>
        <v>0</v>
      </c>
      <c r="W869" s="47">
        <f t="shared" si="355"/>
        <v>0</v>
      </c>
    </row>
    <row r="870" spans="2:25" hidden="1">
      <c r="B870" s="48">
        <v>905</v>
      </c>
      <c r="C870" s="48"/>
      <c r="D870" s="35" t="s">
        <v>1523</v>
      </c>
      <c r="E870" s="35" t="s">
        <v>735</v>
      </c>
      <c r="F870" s="35"/>
      <c r="G870" s="88">
        <v>1270.4000000000001</v>
      </c>
      <c r="H870" s="47">
        <f t="shared" si="346"/>
        <v>1270.4000000000001</v>
      </c>
      <c r="I870" s="47">
        <f t="shared" si="347"/>
        <v>0</v>
      </c>
      <c r="J870" s="88">
        <v>1292.4000000000001</v>
      </c>
      <c r="K870" s="89">
        <v>1315.4</v>
      </c>
      <c r="L870" s="47">
        <f t="shared" si="348"/>
        <v>1315.4</v>
      </c>
      <c r="M870" s="47">
        <f t="shared" si="349"/>
        <v>0</v>
      </c>
      <c r="O870" s="85">
        <f>IF(J870&gt;0,J870-G870,0)</f>
        <v>22</v>
      </c>
      <c r="P870" s="82">
        <f t="shared" si="350"/>
        <v>22</v>
      </c>
      <c r="Q870" s="82">
        <f t="shared" si="351"/>
        <v>0</v>
      </c>
      <c r="R870" s="85">
        <f>IF(K870&gt;0,K870-J870,0)</f>
        <v>23</v>
      </c>
      <c r="S870" s="82">
        <f t="shared" si="352"/>
        <v>23</v>
      </c>
      <c r="T870" s="82">
        <f t="shared" si="353"/>
        <v>0</v>
      </c>
      <c r="U870" s="85">
        <f>IF(K870&gt;0,O870+R870,O870)</f>
        <v>45</v>
      </c>
      <c r="V870" s="47">
        <f t="shared" si="354"/>
        <v>45</v>
      </c>
      <c r="W870" s="47">
        <f t="shared" si="355"/>
        <v>0</v>
      </c>
    </row>
    <row r="871" spans="2:25" hidden="1">
      <c r="B871" s="48">
        <v>905</v>
      </c>
      <c r="C871" s="48"/>
      <c r="D871" s="35" t="s">
        <v>1524</v>
      </c>
      <c r="E871" s="35"/>
      <c r="F871" s="35" t="s">
        <v>736</v>
      </c>
      <c r="G871" s="88">
        <v>946.4</v>
      </c>
      <c r="H871" s="47">
        <f t="shared" si="346"/>
        <v>0</v>
      </c>
      <c r="I871" s="47">
        <f t="shared" si="347"/>
        <v>946.4</v>
      </c>
      <c r="J871" s="88">
        <v>964.4</v>
      </c>
      <c r="K871" s="89">
        <v>976.4</v>
      </c>
      <c r="L871" s="47">
        <f t="shared" si="348"/>
        <v>0</v>
      </c>
      <c r="M871" s="47">
        <f t="shared" si="349"/>
        <v>976.4</v>
      </c>
      <c r="O871" s="85">
        <f>IF(J871&gt;0,J871-G871,0)</f>
        <v>18</v>
      </c>
      <c r="P871" s="82">
        <f t="shared" si="350"/>
        <v>0</v>
      </c>
      <c r="Q871" s="82">
        <f t="shared" si="351"/>
        <v>18</v>
      </c>
      <c r="R871" s="85">
        <f>IF(K871&gt;0,K871-J871,0)</f>
        <v>12</v>
      </c>
      <c r="S871" s="82">
        <f t="shared" si="352"/>
        <v>0</v>
      </c>
      <c r="T871" s="82">
        <f t="shared" si="353"/>
        <v>12</v>
      </c>
      <c r="U871" s="85">
        <f>IF(K871&gt;0,O871+R871,O871)</f>
        <v>30</v>
      </c>
      <c r="V871" s="47">
        <f t="shared" si="354"/>
        <v>0</v>
      </c>
      <c r="W871" s="47">
        <f t="shared" si="355"/>
        <v>30</v>
      </c>
    </row>
    <row r="872" spans="2:25" hidden="1">
      <c r="B872" s="48">
        <v>906</v>
      </c>
      <c r="C872" s="48"/>
      <c r="D872" s="35" t="s">
        <v>1525</v>
      </c>
      <c r="E872" s="35"/>
      <c r="F872" s="35"/>
      <c r="G872" s="88">
        <v>1502</v>
      </c>
      <c r="H872" s="47">
        <f t="shared" si="346"/>
        <v>0</v>
      </c>
      <c r="I872" s="47">
        <f t="shared" si="347"/>
        <v>0</v>
      </c>
      <c r="J872" s="88">
        <v>1440</v>
      </c>
      <c r="K872" s="89">
        <v>1426</v>
      </c>
      <c r="L872" s="47">
        <f t="shared" si="348"/>
        <v>0</v>
      </c>
      <c r="M872" s="47">
        <f t="shared" si="349"/>
        <v>0</v>
      </c>
      <c r="O872" s="85">
        <f>IF(J872&gt;0,J872-G872,0)</f>
        <v>-62</v>
      </c>
      <c r="P872" s="82">
        <f t="shared" si="350"/>
        <v>0</v>
      </c>
      <c r="Q872" s="82">
        <f t="shared" si="351"/>
        <v>0</v>
      </c>
      <c r="R872" s="85">
        <f>IF(K872&gt;0,K872-J872,0)</f>
        <v>-14</v>
      </c>
      <c r="S872" s="82">
        <f t="shared" si="352"/>
        <v>0</v>
      </c>
      <c r="T872" s="82">
        <f t="shared" si="353"/>
        <v>0</v>
      </c>
      <c r="U872" s="85">
        <f>IF(K872&gt;0,O872+R872,O872)</f>
        <v>-76</v>
      </c>
      <c r="V872" s="47">
        <f t="shared" si="354"/>
        <v>0</v>
      </c>
      <c r="W872" s="47">
        <f t="shared" si="355"/>
        <v>0</v>
      </c>
      <c r="Y872" s="82"/>
    </row>
    <row r="873" spans="2:25" hidden="1">
      <c r="B873" s="48">
        <v>906</v>
      </c>
      <c r="C873" s="48"/>
      <c r="D873" s="35" t="s">
        <v>1526</v>
      </c>
      <c r="E873" s="35"/>
      <c r="F873" s="35"/>
      <c r="G873" s="88">
        <v>797</v>
      </c>
      <c r="H873" s="47">
        <f t="shared" si="346"/>
        <v>0</v>
      </c>
      <c r="I873" s="47">
        <f t="shared" si="347"/>
        <v>0</v>
      </c>
      <c r="J873" s="88">
        <v>753</v>
      </c>
      <c r="K873" s="89">
        <v>746</v>
      </c>
      <c r="L873" s="47">
        <f t="shared" si="348"/>
        <v>0</v>
      </c>
      <c r="M873" s="47">
        <f t="shared" si="349"/>
        <v>0</v>
      </c>
      <c r="O873" s="85">
        <f>IF(J873&gt;0,J873-G873,0)</f>
        <v>-44</v>
      </c>
      <c r="P873" s="82">
        <f t="shared" si="350"/>
        <v>0</v>
      </c>
      <c r="Q873" s="82">
        <f t="shared" si="351"/>
        <v>0</v>
      </c>
      <c r="R873" s="85">
        <f>IF(K873&gt;0,K873-J873,0)</f>
        <v>-7</v>
      </c>
      <c r="S873" s="82">
        <f t="shared" si="352"/>
        <v>0</v>
      </c>
      <c r="T873" s="82">
        <f t="shared" si="353"/>
        <v>0</v>
      </c>
      <c r="U873" s="85">
        <f>IF(K873&gt;0,O873+R873,O873)</f>
        <v>-51</v>
      </c>
      <c r="V873" s="47">
        <f t="shared" si="354"/>
        <v>0</v>
      </c>
      <c r="W873" s="47">
        <f t="shared" si="355"/>
        <v>0</v>
      </c>
    </row>
    <row r="874" spans="2:25" hidden="1">
      <c r="B874" s="35" t="s">
        <v>1527</v>
      </c>
      <c r="C874" s="35"/>
      <c r="D874" s="35"/>
      <c r="E874" s="35"/>
      <c r="F874" s="35"/>
      <c r="G874" s="118"/>
      <c r="H874" s="47">
        <f t="shared" si="346"/>
        <v>0</v>
      </c>
      <c r="I874" s="47">
        <f t="shared" si="347"/>
        <v>0</v>
      </c>
      <c r="J874" s="118"/>
      <c r="K874" s="100"/>
      <c r="L874" s="47">
        <f t="shared" si="348"/>
        <v>0</v>
      </c>
      <c r="M874" s="47">
        <f t="shared" si="349"/>
        <v>0</v>
      </c>
      <c r="O874" s="85"/>
      <c r="P874" s="82">
        <f t="shared" si="350"/>
        <v>0</v>
      </c>
      <c r="Q874" s="82">
        <f t="shared" si="351"/>
        <v>0</v>
      </c>
      <c r="R874" s="85"/>
      <c r="S874" s="82">
        <f t="shared" si="352"/>
        <v>0</v>
      </c>
      <c r="T874" s="82">
        <f t="shared" si="353"/>
        <v>0</v>
      </c>
      <c r="V874" s="47">
        <f t="shared" si="354"/>
        <v>0</v>
      </c>
      <c r="W874" s="47">
        <f t="shared" si="355"/>
        <v>0</v>
      </c>
    </row>
    <row r="875" spans="2:25" hidden="1">
      <c r="B875" s="48">
        <v>545</v>
      </c>
      <c r="C875" s="48"/>
      <c r="D875" s="35" t="s">
        <v>1528</v>
      </c>
      <c r="E875" s="35" t="s">
        <v>735</v>
      </c>
      <c r="F875" s="35"/>
      <c r="G875" s="88">
        <v>142</v>
      </c>
      <c r="H875" s="47">
        <f t="shared" si="346"/>
        <v>142</v>
      </c>
      <c r="I875" s="47">
        <f t="shared" si="347"/>
        <v>0</v>
      </c>
      <c r="J875" s="88">
        <v>142</v>
      </c>
      <c r="K875" s="89">
        <v>142</v>
      </c>
      <c r="L875" s="47">
        <f t="shared" si="348"/>
        <v>142</v>
      </c>
      <c r="M875" s="47">
        <f t="shared" si="349"/>
        <v>0</v>
      </c>
      <c r="O875" s="85">
        <f>IF(J875&gt;0,J875-G875,0)</f>
        <v>0</v>
      </c>
      <c r="P875" s="82">
        <f t="shared" si="350"/>
        <v>0</v>
      </c>
      <c r="Q875" s="82">
        <f t="shared" si="351"/>
        <v>0</v>
      </c>
      <c r="R875" s="85">
        <f>IF(K875&gt;0,K875-J875,0)</f>
        <v>0</v>
      </c>
      <c r="S875" s="82">
        <f t="shared" si="352"/>
        <v>0</v>
      </c>
      <c r="T875" s="82">
        <f t="shared" si="353"/>
        <v>0</v>
      </c>
      <c r="U875" s="85">
        <f>IF(K875&gt;0,O875+R875,O875)</f>
        <v>0</v>
      </c>
      <c r="V875" s="47">
        <f t="shared" si="354"/>
        <v>0</v>
      </c>
      <c r="W875" s="47">
        <f t="shared" si="355"/>
        <v>0</v>
      </c>
    </row>
    <row r="876" spans="2:25" s="35" customFormat="1" hidden="1">
      <c r="B876" s="35" t="s">
        <v>1529</v>
      </c>
      <c r="G876" s="163"/>
      <c r="H876" s="47">
        <f t="shared" si="346"/>
        <v>0</v>
      </c>
      <c r="I876" s="47">
        <f t="shared" si="347"/>
        <v>0</v>
      </c>
      <c r="J876" s="163"/>
      <c r="K876" s="208"/>
      <c r="L876" s="47">
        <f t="shared" si="348"/>
        <v>0</v>
      </c>
      <c r="M876" s="47">
        <f t="shared" si="349"/>
        <v>0</v>
      </c>
      <c r="N876" s="47"/>
      <c r="O876" s="57"/>
      <c r="P876" s="82">
        <f t="shared" si="350"/>
        <v>0</v>
      </c>
      <c r="Q876" s="82">
        <f t="shared" si="351"/>
        <v>0</v>
      </c>
      <c r="R876" s="57"/>
      <c r="S876" s="82">
        <f t="shared" si="352"/>
        <v>0</v>
      </c>
      <c r="T876" s="82">
        <f t="shared" si="353"/>
        <v>0</v>
      </c>
      <c r="U876" s="57"/>
      <c r="V876" s="47">
        <f t="shared" si="354"/>
        <v>0</v>
      </c>
      <c r="W876" s="47">
        <f t="shared" si="355"/>
        <v>0</v>
      </c>
      <c r="X876" s="47"/>
    </row>
    <row r="877" spans="2:25" s="35" customFormat="1" hidden="1">
      <c r="B877" s="48">
        <v>598</v>
      </c>
      <c r="D877" s="35" t="s">
        <v>1530</v>
      </c>
      <c r="E877" s="35" t="s">
        <v>735</v>
      </c>
      <c r="G877" s="140">
        <v>189</v>
      </c>
      <c r="H877" s="47">
        <f t="shared" si="346"/>
        <v>189</v>
      </c>
      <c r="I877" s="47">
        <f t="shared" si="347"/>
        <v>0</v>
      </c>
      <c r="J877" s="140">
        <v>191</v>
      </c>
      <c r="K877" s="209">
        <v>191</v>
      </c>
      <c r="L877" s="47">
        <f t="shared" si="348"/>
        <v>191</v>
      </c>
      <c r="M877" s="47">
        <f t="shared" si="349"/>
        <v>0</v>
      </c>
      <c r="N877" s="47"/>
      <c r="O877" s="85">
        <f>IF(J877&gt;0,J877-G877,0)</f>
        <v>2</v>
      </c>
      <c r="P877" s="82">
        <f t="shared" si="350"/>
        <v>2</v>
      </c>
      <c r="Q877" s="82">
        <f t="shared" si="351"/>
        <v>0</v>
      </c>
      <c r="R877" s="85">
        <f>IF(K877&gt;0,K877-J877,0)</f>
        <v>0</v>
      </c>
      <c r="S877" s="82">
        <f t="shared" si="352"/>
        <v>0</v>
      </c>
      <c r="T877" s="82">
        <f t="shared" si="353"/>
        <v>0</v>
      </c>
      <c r="U877" s="85">
        <f>IF(K877&gt;0,O877+R877,O877)</f>
        <v>2</v>
      </c>
      <c r="V877" s="47">
        <f t="shared" si="354"/>
        <v>2</v>
      </c>
      <c r="W877" s="47">
        <f t="shared" si="355"/>
        <v>0</v>
      </c>
      <c r="X877" s="47"/>
    </row>
    <row r="878" spans="2:25" s="35" customFormat="1" hidden="1">
      <c r="B878" s="48">
        <v>598</v>
      </c>
      <c r="D878" s="35" t="s">
        <v>1530</v>
      </c>
      <c r="F878" s="35" t="s">
        <v>736</v>
      </c>
      <c r="G878" s="140">
        <v>186</v>
      </c>
      <c r="H878" s="47">
        <f t="shared" si="346"/>
        <v>0</v>
      </c>
      <c r="I878" s="47">
        <f t="shared" si="347"/>
        <v>186</v>
      </c>
      <c r="J878" s="140">
        <v>187</v>
      </c>
      <c r="K878" s="209">
        <v>187</v>
      </c>
      <c r="L878" s="47">
        <f t="shared" si="348"/>
        <v>0</v>
      </c>
      <c r="M878" s="47">
        <f t="shared" si="349"/>
        <v>187</v>
      </c>
      <c r="N878" s="47"/>
      <c r="O878" s="85">
        <f>IF(J878&gt;0,J878-G878,0)</f>
        <v>1</v>
      </c>
      <c r="P878" s="82">
        <f t="shared" si="350"/>
        <v>0</v>
      </c>
      <c r="Q878" s="82">
        <f t="shared" si="351"/>
        <v>1</v>
      </c>
      <c r="R878" s="85">
        <f>IF(K878&gt;0,K878-J878,0)</f>
        <v>0</v>
      </c>
      <c r="S878" s="82">
        <f t="shared" si="352"/>
        <v>0</v>
      </c>
      <c r="T878" s="82">
        <f t="shared" si="353"/>
        <v>0</v>
      </c>
      <c r="U878" s="85">
        <f>IF(K878&gt;0,O878+R878,O878)</f>
        <v>1</v>
      </c>
      <c r="V878" s="47">
        <f t="shared" si="354"/>
        <v>0</v>
      </c>
      <c r="W878" s="47">
        <f t="shared" si="355"/>
        <v>1</v>
      </c>
      <c r="X878" s="47"/>
    </row>
    <row r="879" spans="2:25" s="35" customFormat="1" hidden="1">
      <c r="B879" s="35" t="s">
        <v>1531</v>
      </c>
      <c r="G879" s="163"/>
      <c r="H879" s="47">
        <f t="shared" si="346"/>
        <v>0</v>
      </c>
      <c r="I879" s="47">
        <f t="shared" si="347"/>
        <v>0</v>
      </c>
      <c r="J879" s="163"/>
      <c r="K879" s="208"/>
      <c r="L879" s="47">
        <f t="shared" si="348"/>
        <v>0</v>
      </c>
      <c r="M879" s="47">
        <f t="shared" si="349"/>
        <v>0</v>
      </c>
      <c r="N879" s="47"/>
      <c r="O879" s="57"/>
      <c r="P879" s="82">
        <f t="shared" si="350"/>
        <v>0</v>
      </c>
      <c r="Q879" s="82">
        <f t="shared" si="351"/>
        <v>0</v>
      </c>
      <c r="R879" s="57"/>
      <c r="S879" s="82">
        <f t="shared" si="352"/>
        <v>0</v>
      </c>
      <c r="T879" s="82">
        <f t="shared" si="353"/>
        <v>0</v>
      </c>
      <c r="U879" s="57"/>
      <c r="V879" s="47">
        <f t="shared" si="354"/>
        <v>0</v>
      </c>
      <c r="W879" s="47">
        <f t="shared" si="355"/>
        <v>0</v>
      </c>
      <c r="X879" s="47"/>
    </row>
    <row r="880" spans="2:25" s="35" customFormat="1" hidden="1">
      <c r="B880" s="48">
        <v>922</v>
      </c>
      <c r="D880" s="35" t="s">
        <v>1532</v>
      </c>
      <c r="E880" s="35" t="s">
        <v>735</v>
      </c>
      <c r="G880" s="140">
        <v>973.5</v>
      </c>
      <c r="H880" s="47">
        <f t="shared" si="346"/>
        <v>973.5</v>
      </c>
      <c r="I880" s="47">
        <f t="shared" si="347"/>
        <v>0</v>
      </c>
      <c r="J880" s="140">
        <v>976.5</v>
      </c>
      <c r="K880" s="209">
        <v>984</v>
      </c>
      <c r="L880" s="47">
        <f t="shared" si="348"/>
        <v>984</v>
      </c>
      <c r="M880" s="47">
        <f t="shared" si="349"/>
        <v>0</v>
      </c>
      <c r="N880" s="47"/>
      <c r="O880" s="85">
        <f>IF(J880&gt;0,J880-G880,0)-0</f>
        <v>3</v>
      </c>
      <c r="P880" s="82">
        <f t="shared" si="350"/>
        <v>3</v>
      </c>
      <c r="Q880" s="82">
        <f t="shared" si="351"/>
        <v>0</v>
      </c>
      <c r="R880" s="85">
        <f>IF(K880&gt;0,K880-J880,0)-0</f>
        <v>7.5</v>
      </c>
      <c r="S880" s="82">
        <f t="shared" si="352"/>
        <v>7.5</v>
      </c>
      <c r="T880" s="82">
        <f t="shared" si="353"/>
        <v>0</v>
      </c>
      <c r="U880" s="85">
        <f>IF(K880&gt;0,O880+R880,O880)</f>
        <v>10.5</v>
      </c>
      <c r="V880" s="47">
        <f t="shared" si="354"/>
        <v>10.5</v>
      </c>
      <c r="W880" s="47">
        <f t="shared" si="355"/>
        <v>0</v>
      </c>
      <c r="X880" s="47"/>
      <c r="Y880" s="47" t="s">
        <v>801</v>
      </c>
    </row>
    <row r="881" spans="1:25" hidden="1">
      <c r="B881" s="48">
        <v>922</v>
      </c>
      <c r="C881" s="48"/>
      <c r="D881" s="35" t="s">
        <v>1533</v>
      </c>
      <c r="E881" s="35"/>
      <c r="F881" s="35" t="s">
        <v>736</v>
      </c>
      <c r="G881" s="88">
        <v>1335.5</v>
      </c>
      <c r="H881" s="47">
        <f t="shared" si="346"/>
        <v>0</v>
      </c>
      <c r="I881" s="47">
        <f t="shared" si="347"/>
        <v>1335.5</v>
      </c>
      <c r="J881" s="88">
        <v>1337.5</v>
      </c>
      <c r="K881" s="89">
        <v>1342.5</v>
      </c>
      <c r="L881" s="47">
        <f t="shared" si="348"/>
        <v>0</v>
      </c>
      <c r="M881" s="47">
        <f t="shared" si="349"/>
        <v>1342.5</v>
      </c>
      <c r="O881" s="85">
        <f>IF(J881&gt;0,J881-G881,0)-0</f>
        <v>2</v>
      </c>
      <c r="P881" s="82">
        <f t="shared" si="350"/>
        <v>0</v>
      </c>
      <c r="Q881" s="82">
        <f t="shared" si="351"/>
        <v>2</v>
      </c>
      <c r="R881" s="85">
        <f>IF(K881&gt;0,K881-J881,0)-0</f>
        <v>5</v>
      </c>
      <c r="S881" s="82">
        <f t="shared" si="352"/>
        <v>0</v>
      </c>
      <c r="T881" s="82">
        <f t="shared" si="353"/>
        <v>5</v>
      </c>
      <c r="U881" s="85">
        <f>IF(K881&gt;0,O881+R881,O881)</f>
        <v>7</v>
      </c>
      <c r="V881" s="47">
        <f t="shared" si="354"/>
        <v>0</v>
      </c>
      <c r="W881" s="47">
        <f t="shared" si="355"/>
        <v>7</v>
      </c>
      <c r="Y881" s="47" t="s">
        <v>801</v>
      </c>
    </row>
    <row r="882" spans="1:25" s="35" customFormat="1" hidden="1">
      <c r="B882" s="35" t="s">
        <v>1534</v>
      </c>
      <c r="G882" s="163"/>
      <c r="H882" s="47">
        <f t="shared" si="346"/>
        <v>0</v>
      </c>
      <c r="I882" s="47">
        <f t="shared" si="347"/>
        <v>0</v>
      </c>
      <c r="J882" s="163"/>
      <c r="K882" s="208"/>
      <c r="L882" s="47">
        <f t="shared" si="348"/>
        <v>0</v>
      </c>
      <c r="M882" s="47">
        <f t="shared" si="349"/>
        <v>0</v>
      </c>
      <c r="N882" s="47"/>
      <c r="O882" s="57"/>
      <c r="P882" s="82">
        <f t="shared" si="350"/>
        <v>0</v>
      </c>
      <c r="Q882" s="82">
        <f t="shared" si="351"/>
        <v>0</v>
      </c>
      <c r="R882" s="57"/>
      <c r="S882" s="82">
        <f t="shared" si="352"/>
        <v>0</v>
      </c>
      <c r="T882" s="82">
        <f t="shared" si="353"/>
        <v>0</v>
      </c>
      <c r="U882" s="57"/>
      <c r="V882" s="47">
        <f t="shared" si="354"/>
        <v>0</v>
      </c>
      <c r="W882" s="47">
        <f t="shared" si="355"/>
        <v>0</v>
      </c>
      <c r="X882" s="47"/>
    </row>
    <row r="883" spans="1:25" s="35" customFormat="1" hidden="1">
      <c r="B883" s="48">
        <v>923</v>
      </c>
      <c r="D883" s="35" t="s">
        <v>1535</v>
      </c>
      <c r="E883" s="35" t="s">
        <v>735</v>
      </c>
      <c r="G883" s="140">
        <v>128</v>
      </c>
      <c r="H883" s="47">
        <f t="shared" si="346"/>
        <v>128</v>
      </c>
      <c r="I883" s="47">
        <f t="shared" si="347"/>
        <v>0</v>
      </c>
      <c r="J883" s="140">
        <v>128</v>
      </c>
      <c r="K883" s="209">
        <v>128</v>
      </c>
      <c r="L883" s="47">
        <f t="shared" si="348"/>
        <v>128</v>
      </c>
      <c r="M883" s="47">
        <f t="shared" si="349"/>
        <v>0</v>
      </c>
      <c r="N883" s="47"/>
      <c r="O883" s="85">
        <f>IF(J883&gt;0,J883-G883,0)-0</f>
        <v>0</v>
      </c>
      <c r="P883" s="82">
        <f t="shared" si="350"/>
        <v>0</v>
      </c>
      <c r="Q883" s="82">
        <f t="shared" si="351"/>
        <v>0</v>
      </c>
      <c r="R883" s="85">
        <f>IF(K883&gt;0,K883-J883,0)-0</f>
        <v>0</v>
      </c>
      <c r="S883" s="82">
        <f t="shared" si="352"/>
        <v>0</v>
      </c>
      <c r="T883" s="82">
        <f t="shared" si="353"/>
        <v>0</v>
      </c>
      <c r="U883" s="85">
        <f>IF(K883&gt;0,O883+R883,O883)</f>
        <v>0</v>
      </c>
      <c r="V883" s="47">
        <f t="shared" si="354"/>
        <v>0</v>
      </c>
      <c r="W883" s="47">
        <f t="shared" si="355"/>
        <v>0</v>
      </c>
      <c r="X883" s="47"/>
      <c r="Y883" s="47" t="s">
        <v>801</v>
      </c>
    </row>
    <row r="884" spans="1:25" hidden="1">
      <c r="B884" s="48">
        <v>923</v>
      </c>
      <c r="C884" s="48"/>
      <c r="D884" s="35" t="s">
        <v>1536</v>
      </c>
      <c r="E884" s="35"/>
      <c r="F884" s="35" t="s">
        <v>736</v>
      </c>
      <c r="G884" s="88">
        <v>128</v>
      </c>
      <c r="H884" s="47">
        <f t="shared" si="346"/>
        <v>0</v>
      </c>
      <c r="I884" s="47">
        <f t="shared" si="347"/>
        <v>128</v>
      </c>
      <c r="J884" s="88">
        <v>128</v>
      </c>
      <c r="K884" s="89">
        <v>128</v>
      </c>
      <c r="L884" s="47">
        <f t="shared" si="348"/>
        <v>0</v>
      </c>
      <c r="M884" s="47">
        <f t="shared" si="349"/>
        <v>128</v>
      </c>
      <c r="O884" s="85">
        <f>IF(J884&gt;0,J884-G884,0)-0</f>
        <v>0</v>
      </c>
      <c r="P884" s="82">
        <f t="shared" si="350"/>
        <v>0</v>
      </c>
      <c r="Q884" s="82">
        <f t="shared" si="351"/>
        <v>0</v>
      </c>
      <c r="R884" s="85">
        <f>IF(K884&gt;0,K884-J884,0)-0</f>
        <v>0</v>
      </c>
      <c r="S884" s="82">
        <f t="shared" si="352"/>
        <v>0</v>
      </c>
      <c r="T884" s="82">
        <f t="shared" si="353"/>
        <v>0</v>
      </c>
      <c r="U884" s="85">
        <f>IF(K884&gt;0,O884+R884,O884)</f>
        <v>0</v>
      </c>
      <c r="V884" s="47">
        <f t="shared" si="354"/>
        <v>0</v>
      </c>
      <c r="W884" s="47">
        <f t="shared" si="355"/>
        <v>0</v>
      </c>
      <c r="Y884" s="47" t="s">
        <v>801</v>
      </c>
    </row>
    <row r="885" spans="1:25" s="35" customFormat="1" hidden="1">
      <c r="B885" s="35" t="s">
        <v>1537</v>
      </c>
      <c r="G885" s="163"/>
      <c r="H885" s="47">
        <f t="shared" si="346"/>
        <v>0</v>
      </c>
      <c r="I885" s="47">
        <f t="shared" si="347"/>
        <v>0</v>
      </c>
      <c r="J885" s="163"/>
      <c r="K885" s="208"/>
      <c r="L885" s="47">
        <f t="shared" si="348"/>
        <v>0</v>
      </c>
      <c r="M885" s="47">
        <f t="shared" si="349"/>
        <v>0</v>
      </c>
      <c r="N885" s="47"/>
      <c r="O885" s="57"/>
      <c r="P885" s="82">
        <f t="shared" si="350"/>
        <v>0</v>
      </c>
      <c r="Q885" s="82">
        <f t="shared" si="351"/>
        <v>0</v>
      </c>
      <c r="R885" s="57"/>
      <c r="S885" s="82">
        <f t="shared" si="352"/>
        <v>0</v>
      </c>
      <c r="T885" s="82">
        <f t="shared" si="353"/>
        <v>0</v>
      </c>
      <c r="U885" s="57"/>
      <c r="V885" s="47">
        <f t="shared" si="354"/>
        <v>0</v>
      </c>
      <c r="W885" s="47">
        <f t="shared" si="355"/>
        <v>0</v>
      </c>
      <c r="X885" s="47"/>
    </row>
    <row r="886" spans="1:25" s="35" customFormat="1" hidden="1">
      <c r="B886" s="48">
        <v>925</v>
      </c>
      <c r="D886" s="35" t="s">
        <v>1538</v>
      </c>
      <c r="F886" s="35" t="s">
        <v>736</v>
      </c>
      <c r="G886" s="140">
        <v>315</v>
      </c>
      <c r="H886" s="47">
        <f t="shared" si="346"/>
        <v>0</v>
      </c>
      <c r="I886" s="47">
        <f t="shared" si="347"/>
        <v>315</v>
      </c>
      <c r="J886" s="140">
        <v>336</v>
      </c>
      <c r="K886" s="209">
        <v>346</v>
      </c>
      <c r="L886" s="47">
        <f t="shared" si="348"/>
        <v>0</v>
      </c>
      <c r="M886" s="47">
        <f t="shared" si="349"/>
        <v>346</v>
      </c>
      <c r="N886" s="47"/>
      <c r="O886" s="85">
        <f>IF(J886&gt;0,J886-G886,0)-0</f>
        <v>21</v>
      </c>
      <c r="P886" s="82">
        <f t="shared" si="350"/>
        <v>0</v>
      </c>
      <c r="Q886" s="82">
        <f t="shared" si="351"/>
        <v>21</v>
      </c>
      <c r="R886" s="85">
        <f>IF(K886&gt;0,K886-J886,0)</f>
        <v>10</v>
      </c>
      <c r="S886" s="82">
        <f t="shared" si="352"/>
        <v>0</v>
      </c>
      <c r="T886" s="82">
        <f t="shared" si="353"/>
        <v>10</v>
      </c>
      <c r="U886" s="85">
        <f>IF(K886&gt;0,O886+R886,O886)</f>
        <v>31</v>
      </c>
      <c r="V886" s="47">
        <f t="shared" si="354"/>
        <v>0</v>
      </c>
      <c r="W886" s="47">
        <f t="shared" si="355"/>
        <v>31</v>
      </c>
      <c r="X886" s="47"/>
    </row>
    <row r="887" spans="1:25" s="35" customFormat="1" hidden="1">
      <c r="B887" s="35" t="s">
        <v>1539</v>
      </c>
      <c r="G887" s="163"/>
      <c r="H887" s="47">
        <f t="shared" si="346"/>
        <v>0</v>
      </c>
      <c r="I887" s="47">
        <f t="shared" si="347"/>
        <v>0</v>
      </c>
      <c r="J887" s="163"/>
      <c r="K887" s="208"/>
      <c r="L887" s="47">
        <f t="shared" si="348"/>
        <v>0</v>
      </c>
      <c r="M887" s="47">
        <f t="shared" si="349"/>
        <v>0</v>
      </c>
      <c r="N887" s="47"/>
      <c r="O887" s="57"/>
      <c r="P887" s="82">
        <f t="shared" si="350"/>
        <v>0</v>
      </c>
      <c r="Q887" s="82">
        <f t="shared" si="351"/>
        <v>0</v>
      </c>
      <c r="R887" s="57"/>
      <c r="S887" s="82">
        <f t="shared" si="352"/>
        <v>0</v>
      </c>
      <c r="T887" s="82">
        <f t="shared" si="353"/>
        <v>0</v>
      </c>
      <c r="U887" s="57"/>
      <c r="V887" s="47">
        <f t="shared" si="354"/>
        <v>0</v>
      </c>
      <c r="W887" s="47">
        <f t="shared" si="355"/>
        <v>0</v>
      </c>
      <c r="X887" s="47"/>
    </row>
    <row r="888" spans="1:25" s="35" customFormat="1" hidden="1">
      <c r="B888" s="48" t="s">
        <v>1540</v>
      </c>
      <c r="D888" s="35" t="s">
        <v>1541</v>
      </c>
      <c r="F888" s="35" t="s">
        <v>736</v>
      </c>
      <c r="G888" s="210">
        <v>3153</v>
      </c>
      <c r="H888" s="47">
        <f t="shared" si="346"/>
        <v>0</v>
      </c>
      <c r="I888" s="47">
        <f t="shared" si="347"/>
        <v>3153</v>
      </c>
      <c r="J888" s="210">
        <v>3217.5</v>
      </c>
      <c r="K888" s="211">
        <v>3389</v>
      </c>
      <c r="L888" s="47">
        <f t="shared" si="348"/>
        <v>0</v>
      </c>
      <c r="M888" s="47">
        <f t="shared" si="349"/>
        <v>3389</v>
      </c>
      <c r="N888" s="47"/>
      <c r="O888" s="94">
        <f>IF(J888&gt;0,J888-G888,0)-0</f>
        <v>64.5</v>
      </c>
      <c r="P888" s="82">
        <f t="shared" si="350"/>
        <v>0</v>
      </c>
      <c r="Q888" s="82">
        <f t="shared" si="351"/>
        <v>64.5</v>
      </c>
      <c r="R888" s="94">
        <f>IF(K888&gt;0,K888-J888,0)</f>
        <v>171.5</v>
      </c>
      <c r="S888" s="82">
        <f t="shared" si="352"/>
        <v>0</v>
      </c>
      <c r="T888" s="82">
        <f t="shared" si="353"/>
        <v>171.5</v>
      </c>
      <c r="U888" s="94">
        <f>IF(K888&gt;0,O888+R888,O888)</f>
        <v>236</v>
      </c>
      <c r="V888" s="47">
        <f t="shared" si="354"/>
        <v>0</v>
      </c>
      <c r="W888" s="47">
        <f t="shared" si="355"/>
        <v>236</v>
      </c>
      <c r="X888" s="47"/>
    </row>
    <row r="889" spans="1:25" s="35" customFormat="1" hidden="1">
      <c r="B889" s="48"/>
      <c r="D889" s="78" t="s">
        <v>1542</v>
      </c>
      <c r="G889" s="83">
        <f>G872+G873+G859+G860+G819</f>
        <v>7452</v>
      </c>
      <c r="H889" s="47">
        <f t="shared" si="346"/>
        <v>0</v>
      </c>
      <c r="I889" s="47">
        <f t="shared" si="347"/>
        <v>0</v>
      </c>
      <c r="J889" s="83">
        <f>J872+J873+J859+J860+J819</f>
        <v>7205</v>
      </c>
      <c r="K889" s="96">
        <f>K872+K873+K859+K860+K819</f>
        <v>7087</v>
      </c>
      <c r="L889" s="47">
        <f t="shared" si="348"/>
        <v>0</v>
      </c>
      <c r="M889" s="47">
        <f t="shared" si="349"/>
        <v>0</v>
      </c>
      <c r="N889" s="47"/>
      <c r="O889" s="83">
        <f>O872+O873+O859+O860+O819</f>
        <v>-247</v>
      </c>
      <c r="P889" s="82">
        <f t="shared" si="350"/>
        <v>0</v>
      </c>
      <c r="Q889" s="82">
        <f t="shared" si="351"/>
        <v>0</v>
      </c>
      <c r="R889" s="83">
        <f>R872+R873+R859+R860+R819</f>
        <v>-118</v>
      </c>
      <c r="S889" s="82">
        <f t="shared" si="352"/>
        <v>0</v>
      </c>
      <c r="T889" s="82">
        <f t="shared" si="353"/>
        <v>0</v>
      </c>
      <c r="U889" s="83">
        <f>U872+U873+U859+U860+U819</f>
        <v>-365</v>
      </c>
      <c r="V889" s="47">
        <f t="shared" si="354"/>
        <v>0</v>
      </c>
      <c r="W889" s="47">
        <f t="shared" si="355"/>
        <v>0</v>
      </c>
      <c r="X889" s="47"/>
    </row>
    <row r="890" spans="1:25" hidden="1">
      <c r="B890" s="48"/>
      <c r="C890" s="48"/>
      <c r="D890" s="78" t="s">
        <v>1543</v>
      </c>
      <c r="E890" s="35"/>
      <c r="F890" s="35"/>
      <c r="G890" s="83">
        <f>G820+G857+G864+G867+G870+G875+G877+G880+G883</f>
        <v>33098.300000000003</v>
      </c>
      <c r="H890" s="47">
        <f t="shared" si="346"/>
        <v>0</v>
      </c>
      <c r="I890" s="47">
        <f t="shared" si="347"/>
        <v>0</v>
      </c>
      <c r="J890" s="83">
        <f>J820+J857+J864+J867+J870+J875+J877+J880+J883</f>
        <v>33575.699999999997</v>
      </c>
      <c r="K890" s="96">
        <f>K820+K857+K864+K867+K870+K875+K877+K880+K883</f>
        <v>33910.699999999997</v>
      </c>
      <c r="L890" s="47">
        <f t="shared" si="348"/>
        <v>0</v>
      </c>
      <c r="M890" s="47">
        <f t="shared" si="349"/>
        <v>0</v>
      </c>
      <c r="O890" s="83">
        <f>O820+O857+O864+O867+O870+O875+O877+O880+O883</f>
        <v>477.39999999999986</v>
      </c>
      <c r="P890" s="82">
        <f t="shared" si="350"/>
        <v>0</v>
      </c>
      <c r="Q890" s="82">
        <f t="shared" si="351"/>
        <v>0</v>
      </c>
      <c r="R890" s="83">
        <f>R820+R857+R864+R867+R870+R875+R877+R880+R883</f>
        <v>336</v>
      </c>
      <c r="S890" s="82">
        <f t="shared" si="352"/>
        <v>0</v>
      </c>
      <c r="T890" s="82">
        <f t="shared" si="353"/>
        <v>0</v>
      </c>
      <c r="U890" s="83">
        <f>U820+U857+U864+U867+U870+U875+U877+U880+U883</f>
        <v>813.39999999999986</v>
      </c>
      <c r="V890" s="47">
        <f t="shared" si="354"/>
        <v>0</v>
      </c>
      <c r="W890" s="47">
        <f t="shared" si="355"/>
        <v>0</v>
      </c>
    </row>
    <row r="891" spans="1:25" hidden="1">
      <c r="B891" s="48"/>
      <c r="C891" s="48"/>
      <c r="D891" s="78" t="s">
        <v>1544</v>
      </c>
      <c r="E891" s="35"/>
      <c r="F891" s="35"/>
      <c r="G891" s="97">
        <f>G821+G858+G865+G868+G871+G878+G881+G884+G886+G888</f>
        <v>25311.200000000001</v>
      </c>
      <c r="H891" s="47">
        <f t="shared" si="346"/>
        <v>0</v>
      </c>
      <c r="I891" s="47">
        <f t="shared" si="347"/>
        <v>0</v>
      </c>
      <c r="J891" s="97">
        <f>J821+J858+J865+J868+J871+J878+J881+J884+J886+J888</f>
        <v>25719.7</v>
      </c>
      <c r="K891" s="98">
        <f>K821+K858+K865+K868+K871+K878+K881+K884+K886+K888</f>
        <v>26126.2</v>
      </c>
      <c r="L891" s="47">
        <f t="shared" si="348"/>
        <v>0</v>
      </c>
      <c r="M891" s="47">
        <f t="shared" si="349"/>
        <v>0</v>
      </c>
      <c r="O891" s="97">
        <f>O821+O858+O865+O868+O871+O878+O881+O884+O886+O888</f>
        <v>408.5</v>
      </c>
      <c r="P891" s="82">
        <f t="shared" si="350"/>
        <v>0</v>
      </c>
      <c r="Q891" s="82">
        <f t="shared" si="351"/>
        <v>0</v>
      </c>
      <c r="R891" s="97">
        <f>R821+R858+R865+R868+R871+R878+R881+R884+R886+R888</f>
        <v>406.5</v>
      </c>
      <c r="S891" s="82">
        <f t="shared" si="352"/>
        <v>0</v>
      </c>
      <c r="T891" s="82">
        <f t="shared" si="353"/>
        <v>0</v>
      </c>
      <c r="U891" s="97">
        <f>U821+U858+U865+U868+U871+U878+U881+U884+U886+U888</f>
        <v>815</v>
      </c>
      <c r="V891" s="47">
        <f t="shared" si="354"/>
        <v>0</v>
      </c>
      <c r="W891" s="47">
        <f t="shared" si="355"/>
        <v>0</v>
      </c>
    </row>
    <row r="892" spans="1:25" hidden="1">
      <c r="B892" s="48"/>
      <c r="C892" s="48"/>
      <c r="D892" s="78" t="s">
        <v>1545</v>
      </c>
      <c r="E892" s="35"/>
      <c r="F892" s="35"/>
      <c r="G892" s="97">
        <f>G889+G890+G891</f>
        <v>65861.5</v>
      </c>
      <c r="H892" s="47">
        <f t="shared" si="346"/>
        <v>0</v>
      </c>
      <c r="I892" s="47">
        <f t="shared" si="347"/>
        <v>0</v>
      </c>
      <c r="J892" s="97">
        <f>J889+J890+J891</f>
        <v>66500.399999999994</v>
      </c>
      <c r="K892" s="98">
        <f>K889+K890+K891</f>
        <v>67123.899999999994</v>
      </c>
      <c r="L892" s="47">
        <f t="shared" si="348"/>
        <v>0</v>
      </c>
      <c r="M892" s="47">
        <f t="shared" si="349"/>
        <v>0</v>
      </c>
      <c r="O892" s="97">
        <f>O889+O890+O891</f>
        <v>638.89999999999986</v>
      </c>
      <c r="P892" s="82">
        <f t="shared" si="350"/>
        <v>0</v>
      </c>
      <c r="Q892" s="82">
        <f t="shared" si="351"/>
        <v>0</v>
      </c>
      <c r="R892" s="97">
        <f>R889+R890+R891</f>
        <v>624.5</v>
      </c>
      <c r="S892" s="82">
        <f t="shared" si="352"/>
        <v>0</v>
      </c>
      <c r="T892" s="82">
        <f t="shared" si="353"/>
        <v>0</v>
      </c>
      <c r="U892" s="97">
        <f>U889+U890+U891</f>
        <v>1263.3999999999999</v>
      </c>
      <c r="V892" s="47">
        <f t="shared" si="354"/>
        <v>0</v>
      </c>
      <c r="W892" s="47">
        <f t="shared" si="355"/>
        <v>0</v>
      </c>
    </row>
    <row r="893" spans="1:25" hidden="1">
      <c r="B893" s="78"/>
      <c r="C893" s="48"/>
      <c r="D893" s="35"/>
      <c r="E893" s="35"/>
      <c r="F893" s="35"/>
      <c r="G893" s="88"/>
      <c r="H893" s="47">
        <f t="shared" si="346"/>
        <v>0</v>
      </c>
      <c r="I893" s="47">
        <f t="shared" si="347"/>
        <v>0</v>
      </c>
      <c r="J893" s="99"/>
      <c r="K893" s="100"/>
      <c r="L893" s="47">
        <f t="shared" si="348"/>
        <v>0</v>
      </c>
      <c r="M893" s="47">
        <f t="shared" si="349"/>
        <v>0</v>
      </c>
      <c r="O893" s="119"/>
      <c r="P893" s="82">
        <f t="shared" si="350"/>
        <v>0</v>
      </c>
      <c r="Q893" s="82">
        <f t="shared" si="351"/>
        <v>0</v>
      </c>
      <c r="R893" s="119"/>
      <c r="S893" s="82">
        <f t="shared" si="352"/>
        <v>0</v>
      </c>
      <c r="T893" s="82">
        <f t="shared" si="353"/>
        <v>0</v>
      </c>
      <c r="U893" s="88"/>
      <c r="V893" s="47">
        <f t="shared" si="354"/>
        <v>0</v>
      </c>
      <c r="W893" s="47">
        <f t="shared" si="355"/>
        <v>0</v>
      </c>
    </row>
    <row r="894" spans="1:25" hidden="1">
      <c r="B894" s="35" t="s">
        <v>1546</v>
      </c>
      <c r="C894" s="35"/>
      <c r="D894" s="35"/>
      <c r="E894" s="35"/>
      <c r="F894" s="35"/>
      <c r="G894" s="102"/>
      <c r="H894" s="102">
        <f t="shared" si="346"/>
        <v>0</v>
      </c>
      <c r="I894" s="102">
        <f t="shared" si="347"/>
        <v>0</v>
      </c>
      <c r="J894" s="122" t="str">
        <f>IF(K820+K821+K890+K891=0,((O820+O821+O890+O891)/(G820+G821+G890+G889)),"")</f>
        <v/>
      </c>
      <c r="K894" s="212">
        <f>IF(K820+K821+K890+K891=0,"",(((U820+U821+U890+U891)/(G820+G821+G890+G891))))</f>
        <v>2.5898552341107911E-2</v>
      </c>
      <c r="L894" s="47">
        <f t="shared" si="348"/>
        <v>0</v>
      </c>
      <c r="M894" s="47">
        <f t="shared" si="349"/>
        <v>0</v>
      </c>
      <c r="O894" s="85"/>
      <c r="P894" s="82">
        <f t="shared" si="350"/>
        <v>0</v>
      </c>
      <c r="Q894" s="82">
        <f t="shared" si="351"/>
        <v>0</v>
      </c>
      <c r="S894" s="82">
        <f t="shared" si="352"/>
        <v>0</v>
      </c>
      <c r="T894" s="82">
        <f t="shared" si="353"/>
        <v>0</v>
      </c>
      <c r="V894" s="47">
        <f t="shared" si="354"/>
        <v>0</v>
      </c>
      <c r="W894" s="47">
        <f t="shared" si="355"/>
        <v>0</v>
      </c>
    </row>
    <row r="895" spans="1:25" hidden="1">
      <c r="B895" s="78"/>
      <c r="C895" s="48"/>
      <c r="D895" s="35"/>
      <c r="E895" s="35"/>
      <c r="F895" s="35"/>
      <c r="G895" s="115"/>
      <c r="H895" s="102">
        <f t="shared" si="346"/>
        <v>0</v>
      </c>
      <c r="I895" s="102">
        <f t="shared" si="347"/>
        <v>0</v>
      </c>
      <c r="J895" s="116"/>
      <c r="K895" s="213"/>
      <c r="L895" s="47">
        <f t="shared" si="348"/>
        <v>0</v>
      </c>
      <c r="M895" s="47">
        <f t="shared" si="349"/>
        <v>0</v>
      </c>
      <c r="O895" s="119"/>
      <c r="P895" s="82">
        <f t="shared" si="350"/>
        <v>0</v>
      </c>
      <c r="Q895" s="82">
        <f t="shared" si="351"/>
        <v>0</v>
      </c>
      <c r="R895" s="119"/>
      <c r="S895" s="82">
        <f t="shared" si="352"/>
        <v>0</v>
      </c>
      <c r="T895" s="82">
        <f t="shared" si="353"/>
        <v>0</v>
      </c>
      <c r="U895" s="88"/>
      <c r="V895" s="47">
        <f t="shared" si="354"/>
        <v>0</v>
      </c>
      <c r="W895" s="47">
        <f t="shared" si="355"/>
        <v>0</v>
      </c>
    </row>
    <row r="896" spans="1:25" s="108" customFormat="1" hidden="1">
      <c r="A896" s="35"/>
      <c r="B896" s="107" t="s">
        <v>1547</v>
      </c>
      <c r="C896" s="107"/>
      <c r="D896" s="107"/>
      <c r="E896" s="107"/>
      <c r="F896" s="107"/>
      <c r="G896" s="109">
        <v>4.1000000000000002E-2</v>
      </c>
      <c r="H896" s="109">
        <f t="shared" si="346"/>
        <v>0</v>
      </c>
      <c r="I896" s="109">
        <f t="shared" si="347"/>
        <v>0</v>
      </c>
      <c r="J896" s="126" t="str">
        <f>IF(K820+K821+K890+K891=0,((O820+O821+O890+O891)/(G820+G821+G890+G891)/A4*12),"")</f>
        <v/>
      </c>
      <c r="K896" s="214">
        <f>IF(K820+K821+K890+K891=0,"",((U820+U821+U890+U891)/12*12/(G820+G821+G890+G891)))</f>
        <v>2.5898552341107911E-2</v>
      </c>
      <c r="L896" s="108">
        <f t="shared" si="348"/>
        <v>0</v>
      </c>
      <c r="M896" s="108">
        <f t="shared" si="349"/>
        <v>0</v>
      </c>
      <c r="O896" s="184"/>
      <c r="P896" s="113">
        <f t="shared" si="350"/>
        <v>0</v>
      </c>
      <c r="Q896" s="113">
        <f t="shared" si="351"/>
        <v>0</v>
      </c>
      <c r="R896" s="113"/>
      <c r="S896" s="113">
        <f t="shared" si="352"/>
        <v>0</v>
      </c>
      <c r="T896" s="113">
        <f t="shared" si="353"/>
        <v>0</v>
      </c>
      <c r="U896" s="113"/>
      <c r="V896" s="108">
        <f t="shared" si="354"/>
        <v>0</v>
      </c>
      <c r="W896" s="108">
        <f t="shared" si="355"/>
        <v>0</v>
      </c>
    </row>
    <row r="897" spans="2:24" hidden="1">
      <c r="B897" s="35"/>
      <c r="C897" s="35"/>
      <c r="D897" s="35"/>
      <c r="E897" s="35"/>
      <c r="F897" s="35"/>
      <c r="O897" s="85"/>
    </row>
    <row r="898" spans="2:24" hidden="1">
      <c r="B898" s="35"/>
      <c r="C898" s="35"/>
      <c r="D898" s="35"/>
      <c r="E898" s="35"/>
      <c r="F898" s="35"/>
      <c r="H898" s="47">
        <f t="shared" ref="H898:H913" si="356">IF($E898="",0,$G898)</f>
        <v>0</v>
      </c>
      <c r="I898" s="47">
        <f t="shared" ref="I898:I913" si="357">IF($F898="",0,$G898)</f>
        <v>0</v>
      </c>
      <c r="J898" s="181"/>
      <c r="L898" s="47">
        <f t="shared" ref="L898:L913" si="358">IF($E898="",0,K898)</f>
        <v>0</v>
      </c>
      <c r="M898" s="47">
        <f t="shared" ref="M898:M913" si="359">IF($F898="",0,K898)</f>
        <v>0</v>
      </c>
      <c r="O898" s="85"/>
      <c r="P898" s="82">
        <f t="shared" ref="P898:P913" si="360">IF($E898="",0,O898)</f>
        <v>0</v>
      </c>
      <c r="Q898" s="82">
        <f t="shared" ref="Q898:Q913" si="361">IF($F898="",0,O898)</f>
        <v>0</v>
      </c>
      <c r="S898" s="82">
        <f t="shared" ref="S898:S913" si="362">IF($E898="",0,R898)</f>
        <v>0</v>
      </c>
      <c r="T898" s="82">
        <f t="shared" ref="T898:T913" si="363">IF($F898="",0,R898)</f>
        <v>0</v>
      </c>
      <c r="V898" s="47">
        <f t="shared" ref="V898:V913" si="364">IF($E898="",0,U898)</f>
        <v>0</v>
      </c>
      <c r="W898" s="47">
        <f t="shared" ref="W898:W913" si="365">IF($F898="",0,U898)</f>
        <v>0</v>
      </c>
    </row>
    <row r="899" spans="2:24" hidden="1">
      <c r="B899" s="215" t="s">
        <v>1548</v>
      </c>
      <c r="C899" s="35"/>
      <c r="D899" s="35"/>
      <c r="E899" s="35"/>
      <c r="F899" s="35"/>
      <c r="H899" s="47">
        <f t="shared" si="356"/>
        <v>0</v>
      </c>
      <c r="I899" s="47">
        <f t="shared" si="357"/>
        <v>0</v>
      </c>
      <c r="J899" s="181"/>
      <c r="L899" s="47">
        <f t="shared" si="358"/>
        <v>0</v>
      </c>
      <c r="M899" s="47">
        <f t="shared" si="359"/>
        <v>0</v>
      </c>
      <c r="O899" s="85"/>
      <c r="P899" s="82">
        <f t="shared" si="360"/>
        <v>0</v>
      </c>
      <c r="Q899" s="82">
        <f t="shared" si="361"/>
        <v>0</v>
      </c>
      <c r="S899" s="82">
        <f t="shared" si="362"/>
        <v>0</v>
      </c>
      <c r="T899" s="82">
        <f t="shared" si="363"/>
        <v>0</v>
      </c>
      <c r="V899" s="47">
        <f t="shared" si="364"/>
        <v>0</v>
      </c>
      <c r="W899" s="47">
        <f t="shared" si="365"/>
        <v>0</v>
      </c>
    </row>
    <row r="900" spans="2:24" hidden="1">
      <c r="B900" s="35"/>
      <c r="C900" s="35"/>
      <c r="D900" s="35"/>
      <c r="E900" s="35"/>
      <c r="F900" s="35"/>
      <c r="H900" s="47">
        <f t="shared" si="356"/>
        <v>0</v>
      </c>
      <c r="I900" s="47">
        <f t="shared" si="357"/>
        <v>0</v>
      </c>
      <c r="J900" s="181"/>
      <c r="L900" s="47">
        <f t="shared" si="358"/>
        <v>0</v>
      </c>
      <c r="M900" s="47">
        <f t="shared" si="359"/>
        <v>0</v>
      </c>
      <c r="O900" s="85"/>
      <c r="P900" s="82">
        <f t="shared" si="360"/>
        <v>0</v>
      </c>
      <c r="Q900" s="82">
        <f t="shared" si="361"/>
        <v>0</v>
      </c>
      <c r="S900" s="82">
        <f t="shared" si="362"/>
        <v>0</v>
      </c>
      <c r="T900" s="82">
        <f t="shared" si="363"/>
        <v>0</v>
      </c>
      <c r="V900" s="47">
        <f t="shared" si="364"/>
        <v>0</v>
      </c>
      <c r="W900" s="47">
        <f t="shared" si="365"/>
        <v>0</v>
      </c>
    </row>
    <row r="901" spans="2:24" ht="13.8" hidden="1">
      <c r="B901" s="216" t="s">
        <v>1549</v>
      </c>
      <c r="C901" s="35"/>
      <c r="D901" s="35"/>
      <c r="E901" s="35"/>
      <c r="F901" s="35"/>
      <c r="H901" s="47">
        <f t="shared" si="356"/>
        <v>0</v>
      </c>
      <c r="I901" s="47">
        <f t="shared" si="357"/>
        <v>0</v>
      </c>
      <c r="J901" s="181"/>
      <c r="L901" s="47">
        <f t="shared" si="358"/>
        <v>0</v>
      </c>
      <c r="M901" s="47">
        <f t="shared" si="359"/>
        <v>0</v>
      </c>
      <c r="O901" s="85"/>
      <c r="P901" s="82">
        <f t="shared" si="360"/>
        <v>0</v>
      </c>
      <c r="Q901" s="82">
        <f t="shared" si="361"/>
        <v>0</v>
      </c>
      <c r="S901" s="82">
        <f t="shared" si="362"/>
        <v>0</v>
      </c>
      <c r="T901" s="82">
        <f t="shared" si="363"/>
        <v>0</v>
      </c>
      <c r="V901" s="47">
        <f t="shared" si="364"/>
        <v>0</v>
      </c>
      <c r="W901" s="47">
        <f t="shared" si="365"/>
        <v>0</v>
      </c>
    </row>
    <row r="902" spans="2:24" hidden="1">
      <c r="B902" s="35"/>
      <c r="C902" s="35"/>
      <c r="D902" s="35"/>
      <c r="E902" s="35"/>
      <c r="F902" s="35"/>
      <c r="H902" s="47">
        <f t="shared" si="356"/>
        <v>0</v>
      </c>
      <c r="I902" s="47">
        <f t="shared" si="357"/>
        <v>0</v>
      </c>
      <c r="J902" s="181"/>
      <c r="L902" s="47">
        <f t="shared" si="358"/>
        <v>0</v>
      </c>
      <c r="M902" s="47">
        <f t="shared" si="359"/>
        <v>0</v>
      </c>
      <c r="O902" s="85"/>
      <c r="P902" s="82">
        <f t="shared" si="360"/>
        <v>0</v>
      </c>
      <c r="Q902" s="82">
        <f t="shared" si="361"/>
        <v>0</v>
      </c>
      <c r="S902" s="82">
        <f t="shared" si="362"/>
        <v>0</v>
      </c>
      <c r="T902" s="82">
        <f t="shared" si="363"/>
        <v>0</v>
      </c>
      <c r="V902" s="47">
        <f t="shared" si="364"/>
        <v>0</v>
      </c>
      <c r="W902" s="47">
        <f t="shared" si="365"/>
        <v>0</v>
      </c>
    </row>
    <row r="903" spans="2:24" s="35" customFormat="1" hidden="1">
      <c r="B903" s="35" t="s">
        <v>1550</v>
      </c>
      <c r="G903" s="217"/>
      <c r="H903" s="47">
        <f t="shared" si="356"/>
        <v>0</v>
      </c>
      <c r="I903" s="47">
        <f t="shared" si="357"/>
        <v>0</v>
      </c>
      <c r="J903" s="218"/>
      <c r="K903" s="219"/>
      <c r="L903" s="47">
        <f t="shared" si="358"/>
        <v>0</v>
      </c>
      <c r="M903" s="47">
        <f t="shared" si="359"/>
        <v>0</v>
      </c>
      <c r="N903" s="47"/>
      <c r="O903" s="57"/>
      <c r="P903" s="82">
        <f t="shared" si="360"/>
        <v>0</v>
      </c>
      <c r="Q903" s="82">
        <f t="shared" si="361"/>
        <v>0</v>
      </c>
      <c r="R903" s="57"/>
      <c r="S903" s="82">
        <f t="shared" si="362"/>
        <v>0</v>
      </c>
      <c r="T903" s="82">
        <f t="shared" si="363"/>
        <v>0</v>
      </c>
      <c r="U903" s="57"/>
      <c r="V903" s="47">
        <f t="shared" si="364"/>
        <v>0</v>
      </c>
      <c r="W903" s="47">
        <f t="shared" si="365"/>
        <v>0</v>
      </c>
      <c r="X903" s="47"/>
    </row>
    <row r="904" spans="2:24" s="35" customFormat="1" hidden="1">
      <c r="B904" s="86">
        <v>28</v>
      </c>
      <c r="D904" s="35" t="s">
        <v>1551</v>
      </c>
      <c r="E904" s="35" t="s">
        <v>735</v>
      </c>
      <c r="G904" s="220">
        <v>0</v>
      </c>
      <c r="H904" s="47">
        <f t="shared" si="356"/>
        <v>0</v>
      </c>
      <c r="I904" s="47">
        <f t="shared" si="357"/>
        <v>0</v>
      </c>
      <c r="J904" s="220">
        <v>0</v>
      </c>
      <c r="K904" s="221">
        <v>0</v>
      </c>
      <c r="L904" s="47">
        <f t="shared" si="358"/>
        <v>0</v>
      </c>
      <c r="M904" s="47">
        <f t="shared" si="359"/>
        <v>0</v>
      </c>
      <c r="N904" s="47"/>
      <c r="O904" s="119">
        <f>IF(J904&gt;0,J904-G904,0)</f>
        <v>0</v>
      </c>
      <c r="P904" s="82">
        <f t="shared" si="360"/>
        <v>0</v>
      </c>
      <c r="Q904" s="82">
        <f t="shared" si="361"/>
        <v>0</v>
      </c>
      <c r="R904" s="119">
        <f>IF(K904&gt;0,K904-J904,0)</f>
        <v>0</v>
      </c>
      <c r="S904" s="82">
        <f t="shared" si="362"/>
        <v>0</v>
      </c>
      <c r="T904" s="82">
        <f t="shared" si="363"/>
        <v>0</v>
      </c>
      <c r="U904" s="85">
        <f>IF(K904&gt;0,O904+R904,O904)</f>
        <v>0</v>
      </c>
      <c r="V904" s="47">
        <f t="shared" si="364"/>
        <v>0</v>
      </c>
      <c r="W904" s="47">
        <f t="shared" si="365"/>
        <v>0</v>
      </c>
      <c r="X904" s="47"/>
    </row>
    <row r="905" spans="2:24" s="35" customFormat="1" hidden="1">
      <c r="B905" s="35" t="s">
        <v>1552</v>
      </c>
      <c r="G905" s="222"/>
      <c r="H905" s="47">
        <f t="shared" si="356"/>
        <v>0</v>
      </c>
      <c r="I905" s="47">
        <f t="shared" si="357"/>
        <v>0</v>
      </c>
      <c r="J905" s="222"/>
      <c r="K905" s="223"/>
      <c r="L905" s="47">
        <f t="shared" si="358"/>
        <v>0</v>
      </c>
      <c r="M905" s="47">
        <f t="shared" si="359"/>
        <v>0</v>
      </c>
      <c r="N905" s="47"/>
      <c r="O905" s="57"/>
      <c r="P905" s="82">
        <f t="shared" si="360"/>
        <v>0</v>
      </c>
      <c r="Q905" s="82">
        <f t="shared" si="361"/>
        <v>0</v>
      </c>
      <c r="R905" s="57"/>
      <c r="S905" s="82">
        <f t="shared" si="362"/>
        <v>0</v>
      </c>
      <c r="T905" s="82">
        <f t="shared" si="363"/>
        <v>0</v>
      </c>
      <c r="U905" s="57"/>
      <c r="V905" s="47">
        <f t="shared" si="364"/>
        <v>0</v>
      </c>
      <c r="W905" s="47">
        <f t="shared" si="365"/>
        <v>0</v>
      </c>
      <c r="X905" s="47"/>
    </row>
    <row r="906" spans="2:24" s="35" customFormat="1" hidden="1">
      <c r="B906" s="48">
        <v>295</v>
      </c>
      <c r="D906" s="35" t="s">
        <v>1553</v>
      </c>
      <c r="F906" s="35" t="s">
        <v>736</v>
      </c>
      <c r="G906" s="220">
        <v>176</v>
      </c>
      <c r="H906" s="47">
        <f t="shared" si="356"/>
        <v>0</v>
      </c>
      <c r="I906" s="47">
        <f t="shared" si="357"/>
        <v>176</v>
      </c>
      <c r="J906" s="220">
        <v>186</v>
      </c>
      <c r="K906" s="221">
        <v>192</v>
      </c>
      <c r="L906" s="47">
        <f t="shared" si="358"/>
        <v>0</v>
      </c>
      <c r="M906" s="47">
        <f t="shared" si="359"/>
        <v>192</v>
      </c>
      <c r="N906" s="47"/>
      <c r="O906" s="119">
        <f>IF(J906&gt;0,J906-G906,0)</f>
        <v>10</v>
      </c>
      <c r="P906" s="82">
        <f t="shared" si="360"/>
        <v>0</v>
      </c>
      <c r="Q906" s="82">
        <f t="shared" si="361"/>
        <v>10</v>
      </c>
      <c r="R906" s="119">
        <f>IF(K906&gt;0,K906-J906,0)</f>
        <v>6</v>
      </c>
      <c r="S906" s="82">
        <f t="shared" si="362"/>
        <v>0</v>
      </c>
      <c r="T906" s="82">
        <f t="shared" si="363"/>
        <v>6</v>
      </c>
      <c r="U906" s="85">
        <f>IF(K906&gt;0,O906+R906,O906)</f>
        <v>16</v>
      </c>
      <c r="V906" s="47">
        <f t="shared" si="364"/>
        <v>0</v>
      </c>
      <c r="W906" s="47">
        <f t="shared" si="365"/>
        <v>16</v>
      </c>
      <c r="X906" s="47"/>
    </row>
    <row r="907" spans="2:24" s="35" customFormat="1" hidden="1">
      <c r="B907" s="35" t="s">
        <v>1554</v>
      </c>
      <c r="C907" s="224"/>
      <c r="G907" s="222"/>
      <c r="H907" s="47">
        <f t="shared" si="356"/>
        <v>0</v>
      </c>
      <c r="I907" s="47">
        <f t="shared" si="357"/>
        <v>0</v>
      </c>
      <c r="J907" s="222"/>
      <c r="K907" s="223"/>
      <c r="L907" s="47">
        <f t="shared" si="358"/>
        <v>0</v>
      </c>
      <c r="M907" s="47">
        <f t="shared" si="359"/>
        <v>0</v>
      </c>
      <c r="N907" s="47"/>
      <c r="O907" s="57"/>
      <c r="P907" s="82">
        <f t="shared" si="360"/>
        <v>0</v>
      </c>
      <c r="Q907" s="82">
        <f t="shared" si="361"/>
        <v>0</v>
      </c>
      <c r="R907" s="57"/>
      <c r="S907" s="82">
        <f t="shared" si="362"/>
        <v>0</v>
      </c>
      <c r="T907" s="82">
        <f t="shared" si="363"/>
        <v>0</v>
      </c>
      <c r="U907" s="57"/>
      <c r="V907" s="47">
        <f t="shared" si="364"/>
        <v>0</v>
      </c>
      <c r="W907" s="47">
        <f t="shared" si="365"/>
        <v>0</v>
      </c>
      <c r="X907" s="47"/>
    </row>
    <row r="908" spans="2:24" s="35" customFormat="1" hidden="1">
      <c r="B908" s="48">
        <v>832</v>
      </c>
      <c r="C908" s="86"/>
      <c r="D908" s="35" t="s">
        <v>1555</v>
      </c>
      <c r="E908" s="35" t="s">
        <v>735</v>
      </c>
      <c r="G908" s="220">
        <v>0</v>
      </c>
      <c r="H908" s="47">
        <f t="shared" si="356"/>
        <v>0</v>
      </c>
      <c r="I908" s="47">
        <f t="shared" si="357"/>
        <v>0</v>
      </c>
      <c r="J908" s="220"/>
      <c r="K908" s="221"/>
      <c r="L908" s="47">
        <f t="shared" si="358"/>
        <v>0</v>
      </c>
      <c r="M908" s="47">
        <f t="shared" si="359"/>
        <v>0</v>
      </c>
      <c r="N908" s="47"/>
      <c r="O908" s="119">
        <f>IF(J908&gt;0,J908-G908,0)</f>
        <v>0</v>
      </c>
      <c r="P908" s="82">
        <f t="shared" si="360"/>
        <v>0</v>
      </c>
      <c r="Q908" s="82">
        <f t="shared" si="361"/>
        <v>0</v>
      </c>
      <c r="R908" s="119">
        <f>IF(K908&gt;0,K908-J908,0)</f>
        <v>0</v>
      </c>
      <c r="S908" s="82">
        <f t="shared" si="362"/>
        <v>0</v>
      </c>
      <c r="T908" s="82">
        <f t="shared" si="363"/>
        <v>0</v>
      </c>
      <c r="U908" s="85">
        <f>IF(K908&gt;0,O908+R908,O908)</f>
        <v>0</v>
      </c>
      <c r="V908" s="47">
        <f t="shared" si="364"/>
        <v>0</v>
      </c>
      <c r="W908" s="47">
        <f t="shared" si="365"/>
        <v>0</v>
      </c>
      <c r="X908" s="47"/>
    </row>
    <row r="909" spans="2:24" s="35" customFormat="1" hidden="1">
      <c r="B909" s="48">
        <v>831</v>
      </c>
      <c r="C909" s="86"/>
      <c r="D909" s="35" t="s">
        <v>1556</v>
      </c>
      <c r="E909" s="35" t="s">
        <v>735</v>
      </c>
      <c r="G909" s="220">
        <v>0</v>
      </c>
      <c r="H909" s="47">
        <f t="shared" si="356"/>
        <v>0</v>
      </c>
      <c r="I909" s="47">
        <f t="shared" si="357"/>
        <v>0</v>
      </c>
      <c r="J909" s="220"/>
      <c r="K909" s="221"/>
      <c r="L909" s="47">
        <f t="shared" si="358"/>
        <v>0</v>
      </c>
      <c r="M909" s="47">
        <f t="shared" si="359"/>
        <v>0</v>
      </c>
      <c r="N909" s="47"/>
      <c r="O909" s="119">
        <f>IF(J909&gt;0,J909-G909,0)</f>
        <v>0</v>
      </c>
      <c r="P909" s="82">
        <f t="shared" si="360"/>
        <v>0</v>
      </c>
      <c r="Q909" s="82">
        <f t="shared" si="361"/>
        <v>0</v>
      </c>
      <c r="R909" s="119">
        <f>IF(K909&gt;0,K909-J909,0)</f>
        <v>0</v>
      </c>
      <c r="S909" s="82">
        <f t="shared" si="362"/>
        <v>0</v>
      </c>
      <c r="T909" s="82">
        <f t="shared" si="363"/>
        <v>0</v>
      </c>
      <c r="U909" s="85">
        <f>IF(K909&gt;0,O909+R909,O909)</f>
        <v>0</v>
      </c>
      <c r="V909" s="47">
        <f t="shared" si="364"/>
        <v>0</v>
      </c>
      <c r="W909" s="47">
        <f t="shared" si="365"/>
        <v>0</v>
      </c>
      <c r="X909" s="47"/>
    </row>
    <row r="910" spans="2:24" s="35" customFormat="1" hidden="1">
      <c r="B910" s="35" t="s">
        <v>1557</v>
      </c>
      <c r="C910" s="224"/>
      <c r="G910" s="222"/>
      <c r="H910" s="47">
        <f t="shared" si="356"/>
        <v>0</v>
      </c>
      <c r="I910" s="47">
        <f t="shared" si="357"/>
        <v>0</v>
      </c>
      <c r="J910" s="222"/>
      <c r="K910" s="223"/>
      <c r="L910" s="47">
        <f t="shared" si="358"/>
        <v>0</v>
      </c>
      <c r="M910" s="47">
        <f t="shared" si="359"/>
        <v>0</v>
      </c>
      <c r="N910" s="47"/>
      <c r="O910" s="57"/>
      <c r="P910" s="82">
        <f t="shared" si="360"/>
        <v>0</v>
      </c>
      <c r="Q910" s="82">
        <f t="shared" si="361"/>
        <v>0</v>
      </c>
      <c r="R910" s="57"/>
      <c r="S910" s="82">
        <f t="shared" si="362"/>
        <v>0</v>
      </c>
      <c r="T910" s="82">
        <f t="shared" si="363"/>
        <v>0</v>
      </c>
      <c r="U910" s="57"/>
      <c r="V910" s="47">
        <f t="shared" si="364"/>
        <v>0</v>
      </c>
      <c r="W910" s="47">
        <f t="shared" si="365"/>
        <v>0</v>
      </c>
      <c r="X910" s="47"/>
    </row>
    <row r="911" spans="2:24" s="35" customFormat="1" hidden="1">
      <c r="B911" s="48">
        <v>833</v>
      </c>
      <c r="C911" s="86"/>
      <c r="D911" s="35" t="s">
        <v>1558</v>
      </c>
      <c r="F911" s="35" t="s">
        <v>736</v>
      </c>
      <c r="G911" s="220">
        <v>99</v>
      </c>
      <c r="H911" s="47">
        <f t="shared" si="356"/>
        <v>0</v>
      </c>
      <c r="I911" s="47">
        <f t="shared" si="357"/>
        <v>99</v>
      </c>
      <c r="J911" s="220">
        <v>100</v>
      </c>
      <c r="K911" s="221">
        <v>102</v>
      </c>
      <c r="L911" s="47">
        <f t="shared" si="358"/>
        <v>0</v>
      </c>
      <c r="M911" s="47">
        <f t="shared" si="359"/>
        <v>102</v>
      </c>
      <c r="N911" s="47"/>
      <c r="O911" s="119">
        <f>IF(J911&gt;0,J911-G911,0)</f>
        <v>1</v>
      </c>
      <c r="P911" s="82">
        <f t="shared" si="360"/>
        <v>0</v>
      </c>
      <c r="Q911" s="82">
        <f t="shared" si="361"/>
        <v>1</v>
      </c>
      <c r="R911" s="119">
        <f>IF(K911&gt;0,K911-J911,0)</f>
        <v>2</v>
      </c>
      <c r="S911" s="82">
        <f t="shared" si="362"/>
        <v>0</v>
      </c>
      <c r="T911" s="82">
        <f t="shared" si="363"/>
        <v>2</v>
      </c>
      <c r="U911" s="85">
        <f>IF(K911&gt;0,O911+R911,O911)</f>
        <v>3</v>
      </c>
      <c r="V911" s="47">
        <f t="shared" si="364"/>
        <v>0</v>
      </c>
      <c r="W911" s="47">
        <f t="shared" si="365"/>
        <v>3</v>
      </c>
      <c r="X911" s="47"/>
    </row>
    <row r="912" spans="2:24" s="35" customFormat="1" hidden="1">
      <c r="B912" s="48">
        <v>836</v>
      </c>
      <c r="C912" s="86"/>
      <c r="D912" s="35" t="s">
        <v>1559</v>
      </c>
      <c r="F912" s="35" t="s">
        <v>736</v>
      </c>
      <c r="G912" s="220"/>
      <c r="H912" s="47">
        <f t="shared" si="356"/>
        <v>0</v>
      </c>
      <c r="I912" s="47">
        <f t="shared" si="357"/>
        <v>0</v>
      </c>
      <c r="J912" s="220"/>
      <c r="K912" s="221"/>
      <c r="L912" s="47">
        <f t="shared" si="358"/>
        <v>0</v>
      </c>
      <c r="M912" s="47">
        <f t="shared" si="359"/>
        <v>0</v>
      </c>
      <c r="N912" s="47"/>
      <c r="O912" s="119">
        <f>IF(J912&gt;0,J912-G912,0)</f>
        <v>0</v>
      </c>
      <c r="P912" s="82">
        <f t="shared" si="360"/>
        <v>0</v>
      </c>
      <c r="Q912" s="82">
        <f t="shared" si="361"/>
        <v>0</v>
      </c>
      <c r="R912" s="119">
        <f>IF(K912&gt;0,K912-J912,0)</f>
        <v>0</v>
      </c>
      <c r="S912" s="82">
        <f t="shared" si="362"/>
        <v>0</v>
      </c>
      <c r="T912" s="82">
        <f t="shared" si="363"/>
        <v>0</v>
      </c>
      <c r="U912" s="85">
        <f>IF(K912&gt;0,O912+R912,O912)</f>
        <v>0</v>
      </c>
      <c r="V912" s="47">
        <f t="shared" si="364"/>
        <v>0</v>
      </c>
      <c r="W912" s="47">
        <f t="shared" si="365"/>
        <v>0</v>
      </c>
      <c r="X912" s="47"/>
    </row>
    <row r="913" spans="2:25" s="35" customFormat="1" hidden="1">
      <c r="B913" s="48">
        <v>838</v>
      </c>
      <c r="C913" s="86"/>
      <c r="D913" s="35" t="s">
        <v>1560</v>
      </c>
      <c r="F913" s="35" t="s">
        <v>736</v>
      </c>
      <c r="G913" s="220">
        <v>12</v>
      </c>
      <c r="H913" s="47">
        <f t="shared" si="356"/>
        <v>0</v>
      </c>
      <c r="I913" s="47">
        <f t="shared" si="357"/>
        <v>12</v>
      </c>
      <c r="J913" s="220">
        <v>12</v>
      </c>
      <c r="K913" s="221">
        <v>12</v>
      </c>
      <c r="L913" s="47">
        <f t="shared" si="358"/>
        <v>0</v>
      </c>
      <c r="M913" s="47">
        <f t="shared" si="359"/>
        <v>12</v>
      </c>
      <c r="N913" s="47"/>
      <c r="O913" s="119">
        <f>IF(J913&gt;0,J913-G913,0)</f>
        <v>0</v>
      </c>
      <c r="P913" s="82">
        <f t="shared" si="360"/>
        <v>0</v>
      </c>
      <c r="Q913" s="82">
        <f t="shared" si="361"/>
        <v>0</v>
      </c>
      <c r="R913" s="119">
        <f>IF(K913&gt;0,K913-J913,0)</f>
        <v>0</v>
      </c>
      <c r="S913" s="82">
        <f t="shared" si="362"/>
        <v>0</v>
      </c>
      <c r="T913" s="82">
        <f t="shared" si="363"/>
        <v>0</v>
      </c>
      <c r="U913" s="85">
        <f>IF(K913&gt;0,O913+R913,O913)</f>
        <v>0</v>
      </c>
      <c r="V913" s="47">
        <f t="shared" si="364"/>
        <v>0</v>
      </c>
      <c r="W913" s="47">
        <f t="shared" si="365"/>
        <v>0</v>
      </c>
      <c r="X913" s="47"/>
    </row>
    <row r="914" spans="2:25" s="35" customFormat="1" hidden="1">
      <c r="B914" s="48"/>
      <c r="G914" s="88"/>
      <c r="H914" s="149"/>
      <c r="I914" s="149"/>
      <c r="J914" s="99"/>
      <c r="K914" s="132"/>
      <c r="L914" s="149"/>
      <c r="M914" s="149"/>
      <c r="N914" s="149"/>
      <c r="O914" s="119"/>
      <c r="P914" s="88"/>
      <c r="Q914" s="88"/>
      <c r="R914" s="119"/>
      <c r="S914" s="88"/>
      <c r="T914" s="88"/>
      <c r="U914" s="85"/>
      <c r="V914" s="205"/>
      <c r="W914" s="205"/>
      <c r="X914" s="205"/>
    </row>
    <row r="915" spans="2:25" ht="11.1" hidden="1" customHeight="1">
      <c r="B915" s="225">
        <v>1</v>
      </c>
      <c r="C915" s="48"/>
      <c r="D915" s="78" t="s">
        <v>136</v>
      </c>
      <c r="E915" s="35"/>
      <c r="F915" s="35"/>
      <c r="G915" s="99"/>
      <c r="H915" s="149"/>
      <c r="I915" s="149"/>
      <c r="J915" s="99"/>
      <c r="K915" s="132"/>
      <c r="L915" s="226"/>
      <c r="M915" s="226"/>
      <c r="N915" s="226"/>
      <c r="O915" s="99"/>
      <c r="P915" s="88"/>
      <c r="Q915" s="88"/>
      <c r="R915" s="99"/>
      <c r="S915" s="88"/>
      <c r="T915" s="88"/>
      <c r="U915" s="99"/>
      <c r="V915" s="226"/>
      <c r="W915" s="226"/>
      <c r="X915" s="226"/>
    </row>
    <row r="916" spans="2:25" ht="11.1" hidden="1" customHeight="1">
      <c r="B916" s="227"/>
      <c r="C916" s="48"/>
      <c r="D916" s="35" t="s">
        <v>1561</v>
      </c>
      <c r="E916" s="35"/>
      <c r="F916" s="35"/>
      <c r="G916" s="99">
        <f>G195</f>
        <v>1396</v>
      </c>
      <c r="H916" s="149"/>
      <c r="I916" s="149"/>
      <c r="J916" s="99">
        <f t="shared" ref="J916:K920" si="366">J195</f>
        <v>1463</v>
      </c>
      <c r="K916" s="132">
        <f t="shared" si="366"/>
        <v>1450</v>
      </c>
      <c r="L916" s="226"/>
      <c r="M916" s="226"/>
      <c r="N916" s="226"/>
      <c r="O916" s="99">
        <f>O195</f>
        <v>67</v>
      </c>
      <c r="P916" s="88"/>
      <c r="Q916" s="88"/>
      <c r="R916" s="99">
        <f>R195</f>
        <v>-13</v>
      </c>
      <c r="S916" s="88"/>
      <c r="T916" s="88"/>
      <c r="U916" s="99">
        <f>U195</f>
        <v>54</v>
      </c>
      <c r="V916" s="226"/>
      <c r="W916" s="226"/>
      <c r="X916" s="226"/>
    </row>
    <row r="917" spans="2:25" ht="11.1" hidden="1" customHeight="1">
      <c r="B917" s="227"/>
      <c r="C917" s="48"/>
      <c r="D917" s="35" t="s">
        <v>1562</v>
      </c>
      <c r="E917" s="35"/>
      <c r="F917" s="35"/>
      <c r="G917" s="99">
        <f>G196</f>
        <v>636.79999999999995</v>
      </c>
      <c r="H917" s="149"/>
      <c r="I917" s="149"/>
      <c r="J917" s="99">
        <f t="shared" si="366"/>
        <v>668</v>
      </c>
      <c r="K917" s="132">
        <f t="shared" si="366"/>
        <v>640</v>
      </c>
      <c r="L917" s="226"/>
      <c r="M917" s="226"/>
      <c r="N917" s="226"/>
      <c r="O917" s="99">
        <f>O196</f>
        <v>31.200000000000045</v>
      </c>
      <c r="P917" s="88"/>
      <c r="Q917" s="88"/>
      <c r="R917" s="99">
        <f>R196</f>
        <v>-28</v>
      </c>
      <c r="S917" s="88"/>
      <c r="T917" s="88"/>
      <c r="U917" s="99">
        <f>U196</f>
        <v>3.2000000000000455</v>
      </c>
      <c r="V917" s="226"/>
      <c r="W917" s="226"/>
      <c r="X917" s="226"/>
    </row>
    <row r="918" spans="2:25" ht="11.1" hidden="1" customHeight="1">
      <c r="B918" s="227"/>
      <c r="C918" s="48"/>
      <c r="D918" s="35" t="s">
        <v>1563</v>
      </c>
      <c r="E918" s="35"/>
      <c r="F918" s="35"/>
      <c r="G918" s="99">
        <f>G197</f>
        <v>43540.7</v>
      </c>
      <c r="H918" s="149"/>
      <c r="I918" s="149"/>
      <c r="J918" s="99">
        <f t="shared" si="366"/>
        <v>44728.700000000004</v>
      </c>
      <c r="K918" s="132">
        <f t="shared" si="366"/>
        <v>44907.1</v>
      </c>
      <c r="L918" s="226"/>
      <c r="M918" s="226"/>
      <c r="N918" s="226"/>
      <c r="O918" s="99">
        <f>O197</f>
        <v>401.69999999999993</v>
      </c>
      <c r="P918" s="88"/>
      <c r="Q918" s="88"/>
      <c r="R918" s="99">
        <f>R197</f>
        <v>177.39999999999986</v>
      </c>
      <c r="S918" s="88"/>
      <c r="T918" s="88"/>
      <c r="U918" s="99">
        <f>U197</f>
        <v>579.0999999999998</v>
      </c>
      <c r="V918" s="226"/>
      <c r="W918" s="226"/>
      <c r="X918" s="226"/>
    </row>
    <row r="919" spans="2:25" ht="11.1" hidden="1" customHeight="1">
      <c r="B919" s="227"/>
      <c r="C919" s="48"/>
      <c r="D919" s="35" t="s">
        <v>1564</v>
      </c>
      <c r="E919" s="35"/>
      <c r="F919" s="35"/>
      <c r="G919" s="97">
        <f>G198</f>
        <v>40427.419999999991</v>
      </c>
      <c r="H919" s="205"/>
      <c r="I919" s="205"/>
      <c r="J919" s="97">
        <f t="shared" si="366"/>
        <v>40618.299999999996</v>
      </c>
      <c r="K919" s="98">
        <f t="shared" si="366"/>
        <v>40678.22</v>
      </c>
      <c r="L919" s="228"/>
      <c r="M919" s="228"/>
      <c r="N919" s="228"/>
      <c r="O919" s="97">
        <f>O198</f>
        <v>190.88</v>
      </c>
      <c r="P919" s="92"/>
      <c r="Q919" s="92"/>
      <c r="R919" s="97">
        <f>R198</f>
        <v>59.919999999999789</v>
      </c>
      <c r="S919" s="92"/>
      <c r="T919" s="92"/>
      <c r="U919" s="97">
        <f>U198</f>
        <v>250.79999999999978</v>
      </c>
      <c r="V919" s="228"/>
      <c r="W919" s="228"/>
      <c r="X919" s="228"/>
    </row>
    <row r="920" spans="2:25" ht="11.1" hidden="1" customHeight="1">
      <c r="B920" s="225"/>
      <c r="C920" s="48"/>
      <c r="D920" s="35" t="s">
        <v>1565</v>
      </c>
      <c r="E920" s="35"/>
      <c r="F920" s="35"/>
      <c r="G920" s="97">
        <f>G199</f>
        <v>86000.92</v>
      </c>
      <c r="H920" s="205"/>
      <c r="I920" s="205"/>
      <c r="J920" s="97">
        <f t="shared" si="366"/>
        <v>87478</v>
      </c>
      <c r="K920" s="98">
        <f t="shared" si="366"/>
        <v>87675.32</v>
      </c>
      <c r="L920" s="228"/>
      <c r="M920" s="228"/>
      <c r="N920" s="229">
        <f>K920/$K$990</f>
        <v>0.28244338943458441</v>
      </c>
      <c r="O920" s="97">
        <f>O199</f>
        <v>690.78</v>
      </c>
      <c r="P920" s="92"/>
      <c r="Q920" s="92"/>
      <c r="R920" s="97">
        <f>R199</f>
        <v>196.31999999999965</v>
      </c>
      <c r="S920" s="92"/>
      <c r="T920" s="92"/>
      <c r="U920" s="97">
        <f>U199</f>
        <v>887.09999999999968</v>
      </c>
      <c r="V920" s="228"/>
      <c r="W920" s="228"/>
      <c r="X920" s="228"/>
      <c r="Y920" s="230" t="s">
        <v>1566</v>
      </c>
    </row>
    <row r="921" spans="2:25" ht="11.1" hidden="1" customHeight="1">
      <c r="B921" s="225">
        <v>2</v>
      </c>
      <c r="C921" s="48"/>
      <c r="D921" s="78" t="s">
        <v>1317</v>
      </c>
      <c r="E921" s="35"/>
      <c r="F921" s="35"/>
      <c r="G921" s="99"/>
      <c r="H921" s="149"/>
      <c r="I921" s="149"/>
      <c r="J921" s="99"/>
      <c r="K921" s="132"/>
      <c r="L921" s="226"/>
      <c r="M921" s="226"/>
      <c r="N921" s="226"/>
      <c r="O921" s="99"/>
      <c r="P921" s="88"/>
      <c r="Q921" s="88"/>
      <c r="R921" s="99"/>
      <c r="S921" s="88"/>
      <c r="T921" s="88"/>
      <c r="U921" s="99"/>
      <c r="V921" s="226"/>
      <c r="W921" s="226"/>
      <c r="X921" s="226"/>
    </row>
    <row r="922" spans="2:25" ht="11.1" hidden="1" customHeight="1">
      <c r="B922" s="225"/>
      <c r="C922" s="48"/>
      <c r="D922" s="35" t="s">
        <v>1563</v>
      </c>
      <c r="E922" s="35"/>
      <c r="F922" s="35"/>
      <c r="G922" s="99">
        <f>G890</f>
        <v>33098.300000000003</v>
      </c>
      <c r="H922" s="149"/>
      <c r="I922" s="149"/>
      <c r="J922" s="99">
        <f>J890</f>
        <v>33575.699999999997</v>
      </c>
      <c r="K922" s="132">
        <f>K890</f>
        <v>33910.699999999997</v>
      </c>
      <c r="L922" s="226"/>
      <c r="M922" s="226"/>
      <c r="N922" s="226"/>
      <c r="O922" s="99">
        <f>O890</f>
        <v>477.39999999999986</v>
      </c>
      <c r="P922" s="88"/>
      <c r="Q922" s="88"/>
      <c r="R922" s="99">
        <f>R890</f>
        <v>336</v>
      </c>
      <c r="S922" s="88"/>
      <c r="T922" s="88"/>
      <c r="U922" s="99">
        <f>U890</f>
        <v>813.39999999999986</v>
      </c>
      <c r="V922" s="226"/>
      <c r="W922" s="226"/>
      <c r="X922" s="226"/>
    </row>
    <row r="923" spans="2:25" ht="11.1" hidden="1" customHeight="1">
      <c r="B923" s="225"/>
      <c r="C923" s="48"/>
      <c r="D923" s="35" t="s">
        <v>1564</v>
      </c>
      <c r="E923" s="35"/>
      <c r="F923" s="35"/>
      <c r="G923" s="99">
        <f>G891</f>
        <v>25311.200000000001</v>
      </c>
      <c r="H923" s="149"/>
      <c r="I923" s="149"/>
      <c r="J923" s="99">
        <f>J891</f>
        <v>25719.7</v>
      </c>
      <c r="K923" s="132">
        <f>K891</f>
        <v>26126.2</v>
      </c>
      <c r="L923" s="226"/>
      <c r="M923" s="226"/>
      <c r="N923" s="226"/>
      <c r="O923" s="99">
        <f>O891</f>
        <v>408.5</v>
      </c>
      <c r="P923" s="88"/>
      <c r="Q923" s="88"/>
      <c r="R923" s="99">
        <f>R891</f>
        <v>406.5</v>
      </c>
      <c r="S923" s="88"/>
      <c r="T923" s="88"/>
      <c r="U923" s="99">
        <f>U891</f>
        <v>815</v>
      </c>
      <c r="V923" s="228"/>
      <c r="W923" s="228"/>
      <c r="X923" s="228"/>
    </row>
    <row r="924" spans="2:25" ht="11.1" hidden="1" customHeight="1">
      <c r="B924" s="225"/>
      <c r="C924" s="48"/>
      <c r="D924" s="35" t="s">
        <v>1567</v>
      </c>
      <c r="E924" s="35"/>
      <c r="F924" s="35"/>
      <c r="G924" s="97">
        <f>G889</f>
        <v>7452</v>
      </c>
      <c r="H924" s="205"/>
      <c r="I924" s="205"/>
      <c r="J924" s="97">
        <f>J889</f>
        <v>7205</v>
      </c>
      <c r="K924" s="98">
        <f>K889</f>
        <v>7087</v>
      </c>
      <c r="L924" s="228"/>
      <c r="M924" s="228"/>
      <c r="N924" s="228"/>
      <c r="O924" s="97">
        <f>O889</f>
        <v>-247</v>
      </c>
      <c r="P924" s="92"/>
      <c r="Q924" s="92"/>
      <c r="R924" s="97">
        <f>R889</f>
        <v>-118</v>
      </c>
      <c r="S924" s="92"/>
      <c r="T924" s="92"/>
      <c r="U924" s="97">
        <f>U889</f>
        <v>-365</v>
      </c>
      <c r="V924" s="226"/>
      <c r="W924" s="226"/>
      <c r="X924" s="226"/>
    </row>
    <row r="925" spans="2:25" ht="11.1" hidden="1" customHeight="1">
      <c r="B925" s="225"/>
      <c r="C925" s="48"/>
      <c r="D925" s="35" t="s">
        <v>1565</v>
      </c>
      <c r="E925" s="35"/>
      <c r="F925" s="35"/>
      <c r="G925" s="97">
        <f>G924+G922+G923</f>
        <v>65861.5</v>
      </c>
      <c r="H925" s="205"/>
      <c r="I925" s="205"/>
      <c r="J925" s="97">
        <f>J924+J922+J923</f>
        <v>66500.399999999994</v>
      </c>
      <c r="K925" s="98">
        <f>K924+K922+K923</f>
        <v>67123.899999999994</v>
      </c>
      <c r="L925" s="228"/>
      <c r="M925" s="228"/>
      <c r="N925" s="229">
        <f>K925/$K$990</f>
        <v>0.21623761199922734</v>
      </c>
      <c r="O925" s="97">
        <f>O924+O922+O923</f>
        <v>638.89999999999986</v>
      </c>
      <c r="P925" s="92"/>
      <c r="Q925" s="92"/>
      <c r="R925" s="97">
        <f>R924+R922+R923</f>
        <v>624.5</v>
      </c>
      <c r="S925" s="92"/>
      <c r="T925" s="92"/>
      <c r="U925" s="97">
        <f>U924+U922+U923</f>
        <v>1263.3999999999999</v>
      </c>
      <c r="V925" s="228"/>
      <c r="W925" s="228"/>
      <c r="X925" s="228"/>
    </row>
    <row r="926" spans="2:25" ht="11.1" hidden="1" customHeight="1">
      <c r="B926" s="225">
        <v>3</v>
      </c>
      <c r="C926" s="48"/>
      <c r="D926" s="78" t="s">
        <v>1034</v>
      </c>
      <c r="E926" s="35"/>
      <c r="F926" s="35"/>
      <c r="G926" s="99"/>
      <c r="H926" s="149"/>
      <c r="I926" s="149"/>
      <c r="J926" s="99"/>
      <c r="K926" s="132"/>
      <c r="L926" s="226"/>
      <c r="M926" s="226"/>
      <c r="N926" s="231"/>
      <c r="O926" s="99"/>
      <c r="P926" s="88"/>
      <c r="Q926" s="88"/>
      <c r="R926" s="99"/>
      <c r="S926" s="88"/>
      <c r="T926" s="88"/>
      <c r="U926" s="99"/>
      <c r="V926" s="226"/>
      <c r="W926" s="226"/>
      <c r="X926" s="226"/>
    </row>
    <row r="927" spans="2:25" ht="11.1" hidden="1" customHeight="1">
      <c r="B927" s="225"/>
      <c r="C927" s="48"/>
      <c r="D927" s="35" t="s">
        <v>1563</v>
      </c>
      <c r="E927" s="35"/>
      <c r="F927" s="35"/>
      <c r="G927" s="83">
        <f>G583</f>
        <v>16888.2</v>
      </c>
      <c r="J927" s="83">
        <f>J583</f>
        <v>17093.7</v>
      </c>
      <c r="K927" s="96">
        <f>K583</f>
        <v>17288.400000000001</v>
      </c>
      <c r="L927" s="79"/>
      <c r="M927" s="79"/>
      <c r="N927" s="231"/>
      <c r="O927" s="83">
        <f>O583</f>
        <v>205.5</v>
      </c>
      <c r="R927" s="83">
        <f>R583</f>
        <v>194.70000000000002</v>
      </c>
      <c r="U927" s="83">
        <f>U583</f>
        <v>400.20000000000005</v>
      </c>
      <c r="V927" s="79"/>
      <c r="W927" s="79"/>
      <c r="X927" s="79"/>
    </row>
    <row r="928" spans="2:25" ht="11.1" hidden="1" customHeight="1">
      <c r="B928" s="225"/>
      <c r="C928" s="48"/>
      <c r="D928" s="35" t="s">
        <v>1568</v>
      </c>
      <c r="E928" s="35"/>
      <c r="F928" s="35"/>
      <c r="G928" s="168">
        <f>G584</f>
        <v>15205.900000000001</v>
      </c>
      <c r="H928" s="205"/>
      <c r="I928" s="205"/>
      <c r="J928" s="168">
        <f>J584</f>
        <v>15378.300000000003</v>
      </c>
      <c r="K928" s="167">
        <f>K584</f>
        <v>15554.5</v>
      </c>
      <c r="L928" s="228"/>
      <c r="M928" s="228"/>
      <c r="N928" s="231"/>
      <c r="O928" s="168">
        <f>O584</f>
        <v>172.39999999999998</v>
      </c>
      <c r="P928" s="92"/>
      <c r="Q928" s="92"/>
      <c r="R928" s="168">
        <f>R584</f>
        <v>184.20000000000002</v>
      </c>
      <c r="S928" s="92"/>
      <c r="T928" s="92"/>
      <c r="U928" s="168">
        <f>U584</f>
        <v>356.6</v>
      </c>
      <c r="V928" s="226"/>
      <c r="W928" s="226"/>
      <c r="X928" s="226"/>
    </row>
    <row r="929" spans="2:24" ht="11.1" hidden="1" customHeight="1">
      <c r="B929" s="225"/>
      <c r="C929" s="48"/>
      <c r="D929" s="35" t="s">
        <v>1565</v>
      </c>
      <c r="E929" s="35"/>
      <c r="F929" s="35"/>
      <c r="G929" s="97">
        <f>G927+G928</f>
        <v>32094.100000000002</v>
      </c>
      <c r="H929" s="205"/>
      <c r="I929" s="205"/>
      <c r="J929" s="97">
        <f>J927+J928</f>
        <v>32472.000000000004</v>
      </c>
      <c r="K929" s="98">
        <f>K927+K928</f>
        <v>32842.9</v>
      </c>
      <c r="L929" s="228"/>
      <c r="M929" s="228"/>
      <c r="N929" s="229">
        <f>K929/$K$990</f>
        <v>0.10580240819036774</v>
      </c>
      <c r="O929" s="97">
        <f>O927+O928</f>
        <v>377.9</v>
      </c>
      <c r="P929" s="92"/>
      <c r="Q929" s="92"/>
      <c r="R929" s="97">
        <f>R927+R928</f>
        <v>378.90000000000003</v>
      </c>
      <c r="S929" s="92"/>
      <c r="T929" s="92"/>
      <c r="U929" s="97">
        <f>U927+U928</f>
        <v>756.80000000000007</v>
      </c>
      <c r="V929" s="228"/>
      <c r="W929" s="228"/>
      <c r="X929" s="228"/>
    </row>
    <row r="930" spans="2:24" ht="11.1" hidden="1" customHeight="1">
      <c r="B930" s="225">
        <v>4</v>
      </c>
      <c r="C930" s="48"/>
      <c r="D930" s="78" t="s">
        <v>1569</v>
      </c>
      <c r="E930" s="35"/>
      <c r="F930" s="35"/>
      <c r="K930" s="96"/>
    </row>
    <row r="931" spans="2:24" ht="11.1" hidden="1" customHeight="1">
      <c r="B931" s="225"/>
      <c r="C931" s="48"/>
      <c r="D931" s="35" t="s">
        <v>1563</v>
      </c>
      <c r="E931" s="35"/>
      <c r="F931" s="35"/>
      <c r="G931" s="83">
        <f>G44</f>
        <v>11969.400000000001</v>
      </c>
      <c r="J931" s="83">
        <f>J44</f>
        <v>12033.400000000001</v>
      </c>
      <c r="K931" s="96">
        <f>K44</f>
        <v>12080.2</v>
      </c>
      <c r="L931" s="79"/>
      <c r="M931" s="79"/>
      <c r="N931" s="232"/>
      <c r="O931" s="83">
        <f>O44</f>
        <v>58</v>
      </c>
      <c r="R931" s="83">
        <f>R44</f>
        <v>33.799999999999955</v>
      </c>
      <c r="U931" s="83">
        <f>U44</f>
        <v>91.799999999999955</v>
      </c>
      <c r="V931" s="79"/>
      <c r="W931" s="79"/>
      <c r="X931" s="79"/>
    </row>
    <row r="932" spans="2:24" ht="11.1" hidden="1" customHeight="1">
      <c r="B932" s="225"/>
      <c r="C932" s="48"/>
      <c r="D932" s="35" t="s">
        <v>1568</v>
      </c>
      <c r="E932" s="35"/>
      <c r="F932" s="35"/>
      <c r="G932" s="99">
        <f>G45</f>
        <v>2946.2000000000003</v>
      </c>
      <c r="H932" s="149"/>
      <c r="I932" s="149"/>
      <c r="J932" s="99">
        <f>J45</f>
        <v>2972.2000000000003</v>
      </c>
      <c r="K932" s="132">
        <f>K45</f>
        <v>2984</v>
      </c>
      <c r="L932" s="226"/>
      <c r="M932" s="226"/>
      <c r="N932" s="232"/>
      <c r="O932" s="99">
        <f>O45</f>
        <v>26</v>
      </c>
      <c r="P932" s="88"/>
      <c r="Q932" s="88"/>
      <c r="R932" s="99">
        <f>R45</f>
        <v>11.800000000000011</v>
      </c>
      <c r="S932" s="88"/>
      <c r="T932" s="88"/>
      <c r="U932" s="99">
        <f>U45</f>
        <v>37.800000000000011</v>
      </c>
      <c r="V932" s="228"/>
      <c r="W932" s="228"/>
      <c r="X932" s="228"/>
    </row>
    <row r="933" spans="2:24" ht="11.1" hidden="1" customHeight="1">
      <c r="B933" s="225"/>
      <c r="C933" s="48"/>
      <c r="D933" s="35" t="s">
        <v>1567</v>
      </c>
      <c r="E933" s="35"/>
      <c r="F933" s="35"/>
      <c r="G933" s="97">
        <f>G47</f>
        <v>3358</v>
      </c>
      <c r="H933" s="205"/>
      <c r="I933" s="205"/>
      <c r="J933" s="97">
        <f>J47</f>
        <v>3352</v>
      </c>
      <c r="K933" s="98">
        <f>K47</f>
        <v>3339</v>
      </c>
      <c r="L933" s="228"/>
      <c r="M933" s="228"/>
      <c r="N933" s="232"/>
      <c r="O933" s="97">
        <f>O47</f>
        <v>-6</v>
      </c>
      <c r="P933" s="92"/>
      <c r="Q933" s="92"/>
      <c r="R933" s="97">
        <f>R47</f>
        <v>-13</v>
      </c>
      <c r="S933" s="92"/>
      <c r="T933" s="92"/>
      <c r="U933" s="97">
        <f>U47</f>
        <v>-19</v>
      </c>
      <c r="V933" s="228"/>
      <c r="W933" s="228"/>
      <c r="X933" s="228"/>
    </row>
    <row r="934" spans="2:24" ht="11.1" hidden="1" customHeight="1">
      <c r="B934" s="225"/>
      <c r="C934" s="48"/>
      <c r="D934" s="35" t="s">
        <v>1565</v>
      </c>
      <c r="E934" s="35"/>
      <c r="F934" s="35"/>
      <c r="G934" s="97">
        <f>G931+G932+G933</f>
        <v>18273.600000000002</v>
      </c>
      <c r="H934" s="205"/>
      <c r="I934" s="205"/>
      <c r="J934" s="97">
        <f>J931+J932+J933</f>
        <v>18357.600000000002</v>
      </c>
      <c r="K934" s="98">
        <f>K931+K932+K933</f>
        <v>18403.2</v>
      </c>
      <c r="L934" s="228"/>
      <c r="M934" s="228"/>
      <c r="N934" s="229">
        <f>K934/$K$990</f>
        <v>5.9285351732306688E-2</v>
      </c>
      <c r="O934" s="97">
        <f>O931+O932+O933</f>
        <v>78</v>
      </c>
      <c r="P934" s="92"/>
      <c r="Q934" s="92"/>
      <c r="R934" s="97">
        <f>R931+R932+R933</f>
        <v>32.599999999999966</v>
      </c>
      <c r="S934" s="92"/>
      <c r="T934" s="92"/>
      <c r="U934" s="97">
        <f>U931+U932+U933</f>
        <v>110.59999999999997</v>
      </c>
      <c r="V934" s="228"/>
      <c r="W934" s="228"/>
      <c r="X934" s="228"/>
    </row>
    <row r="935" spans="2:24" ht="11.1" hidden="1" customHeight="1">
      <c r="B935" s="225">
        <v>5</v>
      </c>
      <c r="C935" s="48"/>
      <c r="D935" s="78" t="s">
        <v>922</v>
      </c>
      <c r="E935" s="35"/>
      <c r="F935" s="35"/>
      <c r="G935" s="99"/>
      <c r="H935" s="149"/>
      <c r="I935" s="149"/>
      <c r="J935" s="99"/>
      <c r="K935" s="132"/>
      <c r="L935" s="226"/>
      <c r="M935" s="226"/>
      <c r="N935" s="231"/>
      <c r="O935" s="99"/>
      <c r="P935" s="88"/>
      <c r="Q935" s="88"/>
      <c r="R935" s="99"/>
      <c r="S935" s="88"/>
      <c r="T935" s="88"/>
      <c r="U935" s="99"/>
      <c r="V935" s="226"/>
      <c r="W935" s="226"/>
      <c r="X935" s="226"/>
    </row>
    <row r="936" spans="2:24" ht="11.1" hidden="1" customHeight="1">
      <c r="B936" s="225"/>
      <c r="C936" s="48"/>
      <c r="D936" s="35" t="s">
        <v>1563</v>
      </c>
      <c r="E936" s="35"/>
      <c r="F936" s="35"/>
      <c r="G936" s="99">
        <f>G242</f>
        <v>10702</v>
      </c>
      <c r="H936" s="149"/>
      <c r="I936" s="149"/>
      <c r="J936" s="99">
        <f t="shared" ref="J936:K938" si="367">J242</f>
        <v>10843</v>
      </c>
      <c r="K936" s="132">
        <f t="shared" si="367"/>
        <v>11031.2</v>
      </c>
      <c r="L936" s="226"/>
      <c r="M936" s="226"/>
      <c r="N936" s="231"/>
      <c r="O936" s="99">
        <f>O242</f>
        <v>141</v>
      </c>
      <c r="P936" s="88"/>
      <c r="Q936" s="88"/>
      <c r="R936" s="99">
        <f>R242</f>
        <v>188.20000000000005</v>
      </c>
      <c r="S936" s="88"/>
      <c r="T936" s="88"/>
      <c r="U936" s="99">
        <f>U242</f>
        <v>329.20000000000005</v>
      </c>
      <c r="V936" s="226"/>
      <c r="W936" s="226"/>
      <c r="X936" s="226"/>
    </row>
    <row r="937" spans="2:24" ht="11.1" hidden="1" customHeight="1">
      <c r="B937" s="225"/>
      <c r="C937" s="48"/>
      <c r="D937" s="35" t="s">
        <v>1564</v>
      </c>
      <c r="E937" s="35"/>
      <c r="F937" s="35"/>
      <c r="G937" s="97">
        <f>G243</f>
        <v>9819.9000000000015</v>
      </c>
      <c r="H937" s="205"/>
      <c r="I937" s="205"/>
      <c r="J937" s="97">
        <f t="shared" si="367"/>
        <v>9929.9000000000015</v>
      </c>
      <c r="K937" s="98">
        <f t="shared" si="367"/>
        <v>10063.6</v>
      </c>
      <c r="L937" s="228"/>
      <c r="M937" s="228"/>
      <c r="N937" s="231"/>
      <c r="O937" s="97">
        <f>O243</f>
        <v>110</v>
      </c>
      <c r="P937" s="92"/>
      <c r="Q937" s="92"/>
      <c r="R937" s="97">
        <f>R243</f>
        <v>133.70000000000005</v>
      </c>
      <c r="S937" s="92"/>
      <c r="T937" s="92"/>
      <c r="U937" s="97">
        <f>U243</f>
        <v>243.70000000000005</v>
      </c>
      <c r="V937" s="228"/>
      <c r="W937" s="228"/>
      <c r="X937" s="228"/>
    </row>
    <row r="938" spans="2:24" ht="11.1" hidden="1" customHeight="1">
      <c r="B938" s="225"/>
      <c r="C938" s="48"/>
      <c r="D938" s="35" t="s">
        <v>1565</v>
      </c>
      <c r="E938" s="35"/>
      <c r="F938" s="35"/>
      <c r="G938" s="97">
        <f>G244</f>
        <v>20521.900000000001</v>
      </c>
      <c r="H938" s="205"/>
      <c r="I938" s="205"/>
      <c r="J938" s="97">
        <f t="shared" si="367"/>
        <v>20772.900000000001</v>
      </c>
      <c r="K938" s="98">
        <f t="shared" si="367"/>
        <v>21094.800000000003</v>
      </c>
      <c r="L938" s="228"/>
      <c r="M938" s="228"/>
      <c r="N938" s="229">
        <f>K938/$K$990</f>
        <v>6.7956259657160886E-2</v>
      </c>
      <c r="O938" s="97">
        <f>O244</f>
        <v>251</v>
      </c>
      <c r="P938" s="92"/>
      <c r="Q938" s="92"/>
      <c r="R938" s="97">
        <f>R244</f>
        <v>321.90000000000009</v>
      </c>
      <c r="S938" s="92"/>
      <c r="T938" s="92"/>
      <c r="U938" s="97">
        <f>U244</f>
        <v>572.90000000000009</v>
      </c>
      <c r="V938" s="228"/>
      <c r="W938" s="228"/>
      <c r="X938" s="228"/>
    </row>
    <row r="939" spans="2:24" ht="11.1" hidden="1" customHeight="1">
      <c r="B939" s="225">
        <v>6</v>
      </c>
      <c r="C939" s="48"/>
      <c r="D939" s="78" t="s">
        <v>1018</v>
      </c>
      <c r="E939" s="35"/>
      <c r="F939" s="35"/>
      <c r="G939" s="97"/>
      <c r="H939" s="205"/>
      <c r="I939" s="205"/>
      <c r="J939" s="97"/>
      <c r="K939" s="98"/>
      <c r="L939" s="228"/>
      <c r="M939" s="228"/>
      <c r="N939" s="231"/>
      <c r="O939" s="97"/>
      <c r="P939" s="92"/>
      <c r="Q939" s="92"/>
      <c r="R939" s="97"/>
      <c r="S939" s="92"/>
      <c r="T939" s="92"/>
      <c r="U939" s="97"/>
      <c r="V939" s="228"/>
      <c r="W939" s="228"/>
      <c r="X939" s="228"/>
    </row>
    <row r="940" spans="2:24" ht="11.1" hidden="1" customHeight="1">
      <c r="B940" s="225"/>
      <c r="C940" s="48"/>
      <c r="D940" s="35" t="s">
        <v>1563</v>
      </c>
      <c r="E940" s="35"/>
      <c r="F940" s="35"/>
      <c r="G940" s="88">
        <f>G325+G327+G335+G333+G330</f>
        <v>17105</v>
      </c>
      <c r="H940" s="149"/>
      <c r="I940" s="149"/>
      <c r="J940" s="88">
        <f>J325+J327+J335+J333+J330</f>
        <v>17283.099999999999</v>
      </c>
      <c r="K940" s="89">
        <f>K325+K327+K335+K333+K330</f>
        <v>17063.900000000001</v>
      </c>
      <c r="L940" s="226"/>
      <c r="M940" s="226"/>
      <c r="N940" s="231"/>
      <c r="O940" s="88">
        <f>O325+O327+O335+O333+O330</f>
        <v>178.09999999999854</v>
      </c>
      <c r="P940" s="119"/>
      <c r="Q940" s="119"/>
      <c r="R940" s="88">
        <f>R325+R327+R335+R333+R330</f>
        <v>-219.19999999999891</v>
      </c>
      <c r="S940" s="119"/>
      <c r="T940" s="119"/>
      <c r="U940" s="88">
        <f>U325+U327+U335+U333+U330</f>
        <v>-41.100000000000364</v>
      </c>
      <c r="V940" s="233"/>
      <c r="W940" s="233"/>
      <c r="X940" s="233"/>
    </row>
    <row r="941" spans="2:24" ht="11.1" hidden="1" customHeight="1">
      <c r="B941" s="225"/>
      <c r="C941" s="48"/>
      <c r="D941" s="35" t="s">
        <v>1564</v>
      </c>
      <c r="E941" s="35"/>
      <c r="F941" s="35"/>
      <c r="G941" s="92">
        <f>G326+G328+G331</f>
        <v>4376.4000000000005</v>
      </c>
      <c r="H941" s="205"/>
      <c r="I941" s="205"/>
      <c r="J941" s="92">
        <f>J326+J328+J331</f>
        <v>4577</v>
      </c>
      <c r="K941" s="93">
        <f>K326+K328+K331</f>
        <v>4741.3</v>
      </c>
      <c r="L941" s="228"/>
      <c r="M941" s="228"/>
      <c r="N941" s="231"/>
      <c r="O941" s="92">
        <f>O326+O328+O331</f>
        <v>200.59999999999945</v>
      </c>
      <c r="P941" s="95"/>
      <c r="Q941" s="95"/>
      <c r="R941" s="92">
        <f>R326+R328+R331</f>
        <v>164.30000000000018</v>
      </c>
      <c r="S941" s="95"/>
      <c r="T941" s="95"/>
      <c r="U941" s="92">
        <f>U326+U328+U331</f>
        <v>364.89999999999964</v>
      </c>
      <c r="V941" s="234"/>
      <c r="W941" s="234"/>
      <c r="X941" s="234"/>
    </row>
    <row r="942" spans="2:24" ht="11.1" hidden="1" customHeight="1">
      <c r="B942" s="225"/>
      <c r="C942" s="48"/>
      <c r="D942" s="35" t="s">
        <v>1565</v>
      </c>
      <c r="E942" s="35"/>
      <c r="F942" s="35"/>
      <c r="G942" s="97">
        <f>+G940+G941</f>
        <v>21481.4</v>
      </c>
      <c r="H942" s="205"/>
      <c r="I942" s="205"/>
      <c r="J942" s="97">
        <f>+J940+J941</f>
        <v>21860.1</v>
      </c>
      <c r="K942" s="98">
        <f>+K940+K941</f>
        <v>21805.200000000001</v>
      </c>
      <c r="L942" s="228"/>
      <c r="M942" s="228"/>
      <c r="N942" s="229">
        <f>K942/$K$990</f>
        <v>7.0244791753243663E-2</v>
      </c>
      <c r="O942" s="97">
        <f>+O940+O941</f>
        <v>378.699999999998</v>
      </c>
      <c r="P942" s="92"/>
      <c r="Q942" s="92"/>
      <c r="R942" s="97">
        <f>+R940+R941</f>
        <v>-54.899999999998727</v>
      </c>
      <c r="S942" s="92"/>
      <c r="T942" s="92"/>
      <c r="U942" s="97">
        <f>+U940+U941</f>
        <v>323.79999999999927</v>
      </c>
      <c r="V942" s="228"/>
      <c r="W942" s="228"/>
      <c r="X942" s="228"/>
    </row>
    <row r="943" spans="2:24" ht="11.1" hidden="1" customHeight="1">
      <c r="B943" s="225">
        <v>7</v>
      </c>
      <c r="C943" s="48"/>
      <c r="D943" s="78" t="s">
        <v>1258</v>
      </c>
      <c r="E943" s="35"/>
      <c r="F943" s="35"/>
      <c r="G943" s="99"/>
      <c r="H943" s="149"/>
      <c r="I943" s="149"/>
      <c r="J943" s="99"/>
      <c r="K943" s="132"/>
      <c r="L943" s="226"/>
      <c r="M943" s="226"/>
      <c r="N943" s="231"/>
      <c r="O943" s="99"/>
      <c r="P943" s="88"/>
      <c r="Q943" s="88"/>
      <c r="R943" s="99"/>
      <c r="S943" s="88"/>
      <c r="T943" s="88"/>
      <c r="U943" s="99"/>
      <c r="V943" s="226"/>
      <c r="W943" s="226"/>
      <c r="X943" s="226"/>
    </row>
    <row r="944" spans="2:24" ht="11.1" hidden="1" customHeight="1">
      <c r="B944" s="225"/>
      <c r="C944" s="48"/>
      <c r="D944" s="35" t="s">
        <v>1563</v>
      </c>
      <c r="E944" s="35"/>
      <c r="F944" s="35"/>
      <c r="G944" s="99">
        <f>G594+G640</f>
        <v>6455.4</v>
      </c>
      <c r="H944" s="149"/>
      <c r="I944" s="149"/>
      <c r="J944" s="99">
        <f>J594+J640</f>
        <v>6495.4</v>
      </c>
      <c r="K944" s="132">
        <f>K594+K640</f>
        <v>6522.4</v>
      </c>
      <c r="L944" s="226"/>
      <c r="M944" s="226"/>
      <c r="N944" s="231"/>
      <c r="O944" s="99">
        <f>O594+O640</f>
        <v>40</v>
      </c>
      <c r="P944" s="119"/>
      <c r="Q944" s="119"/>
      <c r="R944" s="99">
        <f>R594+R640</f>
        <v>27</v>
      </c>
      <c r="S944" s="119"/>
      <c r="T944" s="119"/>
      <c r="U944" s="99">
        <f>U594+U640</f>
        <v>67</v>
      </c>
      <c r="V944" s="233"/>
      <c r="W944" s="233"/>
      <c r="X944" s="233"/>
    </row>
    <row r="945" spans="2:24" ht="11.1" hidden="1" customHeight="1">
      <c r="B945" s="225"/>
      <c r="C945" s="48"/>
      <c r="D945" s="35" t="s">
        <v>1564</v>
      </c>
      <c r="E945" s="35"/>
      <c r="F945" s="35"/>
      <c r="G945" s="99">
        <f>G595+G598+G641</f>
        <v>5229.8999999999996</v>
      </c>
      <c r="H945" s="149"/>
      <c r="I945" s="149"/>
      <c r="J945" s="99">
        <f>J595+J598+J641</f>
        <v>5258.9</v>
      </c>
      <c r="K945" s="132">
        <f>K595+K598+K641</f>
        <v>5289.9</v>
      </c>
      <c r="L945" s="226"/>
      <c r="M945" s="226"/>
      <c r="N945" s="231"/>
      <c r="O945" s="99">
        <f>O595+O598+O641</f>
        <v>29</v>
      </c>
      <c r="P945" s="119"/>
      <c r="Q945" s="119"/>
      <c r="R945" s="99">
        <f>R595+R598+R641</f>
        <v>31</v>
      </c>
      <c r="S945" s="119"/>
      <c r="T945" s="119"/>
      <c r="U945" s="99">
        <f>U595+U598+U641</f>
        <v>60</v>
      </c>
      <c r="V945" s="233"/>
      <c r="W945" s="233"/>
      <c r="X945" s="233"/>
    </row>
    <row r="946" spans="2:24" ht="11.1" hidden="1" customHeight="1">
      <c r="B946" s="225"/>
      <c r="C946" s="48"/>
      <c r="D946" s="35" t="s">
        <v>1567</v>
      </c>
      <c r="E946" s="35"/>
      <c r="F946" s="35"/>
      <c r="G946" s="97">
        <f>G597+G596</f>
        <v>950</v>
      </c>
      <c r="H946" s="205"/>
      <c r="I946" s="205"/>
      <c r="J946" s="97">
        <f>J597+J596</f>
        <v>896</v>
      </c>
      <c r="K946" s="98">
        <f>K597+K596</f>
        <v>862</v>
      </c>
      <c r="L946" s="228"/>
      <c r="M946" s="228"/>
      <c r="N946" s="231"/>
      <c r="O946" s="97">
        <f>O597+O596</f>
        <v>-54</v>
      </c>
      <c r="P946" s="95"/>
      <c r="Q946" s="95"/>
      <c r="R946" s="97">
        <f>R597+R596</f>
        <v>-34</v>
      </c>
      <c r="S946" s="95"/>
      <c r="T946" s="95"/>
      <c r="U946" s="97">
        <f>U597+U596</f>
        <v>-88</v>
      </c>
      <c r="V946" s="234"/>
      <c r="W946" s="234"/>
      <c r="X946" s="234"/>
    </row>
    <row r="947" spans="2:24" ht="11.1" hidden="1" customHeight="1">
      <c r="B947" s="225"/>
      <c r="C947" s="48"/>
      <c r="D947" s="35" t="s">
        <v>1565</v>
      </c>
      <c r="E947" s="35"/>
      <c r="F947" s="35"/>
      <c r="G947" s="97">
        <f>+G944+G945+G946</f>
        <v>12635.3</v>
      </c>
      <c r="H947" s="205"/>
      <c r="I947" s="205"/>
      <c r="J947" s="97">
        <f>+J944+J945+J946</f>
        <v>12650.3</v>
      </c>
      <c r="K947" s="98">
        <f>+K944+K945+K946</f>
        <v>12674.3</v>
      </c>
      <c r="L947" s="228"/>
      <c r="M947" s="228"/>
      <c r="N947" s="229">
        <f>K947/$K$990</f>
        <v>4.0829873796990448E-2</v>
      </c>
      <c r="O947" s="97">
        <f>+O944+O945+O946</f>
        <v>15</v>
      </c>
      <c r="P947" s="92"/>
      <c r="Q947" s="92"/>
      <c r="R947" s="97">
        <f>+R944+R945+R946</f>
        <v>24</v>
      </c>
      <c r="S947" s="92"/>
      <c r="T947" s="92"/>
      <c r="U947" s="97">
        <f>+U944+U945+U946</f>
        <v>39</v>
      </c>
      <c r="V947" s="228"/>
      <c r="W947" s="228"/>
      <c r="X947" s="228"/>
    </row>
    <row r="948" spans="2:24" ht="11.1" hidden="1" customHeight="1">
      <c r="B948" s="225">
        <v>8</v>
      </c>
      <c r="C948" s="48"/>
      <c r="D948" s="78" t="s">
        <v>779</v>
      </c>
      <c r="E948" s="35"/>
      <c r="F948" s="35"/>
      <c r="G948" s="99"/>
      <c r="H948" s="149"/>
      <c r="I948" s="149"/>
      <c r="J948" s="99"/>
      <c r="K948" s="132"/>
      <c r="L948" s="226"/>
      <c r="M948" s="226"/>
      <c r="N948" s="229"/>
      <c r="O948" s="99"/>
      <c r="P948" s="88"/>
      <c r="Q948" s="88"/>
      <c r="R948" s="99"/>
      <c r="S948" s="88"/>
      <c r="T948" s="88"/>
      <c r="U948" s="99"/>
      <c r="V948" s="226"/>
      <c r="W948" s="226"/>
      <c r="X948" s="226"/>
    </row>
    <row r="949" spans="2:24" ht="11.1" hidden="1" customHeight="1">
      <c r="B949" s="225"/>
      <c r="C949" s="48"/>
      <c r="D949" s="35" t="s">
        <v>1563</v>
      </c>
      <c r="E949" s="35"/>
      <c r="F949" s="35"/>
      <c r="G949" s="99">
        <f>G63</f>
        <v>5481.7000000000007</v>
      </c>
      <c r="H949" s="149"/>
      <c r="I949" s="149"/>
      <c r="J949" s="99">
        <f>J63</f>
        <v>5486.3</v>
      </c>
      <c r="K949" s="132">
        <f>K63</f>
        <v>5494.2999999999993</v>
      </c>
      <c r="L949" s="226"/>
      <c r="M949" s="226"/>
      <c r="N949" s="231"/>
      <c r="O949" s="99">
        <f>O63</f>
        <v>4.5999999999999659</v>
      </c>
      <c r="P949" s="119"/>
      <c r="Q949" s="119"/>
      <c r="R949" s="99">
        <f>R63</f>
        <v>8</v>
      </c>
      <c r="S949" s="119"/>
      <c r="T949" s="119"/>
      <c r="U949" s="99">
        <f>U63</f>
        <v>12.599999999999966</v>
      </c>
      <c r="V949" s="233"/>
      <c r="W949" s="233"/>
      <c r="X949" s="233"/>
    </row>
    <row r="950" spans="2:24" ht="11.1" hidden="1" customHeight="1">
      <c r="B950" s="225"/>
      <c r="C950" s="48"/>
      <c r="D950" s="35" t="s">
        <v>1564</v>
      </c>
      <c r="E950" s="35"/>
      <c r="F950" s="35"/>
      <c r="G950" s="97">
        <f>G64</f>
        <v>3543.8</v>
      </c>
      <c r="H950" s="205"/>
      <c r="I950" s="205"/>
      <c r="J950" s="97">
        <f>J64</f>
        <v>3551.4</v>
      </c>
      <c r="K950" s="98">
        <f>K64</f>
        <v>3559.4</v>
      </c>
      <c r="L950" s="228"/>
      <c r="M950" s="228"/>
      <c r="N950" s="231"/>
      <c r="O950" s="97">
        <f>O64</f>
        <v>7.5999999999999659</v>
      </c>
      <c r="P950" s="95"/>
      <c r="Q950" s="95"/>
      <c r="R950" s="97">
        <f>R64</f>
        <v>8</v>
      </c>
      <c r="S950" s="95"/>
      <c r="T950" s="95"/>
      <c r="U950" s="97">
        <f>U64</f>
        <v>15.599999999999966</v>
      </c>
      <c r="V950" s="234"/>
      <c r="W950" s="234"/>
      <c r="X950" s="234"/>
    </row>
    <row r="951" spans="2:24" ht="11.1" hidden="1" customHeight="1">
      <c r="B951" s="225"/>
      <c r="C951" s="48"/>
      <c r="D951" s="35" t="s">
        <v>1565</v>
      </c>
      <c r="E951" s="35"/>
      <c r="F951" s="35"/>
      <c r="G951" s="97">
        <f>+G949+G950</f>
        <v>9025.5</v>
      </c>
      <c r="H951" s="205"/>
      <c r="I951" s="205"/>
      <c r="J951" s="97">
        <f>+J949+J950</f>
        <v>9037.7000000000007</v>
      </c>
      <c r="K951" s="98">
        <f>+K949+K950</f>
        <v>9053.6999999999989</v>
      </c>
      <c r="L951" s="228"/>
      <c r="M951" s="228"/>
      <c r="N951" s="229">
        <f>K951/$K$990</f>
        <v>2.9166220493109078E-2</v>
      </c>
      <c r="O951" s="97">
        <f>+O949+O950</f>
        <v>12.199999999999932</v>
      </c>
      <c r="P951" s="92"/>
      <c r="Q951" s="92"/>
      <c r="R951" s="97">
        <f>+R949+R950</f>
        <v>16</v>
      </c>
      <c r="S951" s="92"/>
      <c r="T951" s="92"/>
      <c r="U951" s="97">
        <f>+U949+U950</f>
        <v>28.199999999999932</v>
      </c>
      <c r="V951" s="228"/>
      <c r="W951" s="228"/>
      <c r="X951" s="228"/>
    </row>
    <row r="952" spans="2:24" ht="11.1" hidden="1" customHeight="1">
      <c r="B952" s="225">
        <v>9</v>
      </c>
      <c r="C952" s="48"/>
      <c r="D952" s="78" t="s">
        <v>959</v>
      </c>
      <c r="E952" s="35"/>
      <c r="F952" s="35"/>
      <c r="G952" s="99"/>
      <c r="H952" s="149"/>
      <c r="I952" s="149"/>
      <c r="J952" s="99"/>
      <c r="K952" s="132"/>
      <c r="L952" s="226"/>
      <c r="M952" s="226"/>
      <c r="N952" s="231"/>
      <c r="O952" s="99"/>
      <c r="P952" s="88"/>
      <c r="Q952" s="88"/>
      <c r="R952" s="99"/>
      <c r="S952" s="88"/>
      <c r="T952" s="88"/>
      <c r="U952" s="99"/>
      <c r="V952" s="226"/>
      <c r="W952" s="226"/>
      <c r="X952" s="226"/>
    </row>
    <row r="953" spans="2:24" ht="11.1" hidden="1" customHeight="1">
      <c r="B953" s="227"/>
      <c r="C953" s="48"/>
      <c r="D953" s="35" t="s">
        <v>1563</v>
      </c>
      <c r="E953" s="35"/>
      <c r="F953" s="35"/>
      <c r="G953" s="99">
        <f t="shared" ref="G953:M955" si="368">G267</f>
        <v>3580.1</v>
      </c>
      <c r="H953" s="226">
        <f t="shared" si="368"/>
        <v>0</v>
      </c>
      <c r="I953" s="226">
        <f t="shared" si="368"/>
        <v>0</v>
      </c>
      <c r="J953" s="99">
        <f t="shared" si="368"/>
        <v>3582.1</v>
      </c>
      <c r="K953" s="132">
        <f t="shared" si="368"/>
        <v>3583.1</v>
      </c>
      <c r="L953" s="226">
        <f t="shared" si="368"/>
        <v>0</v>
      </c>
      <c r="M953" s="226">
        <f t="shared" si="368"/>
        <v>0</v>
      </c>
      <c r="N953" s="231"/>
      <c r="O953" s="99">
        <f t="shared" ref="O953:U955" si="369">O267</f>
        <v>2</v>
      </c>
      <c r="P953" s="88">
        <f t="shared" si="369"/>
        <v>0</v>
      </c>
      <c r="Q953" s="88">
        <f t="shared" si="369"/>
        <v>0</v>
      </c>
      <c r="R953" s="99">
        <f t="shared" si="369"/>
        <v>1</v>
      </c>
      <c r="S953" s="88">
        <f t="shared" si="369"/>
        <v>0</v>
      </c>
      <c r="T953" s="88">
        <f t="shared" si="369"/>
        <v>0</v>
      </c>
      <c r="U953" s="99">
        <f t="shared" si="369"/>
        <v>3</v>
      </c>
      <c r="V953" s="233"/>
      <c r="W953" s="233"/>
      <c r="X953" s="233"/>
    </row>
    <row r="954" spans="2:24" ht="11.1" hidden="1" customHeight="1">
      <c r="B954" s="227"/>
      <c r="C954" s="48"/>
      <c r="D954" s="35" t="s">
        <v>1564</v>
      </c>
      <c r="E954" s="35"/>
      <c r="F954" s="35"/>
      <c r="G954" s="97">
        <f t="shared" si="368"/>
        <v>1094.9000000000001</v>
      </c>
      <c r="H954" s="228">
        <f t="shared" si="368"/>
        <v>0</v>
      </c>
      <c r="I954" s="228">
        <f t="shared" si="368"/>
        <v>0</v>
      </c>
      <c r="J954" s="97">
        <f t="shared" si="368"/>
        <v>1096.9000000000001</v>
      </c>
      <c r="K954" s="98">
        <f t="shared" si="368"/>
        <v>1097.9000000000001</v>
      </c>
      <c r="L954" s="228">
        <f t="shared" si="368"/>
        <v>0</v>
      </c>
      <c r="M954" s="228">
        <f t="shared" si="368"/>
        <v>0</v>
      </c>
      <c r="N954" s="231"/>
      <c r="O954" s="97">
        <f t="shared" si="369"/>
        <v>2</v>
      </c>
      <c r="P954" s="92">
        <f t="shared" si="369"/>
        <v>0</v>
      </c>
      <c r="Q954" s="92">
        <f t="shared" si="369"/>
        <v>0</v>
      </c>
      <c r="R954" s="97">
        <f t="shared" si="369"/>
        <v>1</v>
      </c>
      <c r="S954" s="92">
        <f t="shared" si="369"/>
        <v>0</v>
      </c>
      <c r="T954" s="92">
        <f t="shared" si="369"/>
        <v>0</v>
      </c>
      <c r="U954" s="97">
        <f t="shared" si="369"/>
        <v>3</v>
      </c>
      <c r="V954" s="234"/>
      <c r="W954" s="234"/>
      <c r="X954" s="234"/>
    </row>
    <row r="955" spans="2:24" ht="11.1" hidden="1" customHeight="1">
      <c r="B955" s="225"/>
      <c r="C955" s="48"/>
      <c r="D955" s="35" t="s">
        <v>1565</v>
      </c>
      <c r="E955" s="35"/>
      <c r="F955" s="35"/>
      <c r="G955" s="97">
        <f t="shared" si="368"/>
        <v>4675</v>
      </c>
      <c r="H955" s="228">
        <f t="shared" si="368"/>
        <v>0</v>
      </c>
      <c r="I955" s="228">
        <f t="shared" si="368"/>
        <v>0</v>
      </c>
      <c r="J955" s="97">
        <f t="shared" si="368"/>
        <v>4679</v>
      </c>
      <c r="K955" s="98">
        <f t="shared" si="368"/>
        <v>4681</v>
      </c>
      <c r="L955" s="228">
        <f t="shared" si="368"/>
        <v>0</v>
      </c>
      <c r="M955" s="228">
        <f t="shared" si="368"/>
        <v>0</v>
      </c>
      <c r="N955" s="229">
        <f>K955/$K$990</f>
        <v>1.5079699805410343E-2</v>
      </c>
      <c r="O955" s="97">
        <f t="shared" si="369"/>
        <v>4</v>
      </c>
      <c r="P955" s="92">
        <f t="shared" si="369"/>
        <v>0</v>
      </c>
      <c r="Q955" s="92">
        <f t="shared" si="369"/>
        <v>0</v>
      </c>
      <c r="R955" s="97">
        <f t="shared" si="369"/>
        <v>2</v>
      </c>
      <c r="S955" s="92">
        <f t="shared" si="369"/>
        <v>0</v>
      </c>
      <c r="T955" s="92">
        <f t="shared" si="369"/>
        <v>0</v>
      </c>
      <c r="U955" s="97">
        <f t="shared" si="369"/>
        <v>6</v>
      </c>
      <c r="V955" s="228"/>
      <c r="W955" s="228"/>
      <c r="X955" s="228"/>
    </row>
    <row r="956" spans="2:24" ht="11.1" hidden="1" customHeight="1">
      <c r="B956" s="225">
        <v>10</v>
      </c>
      <c r="C956" s="48"/>
      <c r="D956" s="78" t="s">
        <v>798</v>
      </c>
      <c r="E956" s="35"/>
      <c r="F956" s="35"/>
      <c r="G956" s="99"/>
      <c r="H956" s="149"/>
      <c r="I956" s="149"/>
      <c r="J956" s="99"/>
      <c r="K956" s="132"/>
      <c r="L956" s="226"/>
      <c r="M956" s="226"/>
      <c r="N956" s="231"/>
      <c r="O956" s="99"/>
      <c r="P956" s="88"/>
      <c r="Q956" s="88"/>
      <c r="R956" s="99"/>
      <c r="S956" s="88"/>
      <c r="T956" s="88"/>
      <c r="U956" s="99"/>
      <c r="V956" s="226"/>
      <c r="W956" s="226"/>
      <c r="X956" s="226"/>
    </row>
    <row r="957" spans="2:24" ht="11.1" hidden="1" customHeight="1">
      <c r="B957" s="225"/>
      <c r="C957" s="48"/>
      <c r="D957" s="35" t="s">
        <v>1563</v>
      </c>
      <c r="E957" s="35"/>
      <c r="F957" s="35"/>
      <c r="G957" s="97">
        <f>G82</f>
        <v>8496.7999999999993</v>
      </c>
      <c r="H957" s="205"/>
      <c r="I957" s="205"/>
      <c r="J957" s="97">
        <f>J82</f>
        <v>8510.7999999999993</v>
      </c>
      <c r="K957" s="98">
        <f>K82</f>
        <v>8546.2999999999993</v>
      </c>
      <c r="L957" s="228"/>
      <c r="M957" s="228"/>
      <c r="N957" s="229">
        <f>K957/$K$990</f>
        <v>2.7531646752185088E-2</v>
      </c>
      <c r="O957" s="97">
        <f>O82</f>
        <v>14</v>
      </c>
      <c r="P957" s="95"/>
      <c r="Q957" s="95"/>
      <c r="R957" s="97">
        <f>R82</f>
        <v>35.5</v>
      </c>
      <c r="S957" s="95"/>
      <c r="T957" s="95"/>
      <c r="U957" s="97">
        <f>U82</f>
        <v>49.5</v>
      </c>
      <c r="V957" s="234"/>
      <c r="W957" s="234"/>
      <c r="X957" s="234"/>
    </row>
    <row r="958" spans="2:24" ht="11.1" hidden="1" customHeight="1">
      <c r="B958" s="225">
        <v>11</v>
      </c>
      <c r="C958" s="48"/>
      <c r="D958" s="78" t="s">
        <v>991</v>
      </c>
      <c r="E958" s="35"/>
      <c r="F958" s="35"/>
      <c r="G958" s="97"/>
      <c r="H958" s="205"/>
      <c r="I958" s="205"/>
      <c r="J958" s="97"/>
      <c r="K958" s="98"/>
      <c r="L958" s="228"/>
      <c r="M958" s="228"/>
      <c r="N958" s="231"/>
      <c r="O958" s="97"/>
      <c r="P958" s="92"/>
      <c r="Q958" s="92"/>
      <c r="R958" s="97"/>
      <c r="S958" s="92"/>
      <c r="T958" s="92"/>
      <c r="U958" s="97"/>
      <c r="V958" s="228"/>
      <c r="W958" s="228"/>
      <c r="X958" s="228"/>
    </row>
    <row r="959" spans="2:24" ht="11.1" hidden="1" customHeight="1">
      <c r="B959" s="227"/>
      <c r="C959" s="48"/>
      <c r="D959" s="35" t="s">
        <v>1563</v>
      </c>
      <c r="E959" s="35"/>
      <c r="F959" s="35"/>
      <c r="G959" s="99">
        <f>G302</f>
        <v>2450</v>
      </c>
      <c r="H959" s="205"/>
      <c r="I959" s="205"/>
      <c r="J959" s="99">
        <f>J302</f>
        <v>2475</v>
      </c>
      <c r="K959" s="132">
        <f>K302</f>
        <v>2483</v>
      </c>
      <c r="L959" s="226"/>
      <c r="M959" s="226"/>
      <c r="N959" s="231"/>
      <c r="O959" s="99">
        <f>O302</f>
        <v>25</v>
      </c>
      <c r="P959" s="119"/>
      <c r="Q959" s="119"/>
      <c r="R959" s="99">
        <f>R302</f>
        <v>8</v>
      </c>
      <c r="S959" s="119"/>
      <c r="T959" s="119"/>
      <c r="U959" s="99">
        <f>U302</f>
        <v>33</v>
      </c>
      <c r="V959" s="233"/>
      <c r="W959" s="233"/>
      <c r="X959" s="233"/>
    </row>
    <row r="960" spans="2:24" ht="11.1" hidden="1" customHeight="1">
      <c r="B960" s="227"/>
      <c r="C960" s="48"/>
      <c r="D960" s="35" t="s">
        <v>1564</v>
      </c>
      <c r="E960" s="35"/>
      <c r="F960" s="35"/>
      <c r="G960" s="99">
        <f>G303</f>
        <v>3864</v>
      </c>
      <c r="H960" s="205"/>
      <c r="I960" s="205"/>
      <c r="J960" s="99">
        <f>J303</f>
        <v>3878</v>
      </c>
      <c r="K960" s="132">
        <f>K303</f>
        <v>3893</v>
      </c>
      <c r="L960" s="226"/>
      <c r="M960" s="226"/>
      <c r="N960" s="231"/>
      <c r="O960" s="99">
        <f>O303</f>
        <v>14</v>
      </c>
      <c r="P960" s="119"/>
      <c r="Q960" s="119"/>
      <c r="R960" s="99">
        <f>R303</f>
        <v>15</v>
      </c>
      <c r="S960" s="119"/>
      <c r="T960" s="119"/>
      <c r="U960" s="99">
        <f>U303</f>
        <v>29</v>
      </c>
      <c r="V960" s="233"/>
      <c r="W960" s="233"/>
      <c r="X960" s="233"/>
    </row>
    <row r="961" spans="2:24" ht="11.1" hidden="1" customHeight="1">
      <c r="B961" s="227"/>
      <c r="C961" s="48"/>
      <c r="D961" s="35" t="s">
        <v>1567</v>
      </c>
      <c r="E961" s="35"/>
      <c r="F961" s="35"/>
      <c r="G961" s="97">
        <f>G304+G305</f>
        <v>154</v>
      </c>
      <c r="H961" s="205"/>
      <c r="I961" s="205"/>
      <c r="J961" s="97">
        <f>J304+J305</f>
        <v>136</v>
      </c>
      <c r="K961" s="98">
        <f>K304+K305</f>
        <v>134</v>
      </c>
      <c r="L961" s="228"/>
      <c r="M961" s="228"/>
      <c r="N961" s="231"/>
      <c r="O961" s="97">
        <f>O304+O305</f>
        <v>-18</v>
      </c>
      <c r="P961" s="95"/>
      <c r="Q961" s="95"/>
      <c r="R961" s="97">
        <f>R304+R305</f>
        <v>-2</v>
      </c>
      <c r="S961" s="95"/>
      <c r="T961" s="95"/>
      <c r="U961" s="97">
        <f>U304+U305</f>
        <v>-20</v>
      </c>
      <c r="V961" s="234"/>
      <c r="W961" s="234"/>
      <c r="X961" s="234"/>
    </row>
    <row r="962" spans="2:24" ht="11.1" hidden="1" customHeight="1">
      <c r="B962" s="225"/>
      <c r="C962" s="48"/>
      <c r="D962" s="35" t="s">
        <v>1565</v>
      </c>
      <c r="E962" s="35"/>
      <c r="F962" s="35"/>
      <c r="G962" s="97">
        <f>G306</f>
        <v>6468</v>
      </c>
      <c r="H962" s="228">
        <f>H61</f>
        <v>433.3</v>
      </c>
      <c r="I962" s="228">
        <f>I61</f>
        <v>0</v>
      </c>
      <c r="J962" s="97">
        <f>J306</f>
        <v>6489</v>
      </c>
      <c r="K962" s="98">
        <f>K306</f>
        <v>6510</v>
      </c>
      <c r="L962" s="228">
        <f>L61</f>
        <v>434.9</v>
      </c>
      <c r="M962" s="228">
        <f>M61</f>
        <v>0</v>
      </c>
      <c r="N962" s="229">
        <f>K962/$K$990</f>
        <v>2.0971767941299152E-2</v>
      </c>
      <c r="O962" s="97">
        <f>O306</f>
        <v>21</v>
      </c>
      <c r="P962" s="92">
        <f>P61</f>
        <v>1.5999999999999659</v>
      </c>
      <c r="Q962" s="92">
        <f>Q61</f>
        <v>0</v>
      </c>
      <c r="R962" s="97">
        <f>R306</f>
        <v>21</v>
      </c>
      <c r="S962" s="92">
        <f>S61</f>
        <v>0</v>
      </c>
      <c r="T962" s="92">
        <f>T61</f>
        <v>0</v>
      </c>
      <c r="U962" s="97">
        <f>U306</f>
        <v>42</v>
      </c>
      <c r="V962" s="228"/>
      <c r="W962" s="228"/>
      <c r="X962" s="228"/>
    </row>
    <row r="963" spans="2:24" ht="11.1" hidden="1" customHeight="1">
      <c r="B963" s="225">
        <v>12</v>
      </c>
      <c r="C963" s="48"/>
      <c r="D963" s="78" t="s">
        <v>1014</v>
      </c>
      <c r="E963" s="35"/>
      <c r="F963" s="35"/>
      <c r="G963" s="99"/>
      <c r="H963" s="149"/>
      <c r="I963" s="149"/>
      <c r="J963" s="99"/>
      <c r="K963" s="132"/>
      <c r="L963" s="226"/>
      <c r="M963" s="226"/>
      <c r="N963" s="231"/>
      <c r="O963" s="99"/>
      <c r="P963" s="88"/>
      <c r="Q963" s="88"/>
      <c r="R963" s="99"/>
      <c r="S963" s="88"/>
      <c r="T963" s="88"/>
      <c r="U963" s="99"/>
      <c r="V963" s="226"/>
      <c r="W963" s="226"/>
      <c r="X963" s="226"/>
    </row>
    <row r="964" spans="2:24" ht="11.1" hidden="1" customHeight="1">
      <c r="B964" s="225"/>
      <c r="C964" s="48"/>
      <c r="D964" s="35" t="s">
        <v>1563</v>
      </c>
      <c r="E964" s="35"/>
      <c r="F964" s="35"/>
      <c r="G964" s="97">
        <f>G320</f>
        <v>9297.6</v>
      </c>
      <c r="H964" s="205"/>
      <c r="I964" s="205"/>
      <c r="J964" s="97">
        <f>J320</f>
        <v>9540.7999999999993</v>
      </c>
      <c r="K964" s="98">
        <f>K320</f>
        <v>9618.2999999999993</v>
      </c>
      <c r="L964" s="228"/>
      <c r="M964" s="228"/>
      <c r="N964" s="229">
        <f>K964/$K$990</f>
        <v>3.0985062302580278E-2</v>
      </c>
      <c r="O964" s="97">
        <f>O320</f>
        <v>243.19999999999891</v>
      </c>
      <c r="P964" s="95"/>
      <c r="Q964" s="95"/>
      <c r="R964" s="97">
        <f>R320</f>
        <v>77.5</v>
      </c>
      <c r="S964" s="95"/>
      <c r="T964" s="95"/>
      <c r="U964" s="97">
        <f>U320</f>
        <v>320.69999999999891</v>
      </c>
      <c r="V964" s="234"/>
      <c r="W964" s="234"/>
      <c r="X964" s="234"/>
    </row>
    <row r="965" spans="2:24" ht="11.1" hidden="1" customHeight="1">
      <c r="B965" s="225">
        <v>13</v>
      </c>
      <c r="C965" s="48"/>
      <c r="D965" s="78" t="s">
        <v>976</v>
      </c>
      <c r="E965" s="35"/>
      <c r="F965" s="35"/>
      <c r="G965" s="99"/>
      <c r="H965" s="149"/>
      <c r="I965" s="149"/>
      <c r="J965" s="99"/>
      <c r="K965" s="132"/>
      <c r="L965" s="226"/>
      <c r="M965" s="226"/>
      <c r="N965" s="231"/>
      <c r="O965" s="99"/>
      <c r="P965" s="88"/>
      <c r="Q965" s="88"/>
      <c r="R965" s="99"/>
      <c r="S965" s="88"/>
      <c r="T965" s="88"/>
      <c r="U965" s="99"/>
      <c r="V965" s="226"/>
      <c r="W965" s="226"/>
      <c r="X965" s="226"/>
    </row>
    <row r="966" spans="2:24" ht="11.1" hidden="1" customHeight="1">
      <c r="B966" s="225"/>
      <c r="C966" s="48"/>
      <c r="D966" s="35" t="s">
        <v>1563</v>
      </c>
      <c r="E966" s="35"/>
      <c r="F966" s="35"/>
      <c r="G966" s="99">
        <f>G283</f>
        <v>2435.3000000000002</v>
      </c>
      <c r="H966" s="149"/>
      <c r="I966" s="149"/>
      <c r="J966" s="99">
        <f t="shared" ref="J966:K968" si="370">J283</f>
        <v>2510.3000000000002</v>
      </c>
      <c r="K966" s="132">
        <f t="shared" si="370"/>
        <v>2516.3000000000002</v>
      </c>
      <c r="L966" s="226"/>
      <c r="M966" s="226"/>
      <c r="N966" s="231"/>
      <c r="O966" s="99">
        <f>O283</f>
        <v>75</v>
      </c>
      <c r="P966" s="88"/>
      <c r="Q966" s="88"/>
      <c r="R966" s="99">
        <f>R283</f>
        <v>6</v>
      </c>
      <c r="S966" s="88"/>
      <c r="T966" s="88"/>
      <c r="U966" s="99">
        <f>U283</f>
        <v>81</v>
      </c>
      <c r="V966" s="226"/>
      <c r="W966" s="226"/>
      <c r="X966" s="226"/>
    </row>
    <row r="967" spans="2:24" ht="11.1" hidden="1" customHeight="1">
      <c r="B967" s="225"/>
      <c r="C967" s="48"/>
      <c r="D967" s="35" t="s">
        <v>1564</v>
      </c>
      <c r="E967" s="35"/>
      <c r="F967" s="35"/>
      <c r="G967" s="99">
        <f>G284</f>
        <v>2387.6</v>
      </c>
      <c r="H967" s="149"/>
      <c r="I967" s="149"/>
      <c r="J967" s="99">
        <f t="shared" si="370"/>
        <v>2463.6</v>
      </c>
      <c r="K967" s="132">
        <f t="shared" si="370"/>
        <v>2471.6</v>
      </c>
      <c r="L967" s="226"/>
      <c r="M967" s="226"/>
      <c r="N967" s="231"/>
      <c r="O967" s="99">
        <f>O284</f>
        <v>76</v>
      </c>
      <c r="P967" s="88"/>
      <c r="Q967" s="88"/>
      <c r="R967" s="99">
        <f>R284</f>
        <v>8</v>
      </c>
      <c r="S967" s="88"/>
      <c r="T967" s="88"/>
      <c r="U967" s="99">
        <f>U284</f>
        <v>84</v>
      </c>
      <c r="V967" s="226"/>
      <c r="W967" s="226"/>
      <c r="X967" s="226"/>
    </row>
    <row r="968" spans="2:24" ht="11.1" hidden="1" customHeight="1">
      <c r="B968" s="225"/>
      <c r="C968" s="48"/>
      <c r="D968" s="35" t="s">
        <v>1567</v>
      </c>
      <c r="E968" s="35"/>
      <c r="F968" s="35"/>
      <c r="G968" s="97">
        <f>G285</f>
        <v>484</v>
      </c>
      <c r="H968" s="205"/>
      <c r="I968" s="205"/>
      <c r="J968" s="97">
        <f t="shared" si="370"/>
        <v>476</v>
      </c>
      <c r="K968" s="98">
        <f t="shared" si="370"/>
        <v>464</v>
      </c>
      <c r="L968" s="228"/>
      <c r="M968" s="228"/>
      <c r="N968" s="231"/>
      <c r="O968" s="97">
        <f>O285</f>
        <v>-8</v>
      </c>
      <c r="P968" s="92"/>
      <c r="Q968" s="92"/>
      <c r="R968" s="97">
        <f>R285</f>
        <v>-12</v>
      </c>
      <c r="S968" s="92"/>
      <c r="T968" s="92"/>
      <c r="U968" s="97">
        <f>U285</f>
        <v>-20</v>
      </c>
      <c r="V968" s="228"/>
      <c r="W968" s="228"/>
      <c r="X968" s="228"/>
    </row>
    <row r="969" spans="2:24" ht="11.1" hidden="1" customHeight="1">
      <c r="B969" s="225"/>
      <c r="C969" s="48"/>
      <c r="D969" s="35" t="s">
        <v>1565</v>
      </c>
      <c r="E969" s="35"/>
      <c r="F969" s="35"/>
      <c r="G969" s="97">
        <f>+G966+G967+G968</f>
        <v>5306.9</v>
      </c>
      <c r="H969" s="205"/>
      <c r="I969" s="205"/>
      <c r="J969" s="97">
        <f>+J966+J967+J968</f>
        <v>5449.9</v>
      </c>
      <c r="K969" s="98">
        <f>+K966+K967+K968</f>
        <v>5451.9</v>
      </c>
      <c r="L969" s="228"/>
      <c r="M969" s="228"/>
      <c r="N969" s="229">
        <f>K969/$K$990</f>
        <v>1.7563130820148824E-2</v>
      </c>
      <c r="O969" s="97">
        <f>+O966+O967+O968</f>
        <v>143</v>
      </c>
      <c r="P969" s="92"/>
      <c r="Q969" s="92"/>
      <c r="R969" s="97">
        <f>+R966+R967+R968</f>
        <v>2</v>
      </c>
      <c r="S969" s="92"/>
      <c r="T969" s="92"/>
      <c r="U969" s="97">
        <f>+U966+U967+U968</f>
        <v>145</v>
      </c>
      <c r="V969" s="228"/>
      <c r="W969" s="228"/>
      <c r="X969" s="228"/>
    </row>
    <row r="970" spans="2:24" ht="11.1" hidden="1" customHeight="1">
      <c r="B970" s="225">
        <v>14</v>
      </c>
      <c r="C970" s="48"/>
      <c r="D970" s="78" t="s">
        <v>955</v>
      </c>
      <c r="E970" s="35"/>
      <c r="F970" s="35"/>
      <c r="G970" s="99"/>
      <c r="H970" s="149"/>
      <c r="I970" s="149"/>
      <c r="J970" s="99"/>
      <c r="K970" s="132"/>
      <c r="L970" s="226"/>
      <c r="M970" s="226"/>
      <c r="N970" s="231"/>
      <c r="O970" s="99"/>
      <c r="P970" s="88"/>
      <c r="Q970" s="88"/>
      <c r="R970" s="99"/>
      <c r="S970" s="88"/>
      <c r="T970" s="88"/>
      <c r="U970" s="99"/>
      <c r="V970" s="226"/>
      <c r="W970" s="226"/>
      <c r="X970" s="226"/>
    </row>
    <row r="971" spans="2:24" ht="11.1" hidden="1" customHeight="1">
      <c r="B971" s="225"/>
      <c r="C971" s="48"/>
      <c r="D971" s="35" t="s">
        <v>1570</v>
      </c>
      <c r="E971" s="35"/>
      <c r="F971" s="35"/>
      <c r="G971" s="97">
        <f>G252</f>
        <v>2093.6</v>
      </c>
      <c r="H971" s="205"/>
      <c r="I971" s="205"/>
      <c r="J971" s="97">
        <f>J252</f>
        <v>2094.6</v>
      </c>
      <c r="K971" s="98">
        <f>K252</f>
        <v>2095.6</v>
      </c>
      <c r="L971" s="228"/>
      <c r="M971" s="228"/>
      <c r="N971" s="229">
        <f>K971/$K$990</f>
        <v>6.7509119658658214E-3</v>
      </c>
      <c r="O971" s="97">
        <f>O252</f>
        <v>1</v>
      </c>
      <c r="P971" s="95"/>
      <c r="Q971" s="95"/>
      <c r="R971" s="97">
        <f>R252</f>
        <v>1</v>
      </c>
      <c r="S971" s="95"/>
      <c r="T971" s="95"/>
      <c r="U971" s="97">
        <f>U252</f>
        <v>2</v>
      </c>
      <c r="V971" s="234"/>
      <c r="W971" s="234"/>
      <c r="X971" s="234"/>
    </row>
    <row r="972" spans="2:24" ht="11.1" hidden="1" customHeight="1">
      <c r="B972" s="225">
        <v>15</v>
      </c>
      <c r="C972" s="48"/>
      <c r="D972" s="78" t="s">
        <v>793</v>
      </c>
      <c r="E972" s="35"/>
      <c r="F972" s="35"/>
      <c r="G972" s="99"/>
      <c r="H972" s="149"/>
      <c r="I972" s="149"/>
      <c r="J972" s="99"/>
      <c r="K972" s="132"/>
      <c r="L972" s="226"/>
      <c r="M972" s="226"/>
      <c r="N972" s="231"/>
      <c r="O972" s="99"/>
      <c r="P972" s="88"/>
      <c r="Q972" s="88"/>
      <c r="R972" s="99"/>
      <c r="S972" s="88"/>
      <c r="T972" s="88"/>
      <c r="U972" s="99"/>
      <c r="V972" s="226"/>
      <c r="W972" s="226"/>
      <c r="X972" s="226"/>
    </row>
    <row r="973" spans="2:24" ht="11.1" hidden="1" customHeight="1">
      <c r="B973" s="225"/>
      <c r="C973" s="48"/>
      <c r="D973" s="35" t="s">
        <v>1563</v>
      </c>
      <c r="E973" s="35"/>
      <c r="F973" s="35"/>
      <c r="G973" s="99">
        <f>G74</f>
        <v>445</v>
      </c>
      <c r="H973" s="149"/>
      <c r="I973" s="149"/>
      <c r="J973" s="99">
        <f>J74</f>
        <v>448</v>
      </c>
      <c r="K973" s="132">
        <f>K74</f>
        <v>449</v>
      </c>
      <c r="L973" s="226"/>
      <c r="M973" s="226"/>
      <c r="N973" s="231"/>
      <c r="O973" s="99">
        <f>O74</f>
        <v>3</v>
      </c>
      <c r="P973" s="119"/>
      <c r="Q973" s="119"/>
      <c r="R973" s="99">
        <f>R74</f>
        <v>1</v>
      </c>
      <c r="S973" s="119"/>
      <c r="T973" s="119"/>
      <c r="U973" s="99">
        <f>U74</f>
        <v>4</v>
      </c>
      <c r="V973" s="233"/>
      <c r="W973" s="233"/>
      <c r="X973" s="233"/>
    </row>
    <row r="974" spans="2:24" ht="11.1" hidden="1" customHeight="1">
      <c r="B974" s="225"/>
      <c r="C974" s="48"/>
      <c r="D974" s="35" t="s">
        <v>1571</v>
      </c>
      <c r="E974" s="35"/>
      <c r="F974" s="35"/>
      <c r="G974" s="97">
        <f>G75</f>
        <v>691</v>
      </c>
      <c r="H974" s="205"/>
      <c r="I974" s="205"/>
      <c r="J974" s="97">
        <f>J75</f>
        <v>690</v>
      </c>
      <c r="K974" s="98">
        <f>K75</f>
        <v>683</v>
      </c>
      <c r="L974" s="228"/>
      <c r="M974" s="228"/>
      <c r="N974" s="231"/>
      <c r="O974" s="97">
        <f>O75</f>
        <v>-1</v>
      </c>
      <c r="P974" s="95"/>
      <c r="Q974" s="95"/>
      <c r="R974" s="97">
        <f>R75</f>
        <v>-7</v>
      </c>
      <c r="S974" s="95"/>
      <c r="T974" s="95"/>
      <c r="U974" s="97">
        <f>U75</f>
        <v>-8</v>
      </c>
      <c r="V974" s="234"/>
      <c r="W974" s="234"/>
      <c r="X974" s="234"/>
    </row>
    <row r="975" spans="2:24" ht="11.1" hidden="1" customHeight="1">
      <c r="B975" s="225"/>
      <c r="C975" s="48"/>
      <c r="D975" s="35" t="s">
        <v>1565</v>
      </c>
      <c r="E975" s="35"/>
      <c r="F975" s="35"/>
      <c r="G975" s="97">
        <f>+G973+G974</f>
        <v>1136</v>
      </c>
      <c r="H975" s="205"/>
      <c r="I975" s="205"/>
      <c r="J975" s="97">
        <f>+J973+J974</f>
        <v>1138</v>
      </c>
      <c r="K975" s="98">
        <f>+K973+K974</f>
        <v>1132</v>
      </c>
      <c r="L975" s="228"/>
      <c r="M975" s="228"/>
      <c r="N975" s="229">
        <f>K975/$K$990</f>
        <v>3.6467037341859662E-3</v>
      </c>
      <c r="O975" s="97">
        <f>+O973+O974</f>
        <v>2</v>
      </c>
      <c r="P975" s="92"/>
      <c r="Q975" s="92"/>
      <c r="R975" s="97">
        <f>+R973+R974</f>
        <v>-6</v>
      </c>
      <c r="S975" s="92"/>
      <c r="T975" s="92"/>
      <c r="U975" s="97">
        <f>+U973+U974</f>
        <v>-4</v>
      </c>
      <c r="V975" s="228"/>
      <c r="W975" s="228"/>
      <c r="X975" s="228"/>
    </row>
    <row r="976" spans="2:24" ht="11.1" hidden="1" customHeight="1">
      <c r="B976" s="225">
        <v>16</v>
      </c>
      <c r="C976" s="48"/>
      <c r="D976" s="78" t="s">
        <v>1007</v>
      </c>
      <c r="E976" s="35"/>
      <c r="F976" s="35"/>
      <c r="G976" s="97"/>
      <c r="H976" s="205"/>
      <c r="I976" s="205"/>
      <c r="J976" s="97"/>
      <c r="K976" s="98"/>
      <c r="L976" s="228"/>
      <c r="M976" s="228"/>
      <c r="N976" s="231"/>
      <c r="O976" s="97"/>
      <c r="P976" s="95"/>
      <c r="Q976" s="95"/>
      <c r="R976" s="97"/>
      <c r="S976" s="95"/>
      <c r="T976" s="95"/>
      <c r="U976" s="97"/>
      <c r="V976" s="234"/>
      <c r="W976" s="234"/>
      <c r="X976" s="234"/>
    </row>
    <row r="977" spans="1:25" ht="11.1" hidden="1" customHeight="1">
      <c r="B977" s="225"/>
      <c r="C977" s="48"/>
      <c r="D977" s="35" t="s">
        <v>1563</v>
      </c>
      <c r="E977" s="35"/>
      <c r="F977" s="35"/>
      <c r="G977" s="99">
        <f>G312</f>
        <v>834.4</v>
      </c>
      <c r="H977" s="149"/>
      <c r="I977" s="149"/>
      <c r="J977" s="99">
        <f>J312</f>
        <v>838.4</v>
      </c>
      <c r="K977" s="132">
        <f>K312</f>
        <v>844.4</v>
      </c>
      <c r="L977" s="226"/>
      <c r="M977" s="226"/>
      <c r="N977" s="231"/>
      <c r="O977" s="99">
        <f>O312</f>
        <v>4</v>
      </c>
      <c r="P977" s="119"/>
      <c r="Q977" s="119"/>
      <c r="R977" s="99">
        <f>R312</f>
        <v>6</v>
      </c>
      <c r="S977" s="119"/>
      <c r="T977" s="119"/>
      <c r="U977" s="99">
        <f>U312</f>
        <v>10</v>
      </c>
      <c r="V977" s="233"/>
      <c r="W977" s="233"/>
      <c r="X977" s="233"/>
    </row>
    <row r="978" spans="1:25" ht="11.1" hidden="1" customHeight="1">
      <c r="B978" s="225"/>
      <c r="C978" s="48"/>
      <c r="D978" s="35" t="s">
        <v>1564</v>
      </c>
      <c r="E978" s="35"/>
      <c r="F978" s="35"/>
      <c r="G978" s="97">
        <f>G314</f>
        <v>292.5</v>
      </c>
      <c r="H978" s="205"/>
      <c r="I978" s="205"/>
      <c r="J978" s="97">
        <f>J314</f>
        <v>292.5</v>
      </c>
      <c r="K978" s="98">
        <f>K314</f>
        <v>292.5</v>
      </c>
      <c r="L978" s="228"/>
      <c r="M978" s="228"/>
      <c r="N978" s="231"/>
      <c r="O978" s="97">
        <f>O314</f>
        <v>0</v>
      </c>
      <c r="P978" s="95"/>
      <c r="Q978" s="95"/>
      <c r="R978" s="97">
        <f>R314</f>
        <v>0</v>
      </c>
      <c r="S978" s="95"/>
      <c r="T978" s="95"/>
      <c r="U978" s="97">
        <f>U314</f>
        <v>0</v>
      </c>
      <c r="V978" s="234"/>
      <c r="W978" s="234"/>
      <c r="X978" s="234"/>
    </row>
    <row r="979" spans="1:25" ht="11.1" hidden="1" customHeight="1">
      <c r="B979" s="225"/>
      <c r="C979" s="48"/>
      <c r="D979" s="35" t="s">
        <v>1565</v>
      </c>
      <c r="E979" s="35"/>
      <c r="F979" s="35"/>
      <c r="G979" s="97">
        <f>+G977+G978</f>
        <v>1126.9000000000001</v>
      </c>
      <c r="H979" s="205"/>
      <c r="I979" s="205"/>
      <c r="J979" s="97">
        <f>+J977+J978</f>
        <v>1130.9000000000001</v>
      </c>
      <c r="K979" s="98">
        <f>+K977+K978</f>
        <v>1136.9000000000001</v>
      </c>
      <c r="L979" s="228"/>
      <c r="M979" s="228"/>
      <c r="N979" s="229">
        <f>K979/$K$990</f>
        <v>3.662488935862213E-3</v>
      </c>
      <c r="O979" s="97">
        <f>+O977+O978</f>
        <v>4</v>
      </c>
      <c r="P979" s="92"/>
      <c r="Q979" s="92"/>
      <c r="R979" s="97">
        <f>+R977+R978</f>
        <v>6</v>
      </c>
      <c r="S979" s="92"/>
      <c r="T979" s="92"/>
      <c r="U979" s="97">
        <f>+U977+U978</f>
        <v>10</v>
      </c>
      <c r="V979" s="228"/>
      <c r="W979" s="228"/>
      <c r="X979" s="228"/>
    </row>
    <row r="980" spans="1:25" ht="11.1" hidden="1" customHeight="1">
      <c r="B980" s="225">
        <v>17</v>
      </c>
      <c r="C980" s="48"/>
      <c r="D980" s="78" t="s">
        <v>1314</v>
      </c>
      <c r="E980" s="35"/>
      <c r="F980" s="35"/>
      <c r="G980" s="99"/>
      <c r="H980" s="149"/>
      <c r="I980" s="149"/>
      <c r="J980" s="99"/>
      <c r="K980" s="132"/>
      <c r="L980" s="226"/>
      <c r="M980" s="226"/>
      <c r="N980" s="231"/>
      <c r="O980" s="99"/>
      <c r="P980" s="88"/>
      <c r="Q980" s="88"/>
      <c r="R980" s="99"/>
      <c r="S980" s="88"/>
      <c r="T980" s="88"/>
      <c r="U980" s="99"/>
      <c r="V980" s="226"/>
      <c r="W980" s="226"/>
      <c r="X980" s="226"/>
    </row>
    <row r="981" spans="1:25" ht="11.1" hidden="1" customHeight="1">
      <c r="B981" s="225"/>
      <c r="C981" s="48"/>
      <c r="D981" s="35" t="s">
        <v>1572</v>
      </c>
      <c r="E981" s="35"/>
      <c r="F981" s="35"/>
      <c r="G981" s="97">
        <f>G656</f>
        <v>564</v>
      </c>
      <c r="H981" s="205"/>
      <c r="I981" s="205"/>
      <c r="J981" s="97">
        <f>J656</f>
        <v>571</v>
      </c>
      <c r="K981" s="98">
        <f>K656</f>
        <v>572</v>
      </c>
      <c r="L981" s="228"/>
      <c r="M981" s="228"/>
      <c r="N981" s="229">
        <f>K981/$K$990</f>
        <v>1.8426806854720606E-3</v>
      </c>
      <c r="O981" s="97">
        <f>O656</f>
        <v>7</v>
      </c>
      <c r="P981" s="95"/>
      <c r="Q981" s="95"/>
      <c r="R981" s="97">
        <f>R656</f>
        <v>1</v>
      </c>
      <c r="S981" s="95"/>
      <c r="T981" s="95"/>
      <c r="U981" s="97">
        <f>U656</f>
        <v>8</v>
      </c>
      <c r="V981" s="234"/>
      <c r="W981" s="234"/>
      <c r="X981" s="234"/>
    </row>
    <row r="982" spans="1:25" hidden="1">
      <c r="K982" s="96"/>
    </row>
    <row r="983" spans="1:25" hidden="1">
      <c r="K983" s="96"/>
    </row>
    <row r="984" spans="1:25" ht="11.1" hidden="1" customHeight="1">
      <c r="B984" s="78" t="s">
        <v>1573</v>
      </c>
      <c r="C984" s="35"/>
      <c r="D984" s="35"/>
      <c r="E984" s="35"/>
      <c r="F984" s="35"/>
      <c r="G984" s="99"/>
      <c r="H984" s="149"/>
      <c r="I984" s="149"/>
      <c r="J984" s="99"/>
      <c r="K984" s="132"/>
      <c r="L984" s="226"/>
      <c r="M984" s="226"/>
      <c r="N984" s="231"/>
      <c r="O984" s="99"/>
      <c r="P984" s="88"/>
      <c r="Q984" s="88"/>
      <c r="R984" s="99"/>
      <c r="S984" s="88"/>
      <c r="T984" s="88"/>
      <c r="U984" s="99"/>
      <c r="V984" s="226"/>
      <c r="W984" s="226"/>
      <c r="X984" s="226"/>
    </row>
    <row r="985" spans="1:25" ht="11.1" hidden="1" customHeight="1">
      <c r="B985" s="48"/>
      <c r="C985" s="48"/>
      <c r="D985" s="35" t="s">
        <v>1574</v>
      </c>
      <c r="E985" s="35"/>
      <c r="F985" s="35"/>
      <c r="G985" s="88">
        <f>G931+G927+G922+G966+G949+G973+G944+G971+G918+G936+G953+G959+G977+G940+G981+G964+G957</f>
        <v>175437.5</v>
      </c>
      <c r="H985" s="149"/>
      <c r="I985" s="149"/>
      <c r="J985" s="88">
        <f>J931+J927+J922+J966+J949+J973+J944+J971+J918+J936+J953+J959+J977+J940+J981+J964+J957</f>
        <v>178110.3</v>
      </c>
      <c r="K985" s="89">
        <f>K931+K927+K922+K966+K949+K973+K944+K971+K918+K936+K953+K959+K977+K940+K981+K964+K957</f>
        <v>179006.19999999998</v>
      </c>
      <c r="L985" s="226"/>
      <c r="M985" s="226"/>
      <c r="N985" s="231"/>
      <c r="O985" s="88">
        <f>O931+O927+O922+O966+O949+O973+O944+O971+O918+O936+O953+O959+O977+O940+O981+O964+O957</f>
        <v>1880.4999999999973</v>
      </c>
      <c r="P985" s="88"/>
      <c r="Q985" s="88"/>
      <c r="R985" s="88">
        <f>R931+R927+R922+R966+R949+R973+R944+R971+R918+R936+R953+R959+R977+R940+R964+R981+R957</f>
        <v>882.900000000001</v>
      </c>
      <c r="S985" s="88"/>
      <c r="T985" s="88"/>
      <c r="U985" s="88">
        <f>U931+U927+U922+U966+U949+U973+U944+U971+U918+U936+U953+U959+U977+U940+U981+U964+U957</f>
        <v>2763.3999999999978</v>
      </c>
      <c r="V985" s="226"/>
      <c r="W985" s="226"/>
    </row>
    <row r="986" spans="1:25" ht="11.1" hidden="1" customHeight="1">
      <c r="B986" s="48"/>
      <c r="C986" s="48"/>
      <c r="D986" s="35" t="s">
        <v>1575</v>
      </c>
      <c r="E986" s="35"/>
      <c r="F986" s="35"/>
      <c r="G986" s="88">
        <f>G932+G928+G923+G967+G950+G945+G919+G937+G954+G960+G978+G941</f>
        <v>114499.71999999997</v>
      </c>
      <c r="H986" s="149"/>
      <c r="I986" s="149"/>
      <c r="J986" s="88">
        <f>J932+J928+J923+J967+J950+J945+J919+J937+J954+J960+J978+J941</f>
        <v>115736.69999999998</v>
      </c>
      <c r="K986" s="89">
        <f>K932+K928+K923+K967+K950+K945+K919+K937+K954+K960+K978+K941</f>
        <v>116752.12000000001</v>
      </c>
      <c r="L986" s="226"/>
      <c r="M986" s="226"/>
      <c r="N986" s="231"/>
      <c r="O986" s="88">
        <f>O932+O928+O923+O967+O950+O945+O919+O937+O954+O960+O978+O941</f>
        <v>1236.9799999999996</v>
      </c>
      <c r="P986" s="88"/>
      <c r="Q986" s="88"/>
      <c r="R986" s="88">
        <f>R932+R928+R923+R967+R950+R945+R919+R937+R954+R960+R978+R941</f>
        <v>1023.4200000000001</v>
      </c>
      <c r="S986" s="88"/>
      <c r="T986" s="88"/>
      <c r="U986" s="88">
        <f>U932+U928+U923+U967+U950+U945+U919+U937+U954+U960+U978+U941</f>
        <v>2260.3999999999996</v>
      </c>
      <c r="V986" s="226"/>
      <c r="W986" s="226"/>
      <c r="X986" s="82"/>
      <c r="Y986" s="82"/>
    </row>
    <row r="987" spans="1:25" ht="11.1" hidden="1" customHeight="1">
      <c r="B987" s="48"/>
      <c r="C987" s="48"/>
      <c r="D987" s="35" t="s">
        <v>1576</v>
      </c>
      <c r="E987" s="35"/>
      <c r="F987" s="35"/>
      <c r="G987" s="99">
        <f>G933+G924+G968+G974+G961+G946</f>
        <v>13089</v>
      </c>
      <c r="H987" s="149"/>
      <c r="I987" s="149"/>
      <c r="J987" s="99">
        <f>J933+J924+J968+J974+J961+J946</f>
        <v>12755</v>
      </c>
      <c r="K987" s="132">
        <f>K933+K924+K968+K974+K961+K946</f>
        <v>12569</v>
      </c>
      <c r="L987" s="226"/>
      <c r="M987" s="226"/>
      <c r="N987" s="231"/>
      <c r="O987" s="99">
        <f>O933+O924+O968+O974+O961+O946</f>
        <v>-334</v>
      </c>
      <c r="P987" s="88"/>
      <c r="Q987" s="88"/>
      <c r="R987" s="99">
        <f>R933+R924+R968+R974+R961+R946</f>
        <v>-186</v>
      </c>
      <c r="S987" s="88"/>
      <c r="T987" s="88"/>
      <c r="U987" s="99">
        <f>U933+U924+U968+U974+U961+U946</f>
        <v>-520</v>
      </c>
      <c r="V987" s="226"/>
      <c r="W987" s="226"/>
      <c r="X987" s="226"/>
      <c r="Y987" s="82"/>
    </row>
    <row r="988" spans="1:25" ht="11.1" hidden="1" customHeight="1">
      <c r="B988" s="48"/>
      <c r="C988" s="48"/>
      <c r="D988" s="35" t="s">
        <v>1577</v>
      </c>
      <c r="E988" s="35"/>
      <c r="F988" s="35"/>
      <c r="G988" s="99">
        <f>G916</f>
        <v>1396</v>
      </c>
      <c r="H988" s="149"/>
      <c r="I988" s="149"/>
      <c r="J988" s="99">
        <f>J916</f>
        <v>1463</v>
      </c>
      <c r="K988" s="132">
        <f>K916</f>
        <v>1450</v>
      </c>
      <c r="L988" s="226"/>
      <c r="M988" s="226"/>
      <c r="N988" s="231"/>
      <c r="O988" s="99">
        <f>O916</f>
        <v>67</v>
      </c>
      <c r="P988" s="88"/>
      <c r="Q988" s="88"/>
      <c r="R988" s="99">
        <f>R916</f>
        <v>-13</v>
      </c>
      <c r="S988" s="88"/>
      <c r="T988" s="88"/>
      <c r="U988" s="99">
        <f>U916</f>
        <v>54</v>
      </c>
      <c r="V988" s="226"/>
      <c r="W988" s="226"/>
      <c r="X988" s="226"/>
    </row>
    <row r="989" spans="1:25" ht="11.1" hidden="1" customHeight="1">
      <c r="B989" s="48"/>
      <c r="C989" s="48"/>
      <c r="D989" s="35" t="s">
        <v>1578</v>
      </c>
      <c r="E989" s="35"/>
      <c r="F989" s="35"/>
      <c r="G989" s="97">
        <f>G917</f>
        <v>636.79999999999995</v>
      </c>
      <c r="H989" s="205"/>
      <c r="I989" s="205"/>
      <c r="J989" s="97">
        <f>J917</f>
        <v>668</v>
      </c>
      <c r="K989" s="98">
        <f>K917</f>
        <v>640</v>
      </c>
      <c r="L989" s="228"/>
      <c r="M989" s="228"/>
      <c r="N989" s="235"/>
      <c r="O989" s="97">
        <f>O917</f>
        <v>31.200000000000045</v>
      </c>
      <c r="P989" s="92"/>
      <c r="Q989" s="92"/>
      <c r="R989" s="97">
        <f>R917</f>
        <v>-28</v>
      </c>
      <c r="S989" s="92"/>
      <c r="T989" s="92"/>
      <c r="U989" s="97">
        <f>U917</f>
        <v>3.2000000000000455</v>
      </c>
      <c r="V989" s="226"/>
      <c r="W989" s="226"/>
      <c r="X989" s="226"/>
    </row>
    <row r="990" spans="1:25" s="149" customFormat="1" ht="11.1" hidden="1" customHeight="1">
      <c r="A990" s="37"/>
      <c r="B990" s="236" t="s">
        <v>1579</v>
      </c>
      <c r="C990" s="37"/>
      <c r="E990" s="226"/>
      <c r="F990" s="226"/>
      <c r="G990" s="237">
        <f>G985+G986+G987+G988+G989</f>
        <v>305059.01999999996</v>
      </c>
      <c r="H990" s="205"/>
      <c r="I990" s="205"/>
      <c r="J990" s="237">
        <f>J985+J986+J987+J988+J989</f>
        <v>308733</v>
      </c>
      <c r="K990" s="238">
        <f>K985+K986+K987+K988+K989</f>
        <v>310417.32</v>
      </c>
      <c r="L990" s="228"/>
      <c r="M990" s="228"/>
      <c r="N990" s="229">
        <f>J990/$J$1041</f>
        <v>1</v>
      </c>
      <c r="O990" s="237">
        <f>O985+O986+O987+O988+O989</f>
        <v>2881.6799999999967</v>
      </c>
      <c r="P990" s="92"/>
      <c r="Q990" s="92"/>
      <c r="R990" s="237">
        <f>R985+R986+R987+R988+R989</f>
        <v>1679.3200000000011</v>
      </c>
      <c r="S990" s="92"/>
      <c r="T990" s="92"/>
      <c r="U990" s="237">
        <f>U985+U986+U987+U988+U989</f>
        <v>4560.9999999999973</v>
      </c>
      <c r="V990" s="228"/>
      <c r="W990" s="228"/>
      <c r="X990" s="228"/>
    </row>
    <row r="991" spans="1:25" s="149" customFormat="1" ht="11.1" hidden="1" customHeight="1">
      <c r="A991" s="37"/>
      <c r="B991" s="37"/>
      <c r="C991" s="37"/>
      <c r="E991" s="226"/>
      <c r="F991" s="226"/>
      <c r="G991" s="95"/>
      <c r="H991" s="234"/>
      <c r="I991" s="234"/>
      <c r="J991" s="239"/>
      <c r="K991" s="240"/>
      <c r="L991" s="234"/>
      <c r="M991" s="234"/>
      <c r="N991" s="229"/>
      <c r="O991" s="95"/>
      <c r="P991" s="95"/>
      <c r="Q991" s="95"/>
      <c r="R991" s="95"/>
      <c r="S991" s="95"/>
      <c r="T991" s="95"/>
      <c r="U991" s="95"/>
      <c r="V991" s="228"/>
      <c r="W991" s="228"/>
      <c r="X991" s="228"/>
    </row>
    <row r="992" spans="1:25" s="149" customFormat="1" ht="11.1" hidden="1" customHeight="1">
      <c r="A992" s="37"/>
      <c r="B992" s="37"/>
      <c r="C992" s="37"/>
      <c r="E992" s="226"/>
      <c r="F992" s="226"/>
      <c r="G992" s="95"/>
      <c r="H992" s="234"/>
      <c r="I992" s="234"/>
      <c r="J992" s="239"/>
      <c r="K992" s="240"/>
      <c r="L992" s="234"/>
      <c r="M992" s="234"/>
      <c r="N992" s="229"/>
      <c r="O992" s="95"/>
      <c r="P992" s="95"/>
      <c r="Q992" s="95"/>
      <c r="R992" s="95"/>
      <c r="S992" s="95"/>
      <c r="T992" s="95"/>
      <c r="U992" s="95"/>
      <c r="V992" s="228"/>
      <c r="W992" s="228"/>
      <c r="X992" s="228"/>
    </row>
    <row r="993" spans="1:25" ht="11.1" hidden="1" customHeight="1">
      <c r="B993" s="35" t="s">
        <v>1580</v>
      </c>
      <c r="C993" s="35"/>
      <c r="D993" s="35"/>
      <c r="E993" s="35"/>
      <c r="F993" s="35"/>
      <c r="G993" s="241">
        <v>3.4000000000000002E-2</v>
      </c>
      <c r="I993" s="35"/>
      <c r="J993" s="241" t="str">
        <f>IF(K985+K986=0,((O985+O986)/(G985+G986)),"")</f>
        <v/>
      </c>
      <c r="K993" s="242">
        <f>IF(K986+K985=0,"",((U986+U985)/(G986+G985)))</f>
        <v>1.732719931576911E-2</v>
      </c>
      <c r="L993" s="102"/>
      <c r="M993" s="102"/>
      <c r="N993" s="102"/>
      <c r="O993" s="102"/>
      <c r="P993" s="102"/>
      <c r="Q993" s="102"/>
      <c r="R993" s="102"/>
    </row>
    <row r="994" spans="1:25" ht="11.25" hidden="1" customHeight="1">
      <c r="B994" s="35" t="s">
        <v>1581</v>
      </c>
      <c r="C994" s="35"/>
      <c r="D994" s="35"/>
      <c r="E994" s="35"/>
      <c r="F994" s="35"/>
      <c r="G994" s="241"/>
      <c r="I994" s="35"/>
      <c r="J994" s="241"/>
      <c r="K994" s="242"/>
      <c r="L994" s="102"/>
      <c r="M994" s="102"/>
      <c r="N994" s="102"/>
      <c r="O994" s="102"/>
      <c r="P994" s="102"/>
      <c r="Q994" s="102"/>
      <c r="R994" s="102"/>
    </row>
    <row r="995" spans="1:25" s="108" customFormat="1" ht="11.1" hidden="1" customHeight="1">
      <c r="A995" s="107"/>
      <c r="B995" s="107" t="s">
        <v>1582</v>
      </c>
      <c r="C995" s="107"/>
      <c r="D995" s="107"/>
      <c r="E995" s="107"/>
      <c r="F995" s="107"/>
      <c r="G995" s="243">
        <v>3.4000000000000002E-2</v>
      </c>
      <c r="I995" s="107"/>
      <c r="J995" s="243" t="str">
        <f>IF(K985+K986=0,((O985+O986)/(G985+G986))/A4*12,"")</f>
        <v/>
      </c>
      <c r="K995" s="244">
        <f>IF(K985+K986=0,"",(U985+U986)/A4*12/(G985+G986))</f>
        <v>1.732719931576911E-2</v>
      </c>
      <c r="L995" s="109"/>
      <c r="M995" s="109"/>
      <c r="N995" s="109"/>
      <c r="O995" s="109"/>
      <c r="P995" s="109"/>
      <c r="Q995" s="109"/>
      <c r="R995" s="109"/>
      <c r="S995" s="113"/>
      <c r="T995" s="113"/>
      <c r="U995" s="113"/>
    </row>
    <row r="996" spans="1:25" s="149" customFormat="1" ht="11.1" hidden="1" customHeight="1">
      <c r="A996" s="37"/>
      <c r="B996" s="35" t="s">
        <v>1581</v>
      </c>
      <c r="C996" s="161"/>
      <c r="D996" s="245"/>
      <c r="E996" s="226"/>
      <c r="F996" s="226"/>
      <c r="G996" s="246"/>
      <c r="H996" s="247"/>
      <c r="I996" s="247"/>
      <c r="J996" s="248"/>
      <c r="K996" s="249"/>
      <c r="L996" s="250"/>
      <c r="M996" s="250"/>
      <c r="N996" s="250"/>
      <c r="O996" s="250"/>
      <c r="P996" s="250"/>
      <c r="Q996" s="250"/>
      <c r="R996" s="250"/>
      <c r="S996" s="251"/>
      <c r="T996" s="251"/>
      <c r="U996" s="251"/>
      <c r="V996" s="233"/>
      <c r="W996" s="233"/>
      <c r="X996" s="233"/>
    </row>
    <row r="997" spans="1:25" s="149" customFormat="1" ht="0.75" hidden="1" customHeight="1">
      <c r="A997" s="37"/>
      <c r="B997" s="37"/>
      <c r="C997" s="37"/>
      <c r="D997" s="37"/>
      <c r="E997" s="37"/>
      <c r="F997" s="37"/>
      <c r="G997" s="88"/>
      <c r="I997" s="226"/>
      <c r="J997" s="88"/>
      <c r="K997" s="252"/>
      <c r="L997" s="115"/>
      <c r="M997" s="115"/>
      <c r="N997" s="115"/>
      <c r="O997" s="115"/>
      <c r="P997" s="115"/>
      <c r="Q997" s="115"/>
      <c r="R997" s="115"/>
      <c r="S997" s="88"/>
      <c r="T997" s="88"/>
      <c r="U997" s="88"/>
      <c r="V997" s="226"/>
      <c r="W997" s="226"/>
      <c r="X997" s="226"/>
    </row>
    <row r="998" spans="1:25" s="149" customFormat="1">
      <c r="A998" s="37"/>
      <c r="B998" s="37"/>
      <c r="C998" s="37"/>
      <c r="D998" s="37"/>
      <c r="E998" s="37"/>
      <c r="F998" s="37"/>
      <c r="G998" s="88"/>
      <c r="I998" s="226"/>
      <c r="J998" s="88"/>
      <c r="K998" s="252"/>
      <c r="L998" s="115"/>
      <c r="M998" s="115"/>
      <c r="N998" s="115"/>
      <c r="O998" s="115"/>
      <c r="P998" s="115"/>
      <c r="Q998" s="115"/>
      <c r="R998" s="115"/>
      <c r="S998" s="88"/>
      <c r="T998" s="88"/>
      <c r="U998" s="88"/>
      <c r="V998" s="226"/>
      <c r="W998" s="226"/>
      <c r="X998" s="226"/>
    </row>
    <row r="999" spans="1:25" s="149" customFormat="1" hidden="1">
      <c r="A999" s="37"/>
      <c r="B999" s="236" t="s">
        <v>1583</v>
      </c>
      <c r="C999" s="37"/>
      <c r="D999" s="37"/>
      <c r="E999" s="37"/>
      <c r="F999" s="37"/>
      <c r="G999" s="88"/>
      <c r="I999" s="226"/>
      <c r="J999" s="88"/>
      <c r="K999" s="89"/>
      <c r="L999" s="226"/>
      <c r="M999" s="226"/>
      <c r="N999" s="226"/>
      <c r="O999" s="88"/>
      <c r="P999" s="88"/>
      <c r="Q999" s="88"/>
      <c r="R999" s="88"/>
      <c r="S999" s="88"/>
      <c r="T999" s="88"/>
      <c r="U999" s="88"/>
      <c r="V999" s="226"/>
      <c r="W999" s="226"/>
      <c r="X999" s="226"/>
    </row>
    <row r="1000" spans="1:25" s="149" customFormat="1" hidden="1">
      <c r="A1000" s="37"/>
      <c r="B1000" s="37"/>
      <c r="C1000" s="37"/>
      <c r="D1000" s="236" t="s">
        <v>1584</v>
      </c>
      <c r="E1000" s="37"/>
      <c r="F1000" s="37"/>
      <c r="G1000" s="88"/>
      <c r="I1000" s="226"/>
      <c r="J1000" s="88"/>
      <c r="K1000" s="89"/>
      <c r="L1000" s="226"/>
      <c r="M1000" s="226"/>
      <c r="N1000" s="226"/>
      <c r="O1000" s="88"/>
      <c r="P1000" s="88"/>
      <c r="Q1000" s="88"/>
      <c r="R1000" s="88"/>
      <c r="S1000" s="88"/>
      <c r="T1000" s="88"/>
      <c r="U1000" s="88"/>
      <c r="V1000" s="226"/>
      <c r="W1000" s="226"/>
      <c r="X1000" s="226"/>
    </row>
    <row r="1001" spans="1:25" s="149" customFormat="1" hidden="1">
      <c r="A1001" s="37"/>
      <c r="B1001" s="37"/>
      <c r="C1001" s="37"/>
      <c r="D1001" s="35" t="s">
        <v>1561</v>
      </c>
      <c r="E1001" s="37"/>
      <c r="F1001" s="37"/>
      <c r="G1001" s="88">
        <f>G916</f>
        <v>1396</v>
      </c>
      <c r="I1001" s="226"/>
      <c r="J1001" s="88">
        <f t="shared" ref="J1001:K1004" si="371">J916</f>
        <v>1463</v>
      </c>
      <c r="K1001" s="89">
        <f t="shared" si="371"/>
        <v>1450</v>
      </c>
      <c r="L1001" s="226"/>
      <c r="M1001" s="226"/>
      <c r="N1001" s="229"/>
      <c r="O1001" s="88">
        <f>O916</f>
        <v>67</v>
      </c>
      <c r="P1001" s="88"/>
      <c r="Q1001" s="88"/>
      <c r="R1001" s="88">
        <f>R916</f>
        <v>-13</v>
      </c>
      <c r="S1001" s="88"/>
      <c r="T1001" s="88"/>
      <c r="U1001" s="88">
        <f>U916</f>
        <v>54</v>
      </c>
      <c r="V1001" s="226"/>
      <c r="W1001" s="226"/>
      <c r="X1001" s="226"/>
    </row>
    <row r="1002" spans="1:25" s="149" customFormat="1" hidden="1">
      <c r="A1002" s="37"/>
      <c r="B1002" s="37"/>
      <c r="C1002" s="37"/>
      <c r="D1002" s="35" t="s">
        <v>1585</v>
      </c>
      <c r="E1002" s="37"/>
      <c r="F1002" s="37"/>
      <c r="G1002" s="88">
        <f>G917</f>
        <v>636.79999999999995</v>
      </c>
      <c r="I1002" s="226"/>
      <c r="J1002" s="88">
        <f t="shared" si="371"/>
        <v>668</v>
      </c>
      <c r="K1002" s="89">
        <f t="shared" si="371"/>
        <v>640</v>
      </c>
      <c r="L1002" s="226"/>
      <c r="M1002" s="226"/>
      <c r="N1002" s="229"/>
      <c r="O1002" s="88">
        <f>O917</f>
        <v>31.200000000000045</v>
      </c>
      <c r="P1002" s="88"/>
      <c r="Q1002" s="88"/>
      <c r="R1002" s="88">
        <f>R917</f>
        <v>-28</v>
      </c>
      <c r="S1002" s="88"/>
      <c r="T1002" s="88"/>
      <c r="U1002" s="88">
        <f>U917</f>
        <v>3.2000000000000455</v>
      </c>
      <c r="V1002" s="226"/>
      <c r="W1002" s="226"/>
      <c r="X1002" s="226"/>
    </row>
    <row r="1003" spans="1:25" s="149" customFormat="1" hidden="1">
      <c r="A1003" s="37"/>
      <c r="B1003" s="37"/>
      <c r="C1003" s="37"/>
      <c r="D1003" s="35" t="s">
        <v>1563</v>
      </c>
      <c r="E1003" s="37"/>
      <c r="F1003" s="37"/>
      <c r="G1003" s="88">
        <f>G918</f>
        <v>43540.7</v>
      </c>
      <c r="I1003" s="226"/>
      <c r="J1003" s="88">
        <f t="shared" si="371"/>
        <v>44728.700000000004</v>
      </c>
      <c r="K1003" s="89">
        <f t="shared" si="371"/>
        <v>44907.1</v>
      </c>
      <c r="L1003" s="226"/>
      <c r="M1003" s="226"/>
      <c r="N1003" s="229"/>
      <c r="O1003" s="88">
        <f>O918</f>
        <v>401.69999999999993</v>
      </c>
      <c r="P1003" s="88"/>
      <c r="Q1003" s="88"/>
      <c r="R1003" s="88">
        <f>R918</f>
        <v>177.39999999999986</v>
      </c>
      <c r="S1003" s="88"/>
      <c r="T1003" s="88"/>
      <c r="U1003" s="88">
        <f>U918</f>
        <v>579.0999999999998</v>
      </c>
      <c r="V1003" s="226"/>
      <c r="W1003" s="226"/>
      <c r="X1003" s="226"/>
    </row>
    <row r="1004" spans="1:25" s="149" customFormat="1" hidden="1">
      <c r="A1004" s="37"/>
      <c r="B1004" s="37"/>
      <c r="C1004" s="37"/>
      <c r="D1004" s="35" t="s">
        <v>1564</v>
      </c>
      <c r="E1004" s="37"/>
      <c r="F1004" s="37"/>
      <c r="G1004" s="92">
        <f>G919</f>
        <v>40427.419999999991</v>
      </c>
      <c r="H1004" s="205"/>
      <c r="I1004" s="228"/>
      <c r="J1004" s="92">
        <f t="shared" si="371"/>
        <v>40618.299999999996</v>
      </c>
      <c r="K1004" s="93">
        <f t="shared" si="371"/>
        <v>40678.22</v>
      </c>
      <c r="L1004" s="228"/>
      <c r="M1004" s="228"/>
      <c r="N1004" s="229"/>
      <c r="O1004" s="92">
        <f>O919</f>
        <v>190.88</v>
      </c>
      <c r="P1004" s="92"/>
      <c r="Q1004" s="92"/>
      <c r="R1004" s="92">
        <f>R919</f>
        <v>59.919999999999789</v>
      </c>
      <c r="S1004" s="92"/>
      <c r="T1004" s="92"/>
      <c r="U1004" s="92">
        <f>U919</f>
        <v>250.79999999999978</v>
      </c>
      <c r="V1004" s="226"/>
      <c r="W1004" s="226"/>
      <c r="X1004" s="226"/>
    </row>
    <row r="1005" spans="1:25" s="149" customFormat="1" hidden="1">
      <c r="A1005" s="37"/>
      <c r="B1005" s="37"/>
      <c r="C1005" s="37"/>
      <c r="D1005" s="35" t="s">
        <v>1565</v>
      </c>
      <c r="E1005" s="37"/>
      <c r="F1005" s="37"/>
      <c r="G1005" s="92">
        <f>G1001+G1003+G1004+G1002</f>
        <v>86000.92</v>
      </c>
      <c r="H1005" s="205"/>
      <c r="I1005" s="228"/>
      <c r="J1005" s="92">
        <f>J1001+J1003+J1004+J1002</f>
        <v>87478</v>
      </c>
      <c r="K1005" s="93">
        <f>K1001+K1003+K1004+K1002</f>
        <v>87675.32</v>
      </c>
      <c r="L1005" s="228"/>
      <c r="M1005" s="228"/>
      <c r="N1005" s="229">
        <f>K1005/$K$1041</f>
        <v>0.28244338943458441</v>
      </c>
      <c r="O1005" s="92">
        <f>O1001+O1003+O1004+O1002</f>
        <v>690.78</v>
      </c>
      <c r="P1005" s="92"/>
      <c r="Q1005" s="92"/>
      <c r="R1005" s="92">
        <f>R1001+R1003+R1004+R1002</f>
        <v>196.31999999999965</v>
      </c>
      <c r="S1005" s="92"/>
      <c r="T1005" s="92"/>
      <c r="U1005" s="92">
        <f>U1001+U1003+U1004+U1002</f>
        <v>887.09999999999968</v>
      </c>
      <c r="V1005" s="226"/>
      <c r="W1005" s="226"/>
      <c r="X1005" s="226"/>
      <c r="Y1005" s="253">
        <f>U1005/G1005</f>
        <v>1.0315005932494672E-2</v>
      </c>
    </row>
    <row r="1006" spans="1:25" s="149" customFormat="1" hidden="1">
      <c r="A1006" s="37"/>
      <c r="B1006" s="37"/>
      <c r="C1006" s="37"/>
      <c r="D1006" s="236" t="s">
        <v>1586</v>
      </c>
      <c r="E1006" s="37"/>
      <c r="F1006" s="37"/>
      <c r="G1006" s="88"/>
      <c r="I1006" s="226"/>
      <c r="J1006" s="88"/>
      <c r="K1006" s="89"/>
      <c r="L1006" s="226"/>
      <c r="M1006" s="226"/>
      <c r="N1006" s="229"/>
      <c r="O1006" s="88"/>
      <c r="P1006" s="88"/>
      <c r="Q1006" s="88"/>
      <c r="R1006" s="88"/>
      <c r="S1006" s="88"/>
      <c r="T1006" s="88"/>
      <c r="U1006" s="88"/>
      <c r="V1006" s="226"/>
      <c r="W1006" s="226"/>
      <c r="X1006" s="226"/>
    </row>
    <row r="1007" spans="1:25" s="149" customFormat="1" hidden="1">
      <c r="A1007" s="37"/>
      <c r="B1007" s="37"/>
      <c r="C1007" s="37"/>
      <c r="D1007" s="35" t="s">
        <v>1563</v>
      </c>
      <c r="E1007" s="37"/>
      <c r="F1007" s="37"/>
      <c r="G1007" s="88">
        <f>G936+G971</f>
        <v>12795.6</v>
      </c>
      <c r="I1007" s="226"/>
      <c r="J1007" s="88">
        <f>J936+J971</f>
        <v>12937.6</v>
      </c>
      <c r="K1007" s="89">
        <f>K936+K971</f>
        <v>13126.800000000001</v>
      </c>
      <c r="L1007" s="226"/>
      <c r="M1007" s="226"/>
      <c r="N1007" s="229"/>
      <c r="O1007" s="88">
        <f>O936+O971</f>
        <v>142</v>
      </c>
      <c r="P1007" s="88"/>
      <c r="Q1007" s="88"/>
      <c r="R1007" s="88">
        <f>R936+R971</f>
        <v>189.20000000000005</v>
      </c>
      <c r="S1007" s="88"/>
      <c r="T1007" s="88"/>
      <c r="U1007" s="88">
        <f>U936+U971</f>
        <v>331.20000000000005</v>
      </c>
      <c r="V1007" s="226"/>
      <c r="W1007" s="226"/>
      <c r="X1007" s="226"/>
    </row>
    <row r="1008" spans="1:25" s="149" customFormat="1" hidden="1">
      <c r="A1008" s="37"/>
      <c r="B1008" s="37"/>
      <c r="C1008" s="37"/>
      <c r="D1008" s="35" t="s">
        <v>1564</v>
      </c>
      <c r="E1008" s="37"/>
      <c r="F1008" s="37"/>
      <c r="G1008" s="92">
        <f>G937</f>
        <v>9819.9000000000015</v>
      </c>
      <c r="H1008" s="205"/>
      <c r="I1008" s="228"/>
      <c r="J1008" s="92">
        <f>J937</f>
        <v>9929.9000000000015</v>
      </c>
      <c r="K1008" s="93">
        <f>K937</f>
        <v>10063.6</v>
      </c>
      <c r="L1008" s="228"/>
      <c r="M1008" s="228"/>
      <c r="N1008" s="229"/>
      <c r="O1008" s="92">
        <f>O937</f>
        <v>110</v>
      </c>
      <c r="P1008" s="92"/>
      <c r="Q1008" s="92"/>
      <c r="R1008" s="92">
        <f>R937</f>
        <v>133.70000000000005</v>
      </c>
      <c r="S1008" s="92"/>
      <c r="T1008" s="92"/>
      <c r="U1008" s="92">
        <f>U937</f>
        <v>243.70000000000005</v>
      </c>
      <c r="V1008" s="226"/>
      <c r="W1008" s="226"/>
      <c r="X1008" s="226"/>
    </row>
    <row r="1009" spans="1:25" s="149" customFormat="1" hidden="1">
      <c r="A1009" s="37"/>
      <c r="B1009" s="37"/>
      <c r="C1009" s="37"/>
      <c r="D1009" s="35" t="s">
        <v>1565</v>
      </c>
      <c r="E1009" s="37"/>
      <c r="F1009" s="37"/>
      <c r="G1009" s="92">
        <f>G1007+G1008</f>
        <v>22615.5</v>
      </c>
      <c r="H1009" s="205"/>
      <c r="I1009" s="228"/>
      <c r="J1009" s="92">
        <f>J1007+J1008</f>
        <v>22867.5</v>
      </c>
      <c r="K1009" s="93">
        <f>K1007+K1008</f>
        <v>23190.400000000001</v>
      </c>
      <c r="L1009" s="228"/>
      <c r="M1009" s="228"/>
      <c r="N1009" s="229">
        <f>K1009/$K$1041</f>
        <v>7.4707171623026702E-2</v>
      </c>
      <c r="O1009" s="92">
        <f>O1007+O1008</f>
        <v>252</v>
      </c>
      <c r="P1009" s="92"/>
      <c r="Q1009" s="92"/>
      <c r="R1009" s="92">
        <f>R1007+R1008</f>
        <v>322.90000000000009</v>
      </c>
      <c r="S1009" s="92"/>
      <c r="T1009" s="92"/>
      <c r="U1009" s="92">
        <f>U1007+U1008</f>
        <v>574.90000000000009</v>
      </c>
      <c r="V1009" s="226"/>
      <c r="W1009" s="226"/>
      <c r="X1009" s="226"/>
      <c r="Y1009" s="253">
        <f>U1009/G1009</f>
        <v>2.5420618602286046E-2</v>
      </c>
    </row>
    <row r="1010" spans="1:25" s="149" customFormat="1" hidden="1">
      <c r="A1010" s="37"/>
      <c r="B1010" s="37"/>
      <c r="C1010" s="37"/>
      <c r="D1010" s="236" t="s">
        <v>1587</v>
      </c>
      <c r="E1010" s="37"/>
      <c r="F1010" s="37"/>
      <c r="G1010" s="88"/>
      <c r="I1010" s="226"/>
      <c r="J1010" s="88"/>
      <c r="K1010" s="89"/>
      <c r="L1010" s="226"/>
      <c r="M1010" s="226"/>
      <c r="N1010" s="229"/>
      <c r="O1010" s="88"/>
      <c r="P1010" s="88"/>
      <c r="Q1010" s="88"/>
      <c r="R1010" s="88"/>
      <c r="S1010" s="88"/>
      <c r="T1010" s="88"/>
      <c r="U1010" s="88"/>
      <c r="V1010" s="226"/>
      <c r="W1010" s="226"/>
      <c r="X1010" s="226"/>
    </row>
    <row r="1011" spans="1:25" s="149" customFormat="1" hidden="1">
      <c r="A1011" s="37"/>
      <c r="B1011" s="37"/>
      <c r="C1011" s="37"/>
      <c r="D1011" s="35" t="s">
        <v>1563</v>
      </c>
      <c r="E1011" s="37"/>
      <c r="F1011" s="37"/>
      <c r="G1011" s="88">
        <f>G931+G949+G973</f>
        <v>17896.100000000002</v>
      </c>
      <c r="I1011" s="226"/>
      <c r="J1011" s="88">
        <f>J931+J949+J973</f>
        <v>17967.7</v>
      </c>
      <c r="K1011" s="89">
        <f>K931+K949+K973</f>
        <v>18023.5</v>
      </c>
      <c r="L1011" s="226"/>
      <c r="M1011" s="226"/>
      <c r="N1011" s="229"/>
      <c r="O1011" s="88">
        <f>O931+O949+O973</f>
        <v>65.599999999999966</v>
      </c>
      <c r="P1011" s="88"/>
      <c r="Q1011" s="88"/>
      <c r="R1011" s="88">
        <f>R931+R949+R973</f>
        <v>42.799999999999955</v>
      </c>
      <c r="S1011" s="88"/>
      <c r="T1011" s="88"/>
      <c r="U1011" s="88">
        <f>U931+U949+U973</f>
        <v>108.39999999999992</v>
      </c>
      <c r="V1011" s="226"/>
      <c r="W1011" s="226"/>
      <c r="X1011" s="226"/>
    </row>
    <row r="1012" spans="1:25" s="149" customFormat="1" hidden="1">
      <c r="A1012" s="37"/>
      <c r="B1012" s="37"/>
      <c r="C1012" s="37"/>
      <c r="D1012" s="35" t="s">
        <v>1568</v>
      </c>
      <c r="E1012" s="37"/>
      <c r="F1012" s="37"/>
      <c r="G1012" s="88">
        <f>G932+G950</f>
        <v>6490</v>
      </c>
      <c r="I1012" s="226"/>
      <c r="J1012" s="88">
        <f>J932+J950</f>
        <v>6523.6</v>
      </c>
      <c r="K1012" s="89">
        <f>K932+K950</f>
        <v>6543.4</v>
      </c>
      <c r="L1012" s="226"/>
      <c r="M1012" s="226"/>
      <c r="N1012" s="229"/>
      <c r="O1012" s="88">
        <f>O932+O950</f>
        <v>33.599999999999966</v>
      </c>
      <c r="P1012" s="88"/>
      <c r="Q1012" s="88"/>
      <c r="R1012" s="88">
        <f>R932+R950</f>
        <v>19.800000000000011</v>
      </c>
      <c r="S1012" s="88"/>
      <c r="T1012" s="88"/>
      <c r="U1012" s="88">
        <f>U932+U950</f>
        <v>53.399999999999977</v>
      </c>
      <c r="V1012" s="226"/>
      <c r="W1012" s="226"/>
      <c r="X1012" s="226"/>
    </row>
    <row r="1013" spans="1:25" s="149" customFormat="1" hidden="1">
      <c r="A1013" s="37"/>
      <c r="B1013" s="37"/>
      <c r="C1013" s="37"/>
      <c r="D1013" s="35" t="s">
        <v>1567</v>
      </c>
      <c r="E1013" s="37"/>
      <c r="F1013" s="37"/>
      <c r="G1013" s="92">
        <f>G974+G933</f>
        <v>4049</v>
      </c>
      <c r="H1013" s="205"/>
      <c r="I1013" s="228"/>
      <c r="J1013" s="92">
        <f>J974+J933</f>
        <v>4042</v>
      </c>
      <c r="K1013" s="93">
        <f>K974+K933</f>
        <v>4022</v>
      </c>
      <c r="L1013" s="228"/>
      <c r="M1013" s="228"/>
      <c r="N1013" s="229"/>
      <c r="O1013" s="92">
        <f>O974+O933</f>
        <v>-7</v>
      </c>
      <c r="P1013" s="92"/>
      <c r="Q1013" s="92"/>
      <c r="R1013" s="92">
        <f>R974+R933</f>
        <v>-20</v>
      </c>
      <c r="S1013" s="92"/>
      <c r="T1013" s="92"/>
      <c r="U1013" s="92">
        <f>U974+U933</f>
        <v>-27</v>
      </c>
      <c r="V1013" s="226"/>
      <c r="W1013" s="226"/>
      <c r="X1013" s="226"/>
    </row>
    <row r="1014" spans="1:25" s="149" customFormat="1" hidden="1">
      <c r="A1014" s="37"/>
      <c r="B1014" s="37"/>
      <c r="C1014" s="37"/>
      <c r="D1014" s="35" t="s">
        <v>1565</v>
      </c>
      <c r="E1014" s="37"/>
      <c r="F1014" s="37"/>
      <c r="G1014" s="92">
        <f>G1011+G1012+G1013</f>
        <v>28435.100000000002</v>
      </c>
      <c r="H1014" s="205"/>
      <c r="I1014" s="228"/>
      <c r="J1014" s="92">
        <f>J1011+J1012+J1013</f>
        <v>28533.300000000003</v>
      </c>
      <c r="K1014" s="93">
        <f>K1011+K1012+K1013</f>
        <v>28588.9</v>
      </c>
      <c r="L1014" s="228"/>
      <c r="M1014" s="228"/>
      <c r="N1014" s="229">
        <f>K1014/$K$1041</f>
        <v>9.2098275959601739E-2</v>
      </c>
      <c r="O1014" s="92">
        <f>O1011+O1012+O1013</f>
        <v>92.199999999999932</v>
      </c>
      <c r="P1014" s="92"/>
      <c r="Q1014" s="92"/>
      <c r="R1014" s="92">
        <f>R1011+R1012+R1013</f>
        <v>42.599999999999966</v>
      </c>
      <c r="S1014" s="92"/>
      <c r="T1014" s="92"/>
      <c r="U1014" s="92">
        <f>U1011+U1012+U1013</f>
        <v>134.7999999999999</v>
      </c>
      <c r="V1014" s="226"/>
      <c r="W1014" s="226"/>
      <c r="X1014" s="226"/>
      <c r="Y1014" s="253">
        <f>U1014/G1014</f>
        <v>4.7406198676987208E-3</v>
      </c>
    </row>
    <row r="1015" spans="1:25" s="149" customFormat="1" hidden="1">
      <c r="A1015" s="37"/>
      <c r="B1015" s="37"/>
      <c r="C1015" s="37"/>
      <c r="D1015" s="236" t="s">
        <v>1588</v>
      </c>
      <c r="E1015" s="37"/>
      <c r="F1015" s="37"/>
      <c r="G1015" s="88"/>
      <c r="I1015" s="226"/>
      <c r="J1015" s="88"/>
      <c r="K1015" s="89"/>
      <c r="L1015" s="226"/>
      <c r="M1015" s="226"/>
      <c r="N1015" s="229"/>
      <c r="O1015" s="88"/>
      <c r="P1015" s="88"/>
      <c r="Q1015" s="88"/>
      <c r="R1015" s="88"/>
      <c r="S1015" s="88"/>
      <c r="T1015" s="88"/>
      <c r="U1015" s="88"/>
      <c r="V1015" s="226"/>
      <c r="W1015" s="226"/>
      <c r="X1015" s="226"/>
    </row>
    <row r="1016" spans="1:25" s="149" customFormat="1" hidden="1">
      <c r="A1016" s="37"/>
      <c r="B1016" s="37"/>
      <c r="C1016" s="37"/>
      <c r="D1016" s="35" t="s">
        <v>1563</v>
      </c>
      <c r="E1016" s="37"/>
      <c r="F1016" s="37"/>
      <c r="G1016" s="88">
        <f>G953+G959+G966+G977+G957</f>
        <v>17796.599999999999</v>
      </c>
      <c r="I1016" s="226"/>
      <c r="J1016" s="88">
        <f>J953+J959+J966+J977+J957</f>
        <v>17916.599999999999</v>
      </c>
      <c r="K1016" s="89">
        <f>K953+K959+K966+K977+K957</f>
        <v>17973.099999999999</v>
      </c>
      <c r="L1016" s="226"/>
      <c r="M1016" s="226"/>
      <c r="N1016" s="229"/>
      <c r="O1016" s="88">
        <f>O953+O959+O966+O977+O957</f>
        <v>120</v>
      </c>
      <c r="P1016" s="88"/>
      <c r="Q1016" s="88"/>
      <c r="R1016" s="88">
        <f>R953+R959+R966+R977+R957</f>
        <v>56.5</v>
      </c>
      <c r="S1016" s="88"/>
      <c r="T1016" s="88"/>
      <c r="U1016" s="88">
        <f>U953+U959+U966+U977+U957</f>
        <v>176.5</v>
      </c>
      <c r="V1016" s="226"/>
      <c r="W1016" s="226"/>
      <c r="X1016" s="226"/>
    </row>
    <row r="1017" spans="1:25" s="149" customFormat="1" hidden="1">
      <c r="A1017" s="37"/>
      <c r="B1017" s="37"/>
      <c r="C1017" s="37"/>
      <c r="D1017" s="35" t="s">
        <v>1568</v>
      </c>
      <c r="E1017" s="37"/>
      <c r="F1017" s="37"/>
      <c r="G1017" s="88">
        <f>G954+G960+G967+G978</f>
        <v>7639</v>
      </c>
      <c r="I1017" s="226"/>
      <c r="J1017" s="88">
        <f>J954+J960+J967+J978</f>
        <v>7731</v>
      </c>
      <c r="K1017" s="89">
        <f>K954+K960+K967+K978</f>
        <v>7755</v>
      </c>
      <c r="L1017" s="226"/>
      <c r="M1017" s="226"/>
      <c r="N1017" s="229"/>
      <c r="O1017" s="88">
        <f>O954+O960+O967+O978</f>
        <v>92</v>
      </c>
      <c r="P1017" s="88"/>
      <c r="Q1017" s="88"/>
      <c r="R1017" s="88">
        <f>R954+R960+R967+R978</f>
        <v>24</v>
      </c>
      <c r="S1017" s="88"/>
      <c r="T1017" s="88"/>
      <c r="U1017" s="88">
        <f>U954+U960+U967+U978</f>
        <v>116</v>
      </c>
      <c r="V1017" s="226"/>
      <c r="W1017" s="226"/>
      <c r="X1017" s="226"/>
    </row>
    <row r="1018" spans="1:25" s="149" customFormat="1" hidden="1">
      <c r="A1018" s="37"/>
      <c r="B1018" s="37"/>
      <c r="C1018" s="37"/>
      <c r="D1018" s="35" t="s">
        <v>1567</v>
      </c>
      <c r="E1018" s="37"/>
      <c r="F1018" s="37"/>
      <c r="G1018" s="92">
        <f>G961+G968</f>
        <v>638</v>
      </c>
      <c r="H1018" s="205"/>
      <c r="I1018" s="228"/>
      <c r="J1018" s="92">
        <f>J961+J968</f>
        <v>612</v>
      </c>
      <c r="K1018" s="93">
        <f>K961+K968</f>
        <v>598</v>
      </c>
      <c r="L1018" s="228"/>
      <c r="M1018" s="228"/>
      <c r="N1018" s="229"/>
      <c r="O1018" s="92">
        <f>O961+O968</f>
        <v>-26</v>
      </c>
      <c r="P1018" s="92"/>
      <c r="Q1018" s="92"/>
      <c r="R1018" s="92">
        <f>R961+R968</f>
        <v>-14</v>
      </c>
      <c r="S1018" s="92"/>
      <c r="T1018" s="92"/>
      <c r="U1018" s="92">
        <f>U961+U968</f>
        <v>-40</v>
      </c>
      <c r="V1018" s="226"/>
      <c r="W1018" s="226"/>
      <c r="X1018" s="226"/>
    </row>
    <row r="1019" spans="1:25" s="149" customFormat="1" hidden="1">
      <c r="A1019" s="37"/>
      <c r="B1019" s="37"/>
      <c r="C1019" s="37"/>
      <c r="D1019" s="35" t="s">
        <v>1565</v>
      </c>
      <c r="E1019" s="37"/>
      <c r="F1019" s="37"/>
      <c r="G1019" s="92">
        <f>G1016+G1017+G1018</f>
        <v>26073.599999999999</v>
      </c>
      <c r="H1019" s="205"/>
      <c r="I1019" s="228"/>
      <c r="J1019" s="92">
        <f>J1016+J1017+J1018</f>
        <v>26259.599999999999</v>
      </c>
      <c r="K1019" s="93">
        <f>K1016+K1017+K1018</f>
        <v>26326.1</v>
      </c>
      <c r="L1019" s="228"/>
      <c r="M1019" s="228"/>
      <c r="N1019" s="229">
        <f>K1019/$K$1041</f>
        <v>8.4808734254905621E-2</v>
      </c>
      <c r="O1019" s="92">
        <f>O1016+O1017+O1018</f>
        <v>186</v>
      </c>
      <c r="P1019" s="92"/>
      <c r="Q1019" s="92"/>
      <c r="R1019" s="92">
        <f>R1016+R1017+R1018</f>
        <v>66.5</v>
      </c>
      <c r="S1019" s="92"/>
      <c r="T1019" s="92"/>
      <c r="U1019" s="92">
        <f>U1016+U1017+U1018</f>
        <v>252.5</v>
      </c>
      <c r="V1019" s="226"/>
      <c r="W1019" s="226"/>
      <c r="X1019" s="226"/>
      <c r="Y1019" s="253">
        <f>U1019/G1019</f>
        <v>9.6841249386352482E-3</v>
      </c>
    </row>
    <row r="1020" spans="1:25" s="149" customFormat="1" hidden="1">
      <c r="A1020" s="37"/>
      <c r="B1020" s="37"/>
      <c r="C1020" s="37"/>
      <c r="D1020" s="236" t="s">
        <v>1589</v>
      </c>
      <c r="E1020" s="37"/>
      <c r="F1020" s="37"/>
      <c r="G1020" s="88"/>
      <c r="I1020" s="226"/>
      <c r="J1020" s="88"/>
      <c r="K1020" s="89"/>
      <c r="L1020" s="226"/>
      <c r="M1020" s="226"/>
      <c r="N1020" s="229"/>
      <c r="O1020" s="88"/>
      <c r="P1020" s="88"/>
      <c r="Q1020" s="88"/>
      <c r="R1020" s="88"/>
      <c r="S1020" s="88"/>
      <c r="T1020" s="88"/>
      <c r="U1020" s="88"/>
      <c r="V1020" s="226"/>
      <c r="W1020" s="226"/>
      <c r="X1020" s="226"/>
    </row>
    <row r="1021" spans="1:25" s="149" customFormat="1" hidden="1">
      <c r="A1021" s="37"/>
      <c r="B1021" s="37"/>
      <c r="C1021" s="37"/>
      <c r="D1021" s="35" t="s">
        <v>1563</v>
      </c>
      <c r="E1021" s="37"/>
      <c r="F1021" s="37"/>
      <c r="G1021" s="88">
        <f>G922+G981</f>
        <v>33662.300000000003</v>
      </c>
      <c r="I1021" s="226"/>
      <c r="J1021" s="88">
        <f>J922+J981</f>
        <v>34146.699999999997</v>
      </c>
      <c r="K1021" s="89">
        <f>K922+K981</f>
        <v>34482.699999999997</v>
      </c>
      <c r="L1021" s="226"/>
      <c r="M1021" s="226"/>
      <c r="N1021" s="229"/>
      <c r="O1021" s="88">
        <f>O922+O981</f>
        <v>484.39999999999986</v>
      </c>
      <c r="P1021" s="88"/>
      <c r="Q1021" s="88"/>
      <c r="R1021" s="88">
        <f>R922+R981</f>
        <v>337</v>
      </c>
      <c r="S1021" s="88"/>
      <c r="T1021" s="88"/>
      <c r="U1021" s="88">
        <f>U922+U981</f>
        <v>821.39999999999986</v>
      </c>
      <c r="V1021" s="226"/>
      <c r="W1021" s="226"/>
      <c r="X1021" s="226"/>
    </row>
    <row r="1022" spans="1:25" s="149" customFormat="1" hidden="1">
      <c r="A1022" s="37"/>
      <c r="B1022" s="37"/>
      <c r="C1022" s="37"/>
      <c r="D1022" s="35" t="s">
        <v>1568</v>
      </c>
      <c r="E1022" s="37"/>
      <c r="F1022" s="37"/>
      <c r="G1022" s="88">
        <f>G923</f>
        <v>25311.200000000001</v>
      </c>
      <c r="I1022" s="226"/>
      <c r="J1022" s="88">
        <f>J923</f>
        <v>25719.7</v>
      </c>
      <c r="K1022" s="89">
        <f>K923</f>
        <v>26126.2</v>
      </c>
      <c r="L1022" s="226"/>
      <c r="M1022" s="226"/>
      <c r="N1022" s="229"/>
      <c r="O1022" s="88">
        <f>O923</f>
        <v>408.5</v>
      </c>
      <c r="P1022" s="88"/>
      <c r="Q1022" s="88"/>
      <c r="R1022" s="88">
        <f>R923</f>
        <v>406.5</v>
      </c>
      <c r="S1022" s="88"/>
      <c r="T1022" s="88"/>
      <c r="U1022" s="88">
        <f>U923</f>
        <v>815</v>
      </c>
      <c r="V1022" s="226"/>
      <c r="W1022" s="226"/>
      <c r="X1022" s="226"/>
    </row>
    <row r="1023" spans="1:25" s="149" customFormat="1" hidden="1">
      <c r="A1023" s="37"/>
      <c r="B1023" s="37"/>
      <c r="C1023" s="37"/>
      <c r="D1023" s="35" t="s">
        <v>1567</v>
      </c>
      <c r="E1023" s="37"/>
      <c r="F1023" s="37"/>
      <c r="G1023" s="92">
        <f>G924</f>
        <v>7452</v>
      </c>
      <c r="H1023" s="205"/>
      <c r="I1023" s="228"/>
      <c r="J1023" s="92">
        <f>J924</f>
        <v>7205</v>
      </c>
      <c r="K1023" s="93">
        <f>K924</f>
        <v>7087</v>
      </c>
      <c r="L1023" s="228"/>
      <c r="M1023" s="228"/>
      <c r="N1023" s="229"/>
      <c r="O1023" s="92">
        <f>O924</f>
        <v>-247</v>
      </c>
      <c r="P1023" s="92"/>
      <c r="Q1023" s="92"/>
      <c r="R1023" s="92">
        <f>R924</f>
        <v>-118</v>
      </c>
      <c r="S1023" s="92"/>
      <c r="T1023" s="92"/>
      <c r="U1023" s="92">
        <f>U924</f>
        <v>-365</v>
      </c>
      <c r="V1023" s="226"/>
      <c r="W1023" s="226"/>
      <c r="X1023" s="226"/>
    </row>
    <row r="1024" spans="1:25" s="149" customFormat="1" hidden="1">
      <c r="A1024" s="37"/>
      <c r="B1024" s="37"/>
      <c r="C1024" s="37"/>
      <c r="D1024" s="35" t="s">
        <v>1565</v>
      </c>
      <c r="E1024" s="37"/>
      <c r="F1024" s="37"/>
      <c r="G1024" s="92">
        <f>G1021+G1022+G1023</f>
        <v>66425.5</v>
      </c>
      <c r="H1024" s="205"/>
      <c r="I1024" s="228"/>
      <c r="J1024" s="92">
        <f>J1021+J1022+J1023</f>
        <v>67071.399999999994</v>
      </c>
      <c r="K1024" s="93">
        <f>K1021+K1022+K1023</f>
        <v>67695.899999999994</v>
      </c>
      <c r="L1024" s="228"/>
      <c r="M1024" s="228"/>
      <c r="N1024" s="229">
        <f>K1024/$K$1041</f>
        <v>0.21808029268469939</v>
      </c>
      <c r="O1024" s="92">
        <f>O1021+O1022+O1023</f>
        <v>645.89999999999986</v>
      </c>
      <c r="P1024" s="92"/>
      <c r="Q1024" s="92"/>
      <c r="R1024" s="92">
        <f>R1021+R1022+R1023</f>
        <v>625.5</v>
      </c>
      <c r="S1024" s="92"/>
      <c r="T1024" s="92"/>
      <c r="U1024" s="92">
        <f>U1021+U1022+U1023</f>
        <v>1271.3999999999999</v>
      </c>
      <c r="V1024" s="226"/>
      <c r="W1024" s="226"/>
      <c r="X1024" s="226"/>
      <c r="Y1024" s="253">
        <f>U1024/G1024</f>
        <v>1.9140239817539949E-2</v>
      </c>
    </row>
    <row r="1025" spans="1:25" s="149" customFormat="1" hidden="1">
      <c r="A1025" s="37"/>
      <c r="B1025" s="37"/>
      <c r="C1025" s="37"/>
      <c r="D1025" s="236" t="s">
        <v>1590</v>
      </c>
      <c r="E1025" s="37"/>
      <c r="F1025" s="37"/>
      <c r="G1025" s="88"/>
      <c r="I1025" s="226"/>
      <c r="J1025" s="88"/>
      <c r="K1025" s="89"/>
      <c r="L1025" s="226"/>
      <c r="M1025" s="226"/>
      <c r="N1025" s="229"/>
      <c r="O1025" s="88"/>
      <c r="P1025" s="88"/>
      <c r="Q1025" s="88"/>
      <c r="R1025" s="88"/>
      <c r="S1025" s="88"/>
      <c r="T1025" s="88"/>
      <c r="U1025" s="88"/>
      <c r="V1025" s="226"/>
      <c r="W1025" s="226"/>
      <c r="X1025" s="226"/>
    </row>
    <row r="1026" spans="1:25" s="149" customFormat="1" hidden="1">
      <c r="A1026" s="37"/>
      <c r="B1026" s="37"/>
      <c r="C1026" s="37"/>
      <c r="D1026" s="35" t="s">
        <v>1563</v>
      </c>
      <c r="E1026" s="37"/>
      <c r="F1026" s="37"/>
      <c r="G1026" s="88">
        <f>+G927+G944</f>
        <v>23343.599999999999</v>
      </c>
      <c r="I1026" s="226"/>
      <c r="J1026" s="88">
        <f>+J927+J944</f>
        <v>23589.1</v>
      </c>
      <c r="K1026" s="89">
        <f>+K927+K944</f>
        <v>23810.800000000003</v>
      </c>
      <c r="L1026" s="226"/>
      <c r="M1026" s="226"/>
      <c r="N1026" s="229"/>
      <c r="O1026" s="88">
        <f>+O927+O944</f>
        <v>245.5</v>
      </c>
      <c r="P1026" s="88"/>
      <c r="Q1026" s="88"/>
      <c r="R1026" s="88">
        <f>+R927+R944</f>
        <v>221.70000000000002</v>
      </c>
      <c r="S1026" s="88"/>
      <c r="T1026" s="88"/>
      <c r="U1026" s="88">
        <f>+U927+U944</f>
        <v>467.20000000000005</v>
      </c>
      <c r="V1026" s="226"/>
      <c r="W1026" s="226"/>
      <c r="X1026" s="226"/>
    </row>
    <row r="1027" spans="1:25" s="149" customFormat="1" hidden="1">
      <c r="A1027" s="37"/>
      <c r="B1027" s="37"/>
      <c r="C1027" s="37"/>
      <c r="D1027" s="35" t="s">
        <v>1568</v>
      </c>
      <c r="E1027" s="37"/>
      <c r="F1027" s="37"/>
      <c r="G1027" s="88">
        <f>+G928+G945</f>
        <v>20435.800000000003</v>
      </c>
      <c r="I1027" s="226"/>
      <c r="J1027" s="88">
        <f>+J928+J945</f>
        <v>20637.200000000004</v>
      </c>
      <c r="K1027" s="89">
        <f>+K928+K945</f>
        <v>20844.400000000001</v>
      </c>
      <c r="L1027" s="226"/>
      <c r="M1027" s="226"/>
      <c r="N1027" s="229"/>
      <c r="O1027" s="88">
        <f>+O928+O945</f>
        <v>201.39999999999998</v>
      </c>
      <c r="P1027" s="88"/>
      <c r="Q1027" s="88"/>
      <c r="R1027" s="88">
        <f>+R928+R945</f>
        <v>215.20000000000002</v>
      </c>
      <c r="S1027" s="88"/>
      <c r="T1027" s="88"/>
      <c r="U1027" s="88">
        <f>+U928+U945</f>
        <v>416.6</v>
      </c>
      <c r="V1027" s="226"/>
      <c r="W1027" s="226"/>
      <c r="X1027" s="226"/>
    </row>
    <row r="1028" spans="1:25" s="149" customFormat="1" hidden="1">
      <c r="A1028" s="37"/>
      <c r="B1028" s="37"/>
      <c r="C1028" s="37"/>
      <c r="D1028" s="35" t="s">
        <v>1567</v>
      </c>
      <c r="E1028" s="37"/>
      <c r="F1028" s="37"/>
      <c r="G1028" s="92">
        <f>+G946</f>
        <v>950</v>
      </c>
      <c r="H1028" s="205"/>
      <c r="I1028" s="228"/>
      <c r="J1028" s="92">
        <f>+J946</f>
        <v>896</v>
      </c>
      <c r="K1028" s="93">
        <f>+K946</f>
        <v>862</v>
      </c>
      <c r="L1028" s="228"/>
      <c r="M1028" s="228"/>
      <c r="N1028" s="229"/>
      <c r="O1028" s="92">
        <f>+O946</f>
        <v>-54</v>
      </c>
      <c r="P1028" s="92"/>
      <c r="Q1028" s="92"/>
      <c r="R1028" s="92">
        <f>+R946</f>
        <v>-34</v>
      </c>
      <c r="S1028" s="92"/>
      <c r="T1028" s="92"/>
      <c r="U1028" s="92">
        <f>+U946</f>
        <v>-88</v>
      </c>
      <c r="V1028" s="226"/>
      <c r="W1028" s="226"/>
      <c r="X1028" s="226"/>
    </row>
    <row r="1029" spans="1:25" s="149" customFormat="1" hidden="1">
      <c r="A1029" s="37"/>
      <c r="B1029" s="37"/>
      <c r="C1029" s="37"/>
      <c r="D1029" s="35" t="s">
        <v>1565</v>
      </c>
      <c r="E1029" s="37"/>
      <c r="F1029" s="37"/>
      <c r="G1029" s="92">
        <f>G1026+G1027+G1028</f>
        <v>44729.4</v>
      </c>
      <c r="H1029" s="205"/>
      <c r="I1029" s="228"/>
      <c r="J1029" s="92">
        <f>J1026+J1027+J1028</f>
        <v>45122.3</v>
      </c>
      <c r="K1029" s="93">
        <f>K1026+K1027+K1028</f>
        <v>45517.200000000004</v>
      </c>
      <c r="L1029" s="228"/>
      <c r="M1029" s="228"/>
      <c r="N1029" s="229">
        <f>K1029/$K$1041</f>
        <v>0.1466322819873582</v>
      </c>
      <c r="O1029" s="92">
        <f>O1026+O1027+O1028</f>
        <v>392.9</v>
      </c>
      <c r="P1029" s="92"/>
      <c r="Q1029" s="92"/>
      <c r="R1029" s="92">
        <f>R1026+R1027+R1028</f>
        <v>402.90000000000003</v>
      </c>
      <c r="S1029" s="92"/>
      <c r="T1029" s="92"/>
      <c r="U1029" s="92">
        <f>U1026+U1027+U1028</f>
        <v>795.80000000000007</v>
      </c>
      <c r="V1029" s="226"/>
      <c r="W1029" s="226"/>
      <c r="X1029" s="226"/>
      <c r="Y1029" s="253">
        <f>U1029/G1029</f>
        <v>1.7791430244984283E-2</v>
      </c>
    </row>
    <row r="1030" spans="1:25" s="149" customFormat="1" hidden="1">
      <c r="A1030" s="37"/>
      <c r="B1030" s="37"/>
      <c r="C1030" s="37"/>
      <c r="D1030" s="236" t="s">
        <v>1591</v>
      </c>
      <c r="E1030" s="37"/>
      <c r="F1030" s="37"/>
      <c r="G1030" s="88"/>
      <c r="I1030" s="226"/>
      <c r="J1030" s="88"/>
      <c r="K1030" s="89"/>
      <c r="L1030" s="226"/>
      <c r="M1030" s="226"/>
      <c r="N1030" s="229"/>
      <c r="O1030" s="88"/>
      <c r="P1030" s="88"/>
      <c r="Q1030" s="88"/>
      <c r="R1030" s="88"/>
      <c r="S1030" s="88"/>
      <c r="T1030" s="88"/>
      <c r="U1030" s="88"/>
      <c r="V1030" s="226"/>
      <c r="W1030" s="226"/>
      <c r="X1030" s="226"/>
    </row>
    <row r="1031" spans="1:25" s="149" customFormat="1" hidden="1">
      <c r="A1031" s="37"/>
      <c r="B1031" s="37"/>
      <c r="C1031" s="37"/>
      <c r="D1031" s="35" t="s">
        <v>1563</v>
      </c>
      <c r="E1031" s="37"/>
      <c r="F1031" s="37"/>
      <c r="G1031" s="88">
        <f>G964+G940</f>
        <v>26402.6</v>
      </c>
      <c r="I1031" s="226"/>
      <c r="J1031" s="88">
        <f>J964+J940</f>
        <v>26823.899999999998</v>
      </c>
      <c r="K1031" s="89">
        <f>K964+K940</f>
        <v>26682.2</v>
      </c>
      <c r="L1031" s="226"/>
      <c r="M1031" s="226"/>
      <c r="N1031" s="229"/>
      <c r="O1031" s="88">
        <f>O964+O940</f>
        <v>421.29999999999745</v>
      </c>
      <c r="P1031" s="88"/>
      <c r="Q1031" s="88"/>
      <c r="R1031" s="88">
        <f>R964+R940</f>
        <v>-141.69999999999891</v>
      </c>
      <c r="S1031" s="88"/>
      <c r="T1031" s="88"/>
      <c r="U1031" s="88">
        <f>U964+U940</f>
        <v>279.59999999999854</v>
      </c>
      <c r="V1031" s="226"/>
      <c r="W1031" s="226"/>
      <c r="X1031" s="226"/>
    </row>
    <row r="1032" spans="1:25" s="149" customFormat="1" hidden="1">
      <c r="A1032" s="37"/>
      <c r="B1032" s="37"/>
      <c r="C1032" s="37"/>
      <c r="D1032" s="35" t="s">
        <v>1568</v>
      </c>
      <c r="E1032" s="37"/>
      <c r="F1032" s="37"/>
      <c r="G1032" s="92">
        <f>G941</f>
        <v>4376.4000000000005</v>
      </c>
      <c r="H1032" s="205"/>
      <c r="I1032" s="228"/>
      <c r="J1032" s="92">
        <f>J941</f>
        <v>4577</v>
      </c>
      <c r="K1032" s="93">
        <f>K941</f>
        <v>4741.3</v>
      </c>
      <c r="L1032" s="228"/>
      <c r="M1032" s="228"/>
      <c r="N1032" s="229"/>
      <c r="O1032" s="92">
        <f>O941</f>
        <v>200.59999999999945</v>
      </c>
      <c r="P1032" s="92"/>
      <c r="Q1032" s="92"/>
      <c r="R1032" s="92">
        <f>R941</f>
        <v>164.30000000000018</v>
      </c>
      <c r="S1032" s="92"/>
      <c r="T1032" s="92"/>
      <c r="U1032" s="92">
        <f>U941</f>
        <v>364.89999999999964</v>
      </c>
      <c r="V1032" s="226"/>
      <c r="W1032" s="226"/>
      <c r="X1032" s="226"/>
    </row>
    <row r="1033" spans="1:25" s="149" customFormat="1" hidden="1">
      <c r="A1033" s="37"/>
      <c r="B1033" s="37"/>
      <c r="C1033" s="37"/>
      <c r="D1033" s="35" t="s">
        <v>1565</v>
      </c>
      <c r="E1033" s="37"/>
      <c r="F1033" s="37"/>
      <c r="G1033" s="92">
        <f>G1031+G1032</f>
        <v>30779</v>
      </c>
      <c r="H1033" s="205"/>
      <c r="I1033" s="228"/>
      <c r="J1033" s="92">
        <f>J1031+J1032</f>
        <v>31400.899999999998</v>
      </c>
      <c r="K1033" s="93">
        <f>K1031+K1032</f>
        <v>31423.5</v>
      </c>
      <c r="L1033" s="228"/>
      <c r="M1033" s="228"/>
      <c r="N1033" s="229">
        <f>K1033/$K$1041</f>
        <v>0.10122985405582395</v>
      </c>
      <c r="O1033" s="92">
        <f>O1031+O1032</f>
        <v>621.89999999999691</v>
      </c>
      <c r="P1033" s="92"/>
      <c r="Q1033" s="92"/>
      <c r="R1033" s="92">
        <f>R1031+R1032</f>
        <v>22.600000000001273</v>
      </c>
      <c r="S1033" s="92"/>
      <c r="T1033" s="92"/>
      <c r="U1033" s="92">
        <f>U1031+U1032</f>
        <v>644.49999999999818</v>
      </c>
      <c r="V1033" s="226"/>
      <c r="W1033" s="226"/>
      <c r="X1033" s="226"/>
      <c r="Y1033" s="253">
        <f>U1033/G1033</f>
        <v>2.0939601676467662E-2</v>
      </c>
    </row>
    <row r="1034" spans="1:25" s="149" customFormat="1" hidden="1">
      <c r="A1034" s="37"/>
      <c r="B1034" s="37"/>
      <c r="C1034" s="37"/>
      <c r="D1034" s="35"/>
      <c r="E1034" s="37"/>
      <c r="F1034" s="37"/>
      <c r="G1034" s="88"/>
      <c r="I1034" s="226"/>
      <c r="J1034" s="88"/>
      <c r="K1034" s="89"/>
      <c r="L1034" s="226"/>
      <c r="M1034" s="226"/>
      <c r="N1034" s="229"/>
      <c r="O1034" s="88"/>
      <c r="P1034" s="88"/>
      <c r="Q1034" s="88"/>
      <c r="R1034" s="88"/>
      <c r="S1034" s="88"/>
      <c r="T1034" s="88"/>
      <c r="U1034" s="88"/>
      <c r="V1034" s="226"/>
      <c r="W1034" s="226"/>
      <c r="X1034" s="226"/>
    </row>
    <row r="1035" spans="1:25" s="149" customFormat="1" hidden="1">
      <c r="A1035" s="37"/>
      <c r="B1035" s="78" t="s">
        <v>1592</v>
      </c>
      <c r="C1035" s="37"/>
      <c r="D1035" s="35"/>
      <c r="E1035" s="37"/>
      <c r="F1035" s="37"/>
      <c r="G1035" s="88"/>
      <c r="I1035" s="226"/>
      <c r="J1035" s="88"/>
      <c r="K1035" s="89"/>
      <c r="L1035" s="226"/>
      <c r="M1035" s="226"/>
      <c r="N1035" s="229"/>
      <c r="O1035" s="88"/>
      <c r="P1035" s="88"/>
      <c r="Q1035" s="88"/>
      <c r="R1035" s="88"/>
      <c r="S1035" s="88"/>
      <c r="T1035" s="88"/>
      <c r="U1035" s="88"/>
      <c r="V1035" s="226"/>
      <c r="W1035" s="226"/>
      <c r="X1035" s="226"/>
    </row>
    <row r="1036" spans="1:25" s="149" customFormat="1" hidden="1">
      <c r="A1036" s="37"/>
      <c r="B1036" s="37"/>
      <c r="C1036" s="37"/>
      <c r="D1036" s="35" t="s">
        <v>1561</v>
      </c>
      <c r="E1036" s="37"/>
      <c r="F1036" s="37"/>
      <c r="G1036" s="88">
        <f>G1001</f>
        <v>1396</v>
      </c>
      <c r="I1036" s="226"/>
      <c r="J1036" s="88">
        <f>J1001</f>
        <v>1463</v>
      </c>
      <c r="K1036" s="89">
        <f>K1001</f>
        <v>1450</v>
      </c>
      <c r="L1036" s="226"/>
      <c r="M1036" s="226"/>
      <c r="N1036" s="229"/>
      <c r="O1036" s="88">
        <f>O1001</f>
        <v>67</v>
      </c>
      <c r="P1036" s="88"/>
      <c r="Q1036" s="88"/>
      <c r="R1036" s="88">
        <f>R1001</f>
        <v>-13</v>
      </c>
      <c r="S1036" s="88"/>
      <c r="T1036" s="88"/>
      <c r="U1036" s="88">
        <f>U1001</f>
        <v>54</v>
      </c>
      <c r="V1036" s="226"/>
      <c r="W1036" s="226"/>
      <c r="X1036" s="226"/>
    </row>
    <row r="1037" spans="1:25" s="149" customFormat="1" hidden="1">
      <c r="A1037" s="37"/>
      <c r="B1037" s="37"/>
      <c r="C1037" s="37"/>
      <c r="D1037" s="35" t="s">
        <v>1578</v>
      </c>
      <c r="E1037" s="37"/>
      <c r="F1037" s="37"/>
      <c r="G1037" s="88">
        <f>G1002</f>
        <v>636.79999999999995</v>
      </c>
      <c r="I1037" s="226"/>
      <c r="J1037" s="88">
        <f>J1002</f>
        <v>668</v>
      </c>
      <c r="K1037" s="89">
        <f>K1002</f>
        <v>640</v>
      </c>
      <c r="L1037" s="226"/>
      <c r="M1037" s="226"/>
      <c r="N1037" s="229"/>
      <c r="O1037" s="88">
        <f>O1002</f>
        <v>31.200000000000045</v>
      </c>
      <c r="P1037" s="88"/>
      <c r="Q1037" s="88"/>
      <c r="R1037" s="88">
        <f>R1002</f>
        <v>-28</v>
      </c>
      <c r="S1037" s="88"/>
      <c r="T1037" s="88"/>
      <c r="U1037" s="88">
        <f>U1002</f>
        <v>3.2000000000000455</v>
      </c>
      <c r="V1037" s="226"/>
      <c r="W1037" s="226"/>
      <c r="X1037" s="226"/>
    </row>
    <row r="1038" spans="1:25" s="149" customFormat="1" hidden="1">
      <c r="A1038" s="37"/>
      <c r="B1038" s="37"/>
      <c r="C1038" s="37"/>
      <c r="D1038" s="35" t="s">
        <v>1563</v>
      </c>
      <c r="E1038" s="37"/>
      <c r="F1038" s="37"/>
      <c r="G1038" s="88">
        <f>G1003+G1007+G1011+G1016+G1026+G1031+G1021</f>
        <v>175437.5</v>
      </c>
      <c r="I1038" s="226"/>
      <c r="J1038" s="88">
        <f>J1003+J1007+J1011+J1016+J1026+J1031+J1021</f>
        <v>178110.3</v>
      </c>
      <c r="K1038" s="89">
        <f>K1003+K1007+K1011+K1016+K1026+K1031+K1021</f>
        <v>179006.2</v>
      </c>
      <c r="L1038" s="226"/>
      <c r="M1038" s="226"/>
      <c r="N1038" s="229"/>
      <c r="O1038" s="88">
        <f>O1003+O1007+O1011+O1016+O1026+O1031+O1021</f>
        <v>1880.4999999999973</v>
      </c>
      <c r="P1038" s="88"/>
      <c r="Q1038" s="88"/>
      <c r="R1038" s="88">
        <f>R1003+R1007+R1011+R1016+R1026+R1031+R1021</f>
        <v>882.900000000001</v>
      </c>
      <c r="S1038" s="88"/>
      <c r="T1038" s="88"/>
      <c r="U1038" s="88">
        <f>U1003+U1007+U1011+U1016+U1026+U1031+U1021</f>
        <v>2763.3999999999983</v>
      </c>
      <c r="V1038" s="226"/>
      <c r="W1038" s="226"/>
      <c r="X1038" s="226"/>
    </row>
    <row r="1039" spans="1:25" s="149" customFormat="1" hidden="1">
      <c r="A1039" s="37"/>
      <c r="B1039" s="37"/>
      <c r="C1039" s="37"/>
      <c r="D1039" s="35" t="s">
        <v>1564</v>
      </c>
      <c r="E1039" s="37"/>
      <c r="F1039" s="37"/>
      <c r="G1039" s="88">
        <f>G1004+G1008+G1012+G1017+G1027+G1032+G1022</f>
        <v>114499.71999999999</v>
      </c>
      <c r="I1039" s="226"/>
      <c r="J1039" s="88">
        <f>J1004+J1008+J1012+J1017+J1027+J1032+J1022</f>
        <v>115736.7</v>
      </c>
      <c r="K1039" s="89">
        <f>K1004+K1008+K1012+K1017+K1027+K1032+K1022</f>
        <v>116752.12</v>
      </c>
      <c r="L1039" s="226"/>
      <c r="M1039" s="226"/>
      <c r="N1039" s="229"/>
      <c r="O1039" s="88">
        <f>O1004+O1008+O1012+O1017+O1027+O1032+O1022</f>
        <v>1236.9799999999993</v>
      </c>
      <c r="P1039" s="88"/>
      <c r="Q1039" s="88"/>
      <c r="R1039" s="88">
        <f>R1004+R1008+R1012+R1017+R1027+R1032+R1022</f>
        <v>1023.4200000000001</v>
      </c>
      <c r="S1039" s="88"/>
      <c r="T1039" s="88"/>
      <c r="U1039" s="88">
        <f>U1004+U1008+U1012+U1017+U1027+U1032+U1022</f>
        <v>2260.3999999999996</v>
      </c>
      <c r="V1039" s="226"/>
      <c r="W1039" s="226"/>
      <c r="X1039" s="226"/>
    </row>
    <row r="1040" spans="1:25" s="149" customFormat="1" hidden="1">
      <c r="A1040" s="37"/>
      <c r="B1040" s="37"/>
      <c r="C1040" s="37"/>
      <c r="D1040" s="35" t="s">
        <v>1567</v>
      </c>
      <c r="E1040" s="37"/>
      <c r="F1040" s="37"/>
      <c r="G1040" s="92">
        <f>G1013+G1018+G1028+G1023</f>
        <v>13089</v>
      </c>
      <c r="H1040" s="205"/>
      <c r="I1040" s="228"/>
      <c r="J1040" s="92">
        <f>J1013+J1018+J1028+J1023</f>
        <v>12755</v>
      </c>
      <c r="K1040" s="93">
        <f>K1013+K1018+K1028+K1023</f>
        <v>12569</v>
      </c>
      <c r="L1040" s="228"/>
      <c r="M1040" s="228"/>
      <c r="N1040" s="229"/>
      <c r="O1040" s="92">
        <f>O1013+O1018+O1028+O1023</f>
        <v>-334</v>
      </c>
      <c r="P1040" s="92"/>
      <c r="Q1040" s="92"/>
      <c r="R1040" s="92">
        <f>R1013+R1018+R1028+R1023</f>
        <v>-186</v>
      </c>
      <c r="S1040" s="92"/>
      <c r="T1040" s="92"/>
      <c r="U1040" s="92">
        <f>U1013+U1018+U1028+U1023</f>
        <v>-520</v>
      </c>
      <c r="V1040" s="226"/>
      <c r="W1040" s="226"/>
      <c r="X1040" s="226"/>
    </row>
    <row r="1041" spans="1:24" s="149" customFormat="1" hidden="1">
      <c r="A1041" s="37"/>
      <c r="B1041" s="37"/>
      <c r="C1041" s="37"/>
      <c r="D1041" s="35" t="s">
        <v>1565</v>
      </c>
      <c r="E1041" s="37"/>
      <c r="F1041" s="37"/>
      <c r="G1041" s="254">
        <f>G1005+G1009+G1014+G1019+G1029+G1033+G1024</f>
        <v>305059.02</v>
      </c>
      <c r="H1041" s="255"/>
      <c r="I1041" s="256"/>
      <c r="J1041" s="254">
        <f>J1005+J1009+J1014+J1019+J1029+J1033+J1024</f>
        <v>308733</v>
      </c>
      <c r="K1041" s="257">
        <f>K1005+K1009+K1014+K1019+K1029+K1033+K1024</f>
        <v>310417.32</v>
      </c>
      <c r="L1041" s="256"/>
      <c r="M1041" s="256"/>
      <c r="N1041" s="229">
        <f>J1041/$J$1041</f>
        <v>1</v>
      </c>
      <c r="O1041" s="254">
        <f>O1005+O1009+O1014+O1019+O1029+O1033+O1024</f>
        <v>2881.6799999999967</v>
      </c>
      <c r="P1041" s="254"/>
      <c r="Q1041" s="254"/>
      <c r="R1041" s="254">
        <f>R1005+R1009+R1014+R1019+R1029+R1033+R1024</f>
        <v>1679.3200000000011</v>
      </c>
      <c r="S1041" s="254"/>
      <c r="T1041" s="254"/>
      <c r="U1041" s="254">
        <f>U1005+U1009+U1014+U1019+U1029+U1033+U1024</f>
        <v>4560.9999999999982</v>
      </c>
      <c r="V1041" s="226"/>
      <c r="W1041" s="226"/>
      <c r="X1041" s="226"/>
    </row>
    <row r="1042" spans="1:24" s="149" customFormat="1" hidden="1">
      <c r="A1042" s="37"/>
      <c r="B1042" s="37"/>
      <c r="C1042" s="37"/>
      <c r="D1042" s="35"/>
      <c r="E1042" s="37"/>
      <c r="F1042" s="37"/>
      <c r="G1042" s="88">
        <f>G1036+G1038+G1039+G1040-G1041</f>
        <v>-636.80000000004657</v>
      </c>
      <c r="I1042" s="226"/>
      <c r="J1042" s="88">
        <f>J1036+J1038+J1039+J1040-J1041</f>
        <v>-668</v>
      </c>
      <c r="K1042" s="89">
        <f>K1036+K1038+K1039+K1040-K1041</f>
        <v>-640</v>
      </c>
      <c r="L1042" s="226"/>
      <c r="M1042" s="226"/>
      <c r="N1042" s="226"/>
      <c r="O1042" s="88">
        <f>O1036+O1038+O1039+O1040-O1041</f>
        <v>-31.199999999999818</v>
      </c>
      <c r="P1042" s="88"/>
      <c r="Q1042" s="88"/>
      <c r="R1042" s="88">
        <f>R1036+R1038+R1039+R1040-R1041</f>
        <v>28</v>
      </c>
      <c r="S1042" s="88"/>
      <c r="T1042" s="88"/>
      <c r="U1042" s="88">
        <f>U1036+U1038+U1039+U1040-U1041</f>
        <v>-3.2000000000007276</v>
      </c>
      <c r="V1042" s="226"/>
      <c r="W1042" s="226"/>
      <c r="X1042" s="226"/>
    </row>
    <row r="1043" spans="1:24" s="149" customFormat="1" hidden="1">
      <c r="A1043" s="37"/>
      <c r="B1043" s="37"/>
      <c r="C1043" s="37"/>
      <c r="D1043" s="37"/>
      <c r="E1043" s="37"/>
      <c r="F1043" s="37"/>
      <c r="G1043" s="88">
        <f>G1041-G990</f>
        <v>0</v>
      </c>
      <c r="I1043" s="226"/>
      <c r="J1043" s="88">
        <f>J1041-J990</f>
        <v>0</v>
      </c>
      <c r="K1043" s="89">
        <f>K1041-K990</f>
        <v>0</v>
      </c>
      <c r="L1043" s="226"/>
      <c r="M1043" s="226"/>
      <c r="N1043" s="226"/>
      <c r="O1043" s="88">
        <f>O1041-O990</f>
        <v>0</v>
      </c>
      <c r="P1043" s="88"/>
      <c r="Q1043" s="88"/>
      <c r="R1043" s="88">
        <f>R1041-R990</f>
        <v>0</v>
      </c>
      <c r="S1043" s="88"/>
      <c r="T1043" s="88"/>
      <c r="U1043" s="88">
        <f>U1041-U990</f>
        <v>0</v>
      </c>
      <c r="V1043" s="226"/>
      <c r="W1043" s="226"/>
      <c r="X1043" s="226"/>
    </row>
    <row r="1044" spans="1:24" s="149" customFormat="1" hidden="1">
      <c r="A1044" s="37"/>
      <c r="B1044" s="37"/>
      <c r="C1044" s="37"/>
      <c r="D1044" s="37"/>
      <c r="E1044" s="37"/>
      <c r="F1044" s="37"/>
      <c r="G1044" s="88">
        <f>G1038-G985</f>
        <v>0</v>
      </c>
      <c r="I1044" s="226"/>
      <c r="J1044" s="88">
        <f t="shared" ref="J1044:K1046" si="372">J1038-J985</f>
        <v>0</v>
      </c>
      <c r="K1044" s="89">
        <f t="shared" si="372"/>
        <v>0</v>
      </c>
      <c r="L1044" s="226"/>
      <c r="M1044" s="226"/>
      <c r="N1044" s="226"/>
      <c r="O1044" s="88">
        <f>O1038-O985</f>
        <v>0</v>
      </c>
      <c r="P1044" s="88"/>
      <c r="Q1044" s="88"/>
      <c r="R1044" s="88">
        <f>R1038-R985</f>
        <v>0</v>
      </c>
      <c r="S1044" s="88"/>
      <c r="T1044" s="88"/>
      <c r="U1044" s="88">
        <f>U1038-U985</f>
        <v>0</v>
      </c>
      <c r="V1044" s="226"/>
      <c r="W1044" s="226"/>
      <c r="X1044" s="226"/>
    </row>
    <row r="1045" spans="1:24" s="149" customFormat="1" hidden="1">
      <c r="A1045" s="37"/>
      <c r="B1045" s="37"/>
      <c r="C1045" s="37"/>
      <c r="D1045" s="37"/>
      <c r="E1045" s="37"/>
      <c r="F1045" s="37"/>
      <c r="G1045" s="88">
        <f>G1039-G986</f>
        <v>0</v>
      </c>
      <c r="I1045" s="226"/>
      <c r="J1045" s="88">
        <f t="shared" si="372"/>
        <v>0</v>
      </c>
      <c r="K1045" s="89">
        <f t="shared" si="372"/>
        <v>0</v>
      </c>
      <c r="L1045" s="226"/>
      <c r="M1045" s="226"/>
      <c r="N1045" s="226"/>
      <c r="O1045" s="88">
        <f>O1039-O986</f>
        <v>0</v>
      </c>
      <c r="P1045" s="88"/>
      <c r="Q1045" s="88"/>
      <c r="R1045" s="88">
        <f>R1039-R986</f>
        <v>0</v>
      </c>
      <c r="S1045" s="88"/>
      <c r="T1045" s="88"/>
      <c r="U1045" s="88">
        <f>U1039-U986</f>
        <v>0</v>
      </c>
      <c r="V1045" s="226"/>
      <c r="W1045" s="226"/>
      <c r="X1045" s="226"/>
    </row>
    <row r="1046" spans="1:24" s="149" customFormat="1" hidden="1">
      <c r="A1046" s="37"/>
      <c r="B1046" s="37"/>
      <c r="C1046" s="37"/>
      <c r="D1046" s="37"/>
      <c r="E1046" s="37"/>
      <c r="F1046" s="37"/>
      <c r="G1046" s="88">
        <f>G1040-G987</f>
        <v>0</v>
      </c>
      <c r="I1046" s="226"/>
      <c r="J1046" s="88">
        <f t="shared" si="372"/>
        <v>0</v>
      </c>
      <c r="K1046" s="89">
        <f t="shared" si="372"/>
        <v>0</v>
      </c>
      <c r="L1046" s="226"/>
      <c r="M1046" s="226"/>
      <c r="N1046" s="226"/>
      <c r="O1046" s="88">
        <f>O1040-O987</f>
        <v>0</v>
      </c>
      <c r="P1046" s="88"/>
      <c r="Q1046" s="88"/>
      <c r="R1046" s="88">
        <f>R1040-R987</f>
        <v>0</v>
      </c>
      <c r="S1046" s="88"/>
      <c r="T1046" s="88"/>
      <c r="U1046" s="88">
        <f>U1040-U987</f>
        <v>0</v>
      </c>
      <c r="V1046" s="226"/>
      <c r="W1046" s="226"/>
      <c r="X1046" s="226"/>
    </row>
    <row r="1047" spans="1:24" s="149" customFormat="1" hidden="1">
      <c r="A1047" s="37"/>
      <c r="B1047" s="37"/>
      <c r="C1047" s="37"/>
      <c r="D1047" s="37"/>
      <c r="E1047" s="37"/>
      <c r="F1047" s="37"/>
      <c r="G1047" s="88">
        <f>G1036-G988</f>
        <v>0</v>
      </c>
      <c r="I1047" s="226"/>
      <c r="J1047" s="88">
        <f>J1036-J988</f>
        <v>0</v>
      </c>
      <c r="K1047" s="89">
        <f>K1036-K988</f>
        <v>0</v>
      </c>
      <c r="L1047" s="226"/>
      <c r="M1047" s="226"/>
      <c r="N1047" s="226"/>
      <c r="O1047" s="88">
        <f>O1036-O988</f>
        <v>0</v>
      </c>
      <c r="P1047" s="88"/>
      <c r="Q1047" s="88"/>
      <c r="R1047" s="88">
        <f>R1036-R988</f>
        <v>0</v>
      </c>
      <c r="S1047" s="88"/>
      <c r="T1047" s="88"/>
      <c r="U1047" s="88">
        <f>U1036-U988</f>
        <v>0</v>
      </c>
      <c r="V1047" s="226"/>
      <c r="W1047" s="226"/>
      <c r="X1047" s="226"/>
    </row>
    <row r="1048" spans="1:24" s="149" customFormat="1" hidden="1">
      <c r="A1048" s="37"/>
      <c r="B1048" s="37"/>
      <c r="C1048" s="37"/>
      <c r="D1048" s="37"/>
      <c r="E1048" s="37"/>
      <c r="F1048" s="37"/>
      <c r="G1048" s="88"/>
      <c r="I1048" s="226"/>
      <c r="J1048" s="88"/>
      <c r="K1048" s="89"/>
      <c r="L1048" s="226"/>
      <c r="M1048" s="226"/>
      <c r="N1048" s="226"/>
      <c r="O1048" s="88"/>
      <c r="P1048" s="88"/>
      <c r="Q1048" s="88"/>
      <c r="R1048" s="88"/>
      <c r="S1048" s="88"/>
      <c r="T1048" s="88"/>
      <c r="U1048" s="88"/>
      <c r="V1048" s="226"/>
      <c r="W1048" s="226"/>
      <c r="X1048" s="226"/>
    </row>
    <row r="1049" spans="1:24" s="149" customFormat="1" hidden="1">
      <c r="A1049" s="37"/>
      <c r="B1049" s="37"/>
      <c r="C1049" s="37"/>
      <c r="D1049" s="37"/>
      <c r="E1049" s="37"/>
      <c r="F1049" s="37"/>
      <c r="G1049" s="88"/>
      <c r="I1049" s="226"/>
      <c r="J1049" s="88"/>
      <c r="K1049" s="89"/>
      <c r="L1049" s="226"/>
      <c r="M1049" s="226"/>
      <c r="N1049" s="226"/>
      <c r="O1049" s="88"/>
      <c r="P1049" s="88"/>
      <c r="Q1049" s="88"/>
      <c r="R1049" s="88"/>
      <c r="S1049" s="88"/>
      <c r="T1049" s="88"/>
      <c r="U1049" s="88"/>
      <c r="V1049" s="226"/>
      <c r="W1049" s="226"/>
      <c r="X1049" s="226"/>
    </row>
    <row r="1050" spans="1:24" s="149" customFormat="1" hidden="1">
      <c r="A1050" s="37"/>
      <c r="B1050" s="37"/>
      <c r="C1050" s="37"/>
      <c r="D1050" s="37"/>
      <c r="E1050" s="37"/>
      <c r="F1050" s="37"/>
      <c r="G1050" s="88"/>
      <c r="I1050" s="226"/>
      <c r="J1050" s="88"/>
      <c r="K1050" s="89"/>
      <c r="L1050" s="226"/>
      <c r="M1050" s="226"/>
      <c r="N1050" s="226"/>
      <c r="O1050" s="88"/>
      <c r="P1050" s="88"/>
      <c r="Q1050" s="88"/>
      <c r="R1050" s="88"/>
      <c r="S1050" s="88"/>
      <c r="T1050" s="88"/>
      <c r="U1050" s="88"/>
      <c r="V1050" s="226"/>
      <c r="W1050" s="226"/>
      <c r="X1050" s="226"/>
    </row>
    <row r="1051" spans="1:24" s="149" customFormat="1" hidden="1">
      <c r="A1051" s="37"/>
      <c r="B1051" s="37"/>
      <c r="C1051" s="37"/>
      <c r="D1051" s="37"/>
      <c r="E1051" s="37"/>
      <c r="F1051" s="37"/>
      <c r="G1051" s="88">
        <f>G1041-G990</f>
        <v>0</v>
      </c>
      <c r="I1051" s="226"/>
      <c r="J1051" s="88"/>
      <c r="K1051" s="89">
        <f>K1041-K990</f>
        <v>0</v>
      </c>
      <c r="L1051" s="226"/>
      <c r="M1051" s="226"/>
      <c r="N1051" s="226"/>
      <c r="O1051" s="88">
        <f>O1041-O990</f>
        <v>0</v>
      </c>
      <c r="P1051" s="88"/>
      <c r="Q1051" s="88"/>
      <c r="R1051" s="88">
        <f>R1041-R990</f>
        <v>0</v>
      </c>
      <c r="S1051" s="88"/>
      <c r="T1051" s="88"/>
      <c r="U1051" s="88">
        <f>U1041-U990</f>
        <v>0</v>
      </c>
      <c r="V1051" s="226"/>
      <c r="W1051" s="226"/>
      <c r="X1051" s="226"/>
    </row>
    <row r="1052" spans="1:24" hidden="1">
      <c r="B1052" s="35"/>
      <c r="C1052" s="35"/>
      <c r="D1052" s="35"/>
      <c r="E1052" s="35"/>
      <c r="F1052" s="35"/>
      <c r="G1052" s="92" t="s">
        <v>1593</v>
      </c>
      <c r="H1052" s="205"/>
      <c r="I1052" s="228"/>
      <c r="J1052" s="92"/>
      <c r="K1052" s="89"/>
      <c r="L1052" s="79"/>
      <c r="M1052" s="79"/>
      <c r="N1052" s="79"/>
      <c r="O1052" s="92" t="s">
        <v>1594</v>
      </c>
      <c r="P1052" s="88"/>
      <c r="Q1052" s="88"/>
      <c r="R1052" s="88"/>
      <c r="S1052" s="88"/>
      <c r="T1052" s="88"/>
      <c r="U1052" s="88"/>
      <c r="V1052" s="79"/>
      <c r="W1052" s="79"/>
      <c r="X1052" s="79"/>
    </row>
    <row r="1053" spans="1:24" hidden="1">
      <c r="B1053" s="35"/>
      <c r="C1053" s="35"/>
      <c r="D1053" s="35"/>
      <c r="E1053" s="35"/>
      <c r="F1053" s="35"/>
      <c r="G1053" s="92"/>
      <c r="H1053" s="205"/>
      <c r="I1053" s="228"/>
      <c r="J1053" s="258"/>
      <c r="K1053" s="89"/>
      <c r="L1053" s="79"/>
      <c r="M1053" s="79"/>
      <c r="N1053" s="79"/>
      <c r="O1053" s="92"/>
      <c r="P1053" s="88"/>
      <c r="Q1053" s="88"/>
      <c r="R1053" s="88"/>
      <c r="S1053" s="88"/>
      <c r="T1053" s="88"/>
      <c r="U1053" s="88"/>
      <c r="V1053" s="79"/>
      <c r="W1053" s="79"/>
      <c r="X1053" s="79"/>
    </row>
    <row r="1054" spans="1:24" hidden="1">
      <c r="B1054" s="35"/>
      <c r="C1054" s="35"/>
      <c r="D1054" s="35"/>
      <c r="E1054" s="35"/>
      <c r="F1054" s="35"/>
      <c r="G1054" s="92"/>
      <c r="H1054" s="205"/>
      <c r="I1054" s="228"/>
      <c r="J1054" s="92"/>
      <c r="K1054" s="89"/>
      <c r="L1054" s="79"/>
      <c r="M1054" s="79"/>
      <c r="N1054" s="79"/>
      <c r="O1054" s="92"/>
      <c r="P1054" s="88"/>
      <c r="Q1054" s="88"/>
      <c r="R1054" s="88"/>
      <c r="S1054" s="88"/>
      <c r="T1054" s="88"/>
      <c r="U1054" s="88"/>
      <c r="V1054" s="79"/>
      <c r="W1054" s="79"/>
      <c r="X1054" s="79"/>
    </row>
    <row r="1055" spans="1:24" hidden="1">
      <c r="B1055" s="35"/>
      <c r="C1055" s="35"/>
      <c r="D1055" s="35"/>
      <c r="E1055" s="35"/>
      <c r="F1055" s="35"/>
      <c r="G1055" s="92"/>
      <c r="H1055" s="205"/>
      <c r="I1055" s="228"/>
      <c r="J1055" s="92"/>
      <c r="K1055" s="89"/>
      <c r="L1055" s="79"/>
      <c r="M1055" s="79"/>
      <c r="N1055" s="79"/>
      <c r="O1055" s="92"/>
      <c r="P1055" s="88"/>
      <c r="Q1055" s="88"/>
      <c r="R1055" s="88"/>
      <c r="S1055" s="88"/>
      <c r="T1055" s="88"/>
      <c r="U1055" s="88"/>
      <c r="V1055" s="79"/>
      <c r="W1055" s="79"/>
      <c r="X1055" s="79"/>
    </row>
    <row r="1056" spans="1:24" hidden="1">
      <c r="B1056" s="35"/>
      <c r="C1056" s="35" t="s">
        <v>771</v>
      </c>
      <c r="D1056" s="35"/>
      <c r="E1056" s="35"/>
      <c r="F1056" s="35"/>
      <c r="G1056" s="88"/>
      <c r="H1056" s="149"/>
      <c r="I1056" s="226"/>
      <c r="J1056" s="88"/>
      <c r="K1056" s="89"/>
      <c r="L1056" s="79"/>
      <c r="M1056" s="79"/>
      <c r="N1056" s="79"/>
      <c r="O1056" s="88"/>
      <c r="P1056" s="88"/>
      <c r="Q1056" s="88"/>
      <c r="R1056" s="88"/>
      <c r="S1056" s="88"/>
      <c r="T1056" s="88"/>
      <c r="U1056" s="88"/>
      <c r="V1056" s="79"/>
      <c r="W1056" s="79"/>
      <c r="X1056" s="79"/>
    </row>
    <row r="1057" spans="2:24" hidden="1">
      <c r="B1057" s="259" t="s">
        <v>1595</v>
      </c>
      <c r="C1057" s="35"/>
      <c r="D1057" s="35"/>
      <c r="G1057" s="260">
        <v>37772</v>
      </c>
      <c r="H1057" s="260"/>
      <c r="I1057" s="260"/>
      <c r="J1057" s="260">
        <v>37955</v>
      </c>
      <c r="K1057" s="261" t="s">
        <v>1596</v>
      </c>
      <c r="L1057" s="79"/>
      <c r="M1057" s="79"/>
      <c r="N1057" s="79"/>
      <c r="O1057" s="260">
        <f>G1057</f>
        <v>37772</v>
      </c>
      <c r="P1057" s="260"/>
      <c r="Q1057" s="260"/>
      <c r="R1057" s="260">
        <f>J1057</f>
        <v>37955</v>
      </c>
      <c r="S1057" s="262">
        <v>31957</v>
      </c>
      <c r="T1057" s="262">
        <v>31957</v>
      </c>
      <c r="U1057" s="263" t="s">
        <v>1596</v>
      </c>
      <c r="V1057" s="79"/>
      <c r="W1057" s="79"/>
      <c r="X1057" s="79"/>
    </row>
    <row r="1058" spans="2:24" hidden="1">
      <c r="B1058" s="35"/>
      <c r="C1058" s="35"/>
      <c r="D1058" s="35" t="s">
        <v>1574</v>
      </c>
      <c r="E1058" s="35"/>
      <c r="F1058" s="35"/>
      <c r="G1058" s="264">
        <f>G1093+G1094+G1099</f>
        <v>786.3</v>
      </c>
      <c r="H1058" s="265"/>
      <c r="I1058" s="265"/>
      <c r="J1058" s="266">
        <f>G1095+G1098</f>
        <v>0</v>
      </c>
      <c r="K1058" s="267">
        <f>G1058+J1058</f>
        <v>786.3</v>
      </c>
      <c r="L1058" s="268"/>
      <c r="M1058" s="268"/>
      <c r="N1058" s="268"/>
      <c r="O1058" s="264">
        <f>G1128</f>
        <v>0</v>
      </c>
      <c r="P1058" s="269"/>
      <c r="Q1058" s="269"/>
      <c r="R1058" s="270">
        <f>G1131+G1132</f>
        <v>0</v>
      </c>
      <c r="S1058" s="88"/>
      <c r="T1058" s="88"/>
      <c r="U1058" s="266">
        <f>O1058+R1058</f>
        <v>0</v>
      </c>
      <c r="V1058" s="79"/>
      <c r="W1058" s="79"/>
      <c r="X1058" s="79"/>
    </row>
    <row r="1059" spans="2:24" hidden="1">
      <c r="B1059" s="35"/>
      <c r="C1059" s="35"/>
      <c r="D1059" s="35" t="s">
        <v>1575</v>
      </c>
      <c r="E1059" s="35"/>
      <c r="F1059" s="35"/>
      <c r="G1059" s="264">
        <f>G1110</f>
        <v>0</v>
      </c>
      <c r="H1059" s="265"/>
      <c r="I1059" s="265"/>
      <c r="J1059" s="266">
        <f>G1114</f>
        <v>0</v>
      </c>
      <c r="K1059" s="267">
        <f>G1059+J1059</f>
        <v>0</v>
      </c>
      <c r="L1059" s="268"/>
      <c r="M1059" s="268"/>
      <c r="N1059" s="268"/>
      <c r="O1059" s="264">
        <v>0</v>
      </c>
      <c r="P1059" s="269"/>
      <c r="Q1059" s="269"/>
      <c r="R1059" s="270">
        <f>G1136+G1139+G1138+G1140</f>
        <v>0</v>
      </c>
      <c r="S1059" s="88"/>
      <c r="T1059" s="88"/>
      <c r="U1059" s="266">
        <f>O1059+R1059</f>
        <v>0</v>
      </c>
      <c r="V1059" s="79"/>
      <c r="W1059" s="79"/>
      <c r="X1059" s="79"/>
    </row>
    <row r="1060" spans="2:24" hidden="1">
      <c r="B1060" s="35"/>
      <c r="C1060" s="35"/>
      <c r="D1060" s="35" t="s">
        <v>1597</v>
      </c>
      <c r="E1060" s="35"/>
      <c r="F1060" s="35"/>
      <c r="G1060" s="264">
        <f>G1101</f>
        <v>0</v>
      </c>
      <c r="H1060" s="265"/>
      <c r="I1060" s="265"/>
      <c r="J1060" s="266">
        <f>G1103+G1104+G1105+G1106+G1096</f>
        <v>0</v>
      </c>
      <c r="K1060" s="267">
        <f>G1060+J1060</f>
        <v>0</v>
      </c>
      <c r="L1060" s="268"/>
      <c r="M1060" s="268"/>
      <c r="N1060" s="268"/>
      <c r="O1060" s="264">
        <v>0</v>
      </c>
      <c r="P1060" s="269"/>
      <c r="Q1060" s="269"/>
      <c r="R1060" s="270">
        <v>0</v>
      </c>
      <c r="S1060" s="88"/>
      <c r="T1060" s="88"/>
      <c r="U1060" s="266">
        <f>O1060+R1060</f>
        <v>0</v>
      </c>
      <c r="V1060" s="79"/>
      <c r="W1060" s="79"/>
      <c r="X1060" s="79"/>
    </row>
    <row r="1061" spans="2:24" hidden="1">
      <c r="B1061" s="35"/>
      <c r="C1061" s="35"/>
      <c r="D1061" s="35" t="s">
        <v>1598</v>
      </c>
      <c r="E1061" s="35"/>
      <c r="F1061" s="35"/>
      <c r="G1061" s="264">
        <v>0</v>
      </c>
      <c r="H1061" s="265"/>
      <c r="I1061" s="265"/>
      <c r="J1061" s="266">
        <f>G1113+G1115+G1117+G1118</f>
        <v>0</v>
      </c>
      <c r="K1061" s="267">
        <f>G1061+J1061</f>
        <v>0</v>
      </c>
      <c r="L1061" s="268"/>
      <c r="M1061" s="268"/>
      <c r="N1061" s="268"/>
      <c r="O1061" s="264">
        <v>0</v>
      </c>
      <c r="P1061" s="269"/>
      <c r="Q1061" s="269"/>
      <c r="R1061" s="270">
        <v>0</v>
      </c>
      <c r="S1061" s="88"/>
      <c r="T1061" s="88"/>
      <c r="U1061" s="266">
        <f>O1061+R1061</f>
        <v>0</v>
      </c>
      <c r="V1061" s="79"/>
      <c r="W1061" s="79"/>
      <c r="X1061" s="79"/>
    </row>
    <row r="1062" spans="2:24" hidden="1">
      <c r="B1062" s="35"/>
      <c r="C1062" s="35"/>
      <c r="D1062" s="35" t="s">
        <v>1599</v>
      </c>
      <c r="E1062" s="35"/>
      <c r="F1062" s="35"/>
      <c r="G1062" s="264">
        <v>0</v>
      </c>
      <c r="H1062" s="265"/>
      <c r="I1062" s="265"/>
      <c r="J1062" s="266">
        <v>0</v>
      </c>
      <c r="K1062" s="267">
        <f>G1062+J1062</f>
        <v>0</v>
      </c>
      <c r="L1062" s="268"/>
      <c r="M1062" s="268"/>
      <c r="N1062" s="268"/>
      <c r="O1062" s="264">
        <v>0</v>
      </c>
      <c r="P1062" s="269"/>
      <c r="Q1062" s="269"/>
      <c r="R1062" s="270">
        <v>0</v>
      </c>
      <c r="S1062" s="88"/>
      <c r="T1062" s="88"/>
      <c r="U1062" s="266">
        <f>O1062+R1062</f>
        <v>0</v>
      </c>
      <c r="V1062" s="79"/>
      <c r="W1062" s="79"/>
      <c r="X1062" s="79"/>
    </row>
    <row r="1063" spans="2:24" hidden="1">
      <c r="B1063" s="35"/>
      <c r="C1063" s="35"/>
      <c r="D1063" s="35" t="s">
        <v>1600</v>
      </c>
      <c r="E1063" s="35"/>
      <c r="F1063" s="35"/>
      <c r="G1063" s="271">
        <f>SUM(G1058:G1062)</f>
        <v>786.3</v>
      </c>
      <c r="H1063" s="272">
        <f>H1058+H1059+H1062</f>
        <v>0</v>
      </c>
      <c r="I1063" s="272">
        <f>I1058+I1059+I1062</f>
        <v>0</v>
      </c>
      <c r="J1063" s="273">
        <f>SUM(J1058:J1062)</f>
        <v>0</v>
      </c>
      <c r="K1063" s="274">
        <f>SUM(K1058:K1062)</f>
        <v>786.3</v>
      </c>
      <c r="L1063" s="268"/>
      <c r="M1063" s="268"/>
      <c r="N1063" s="268"/>
      <c r="O1063" s="271">
        <f>SUM(O1058:O1062)</f>
        <v>0</v>
      </c>
      <c r="P1063" s="275"/>
      <c r="Q1063" s="275"/>
      <c r="R1063" s="273">
        <f>SUM(R1058:R1062)</f>
        <v>0</v>
      </c>
      <c r="S1063" s="275"/>
      <c r="T1063" s="275"/>
      <c r="U1063" s="273">
        <f>SUM(U1058:U1062)</f>
        <v>0</v>
      </c>
      <c r="V1063" s="79"/>
      <c r="W1063" s="79"/>
      <c r="X1063" s="79"/>
    </row>
    <row r="1064" spans="2:24" hidden="1">
      <c r="B1064" s="35"/>
      <c r="C1064" s="35"/>
      <c r="D1064" s="35"/>
      <c r="E1064" s="35"/>
      <c r="F1064" s="35"/>
      <c r="G1064" s="119"/>
      <c r="H1064" s="276"/>
      <c r="I1064" s="276"/>
      <c r="J1064" s="119"/>
      <c r="K1064" s="150"/>
      <c r="L1064" s="268"/>
      <c r="M1064" s="268"/>
      <c r="N1064" s="268"/>
      <c r="O1064" s="119"/>
      <c r="P1064" s="119"/>
      <c r="Q1064" s="119"/>
      <c r="R1064" s="119"/>
      <c r="S1064" s="119"/>
      <c r="T1064" s="119"/>
      <c r="U1064" s="119"/>
      <c r="V1064" s="79"/>
      <c r="W1064" s="79"/>
      <c r="X1064" s="79"/>
    </row>
    <row r="1065" spans="2:24" hidden="1">
      <c r="B1065" s="35" t="s">
        <v>1601</v>
      </c>
      <c r="C1065" s="35"/>
      <c r="D1065" s="35"/>
      <c r="E1065" s="35"/>
      <c r="F1065" s="35"/>
      <c r="G1065" s="119"/>
      <c r="H1065" s="276"/>
      <c r="I1065" s="276"/>
      <c r="J1065" s="119"/>
      <c r="K1065" s="150"/>
      <c r="L1065" s="268"/>
      <c r="M1065" s="268"/>
      <c r="N1065" s="268"/>
      <c r="O1065" s="119"/>
      <c r="P1065" s="119"/>
      <c r="Q1065" s="119"/>
      <c r="R1065" s="119"/>
      <c r="S1065" s="119"/>
      <c r="T1065" s="119"/>
      <c r="U1065" s="119"/>
      <c r="V1065" s="79"/>
      <c r="W1065" s="79"/>
      <c r="X1065" s="79"/>
    </row>
    <row r="1066" spans="2:24" hidden="1">
      <c r="B1066" s="35" t="s">
        <v>1602</v>
      </c>
      <c r="C1066" s="35"/>
      <c r="D1066" s="35"/>
      <c r="E1066" s="35"/>
      <c r="F1066" s="35"/>
      <c r="G1066" s="88"/>
      <c r="H1066" s="226"/>
      <c r="I1066" s="226"/>
      <c r="J1066" s="88"/>
      <c r="K1066" s="89"/>
      <c r="L1066" s="79"/>
      <c r="M1066" s="79"/>
      <c r="N1066" s="79"/>
      <c r="O1066" s="88"/>
      <c r="P1066" s="88"/>
      <c r="Q1066" s="88"/>
      <c r="R1066" s="88"/>
      <c r="S1066" s="88"/>
      <c r="T1066" s="88"/>
      <c r="U1066" s="88"/>
      <c r="V1066" s="79"/>
      <c r="W1066" s="79"/>
      <c r="X1066" s="79"/>
    </row>
    <row r="1067" spans="2:24" hidden="1">
      <c r="B1067" s="35" t="s">
        <v>1603</v>
      </c>
      <c r="C1067" s="35"/>
      <c r="D1067" s="35"/>
      <c r="E1067" s="35"/>
      <c r="F1067" s="35"/>
      <c r="G1067" s="88"/>
      <c r="H1067" s="226"/>
      <c r="I1067" s="226"/>
      <c r="J1067" s="88"/>
      <c r="K1067" s="89"/>
      <c r="L1067" s="79"/>
      <c r="M1067" s="79"/>
      <c r="N1067" s="79"/>
      <c r="O1067" s="88"/>
      <c r="P1067" s="88"/>
      <c r="Q1067" s="88"/>
      <c r="R1067" s="88"/>
      <c r="S1067" s="88"/>
      <c r="T1067" s="88"/>
      <c r="U1067" s="88"/>
      <c r="V1067" s="79"/>
      <c r="W1067" s="79"/>
      <c r="X1067" s="79"/>
    </row>
    <row r="1068" spans="2:24" hidden="1">
      <c r="B1068" s="35" t="s">
        <v>1604</v>
      </c>
      <c r="C1068" s="35"/>
      <c r="D1068" s="35"/>
      <c r="E1068" s="35"/>
      <c r="F1068" s="35"/>
      <c r="G1068" s="88"/>
      <c r="H1068" s="226"/>
      <c r="I1068" s="226"/>
      <c r="J1068" s="88"/>
      <c r="K1068" s="89"/>
      <c r="L1068" s="79"/>
      <c r="M1068" s="79"/>
      <c r="N1068" s="79"/>
      <c r="O1068" s="88"/>
      <c r="P1068" s="88"/>
      <c r="Q1068" s="88"/>
      <c r="R1068" s="88"/>
      <c r="S1068" s="88"/>
      <c r="T1068" s="88"/>
      <c r="U1068" s="88"/>
      <c r="V1068" s="79"/>
      <c r="W1068" s="79"/>
      <c r="X1068" s="79"/>
    </row>
    <row r="1069" spans="2:24" hidden="1">
      <c r="B1069" s="35"/>
      <c r="C1069" s="35"/>
      <c r="D1069" s="259" t="s">
        <v>1605</v>
      </c>
      <c r="E1069" s="35"/>
      <c r="F1069" s="35"/>
      <c r="G1069" s="88"/>
      <c r="H1069" s="226"/>
      <c r="I1069" s="226"/>
      <c r="J1069" s="88"/>
      <c r="K1069" s="89"/>
      <c r="L1069" s="79"/>
      <c r="M1069" s="79"/>
      <c r="N1069" s="79"/>
      <c r="O1069" s="88"/>
      <c r="P1069" s="88"/>
      <c r="Q1069" s="88"/>
      <c r="R1069" s="88"/>
      <c r="S1069" s="88"/>
      <c r="T1069" s="88"/>
      <c r="U1069" s="88"/>
      <c r="V1069" s="79"/>
      <c r="W1069" s="79"/>
      <c r="X1069" s="79"/>
    </row>
    <row r="1070" spans="2:24" hidden="1">
      <c r="B1070" s="35"/>
      <c r="C1070" s="35"/>
      <c r="D1070" s="35"/>
      <c r="E1070" s="35"/>
      <c r="F1070" s="35"/>
      <c r="G1070" s="88"/>
      <c r="H1070" s="226"/>
      <c r="I1070" s="226"/>
      <c r="J1070" s="88"/>
      <c r="K1070" s="89"/>
      <c r="L1070" s="79"/>
      <c r="M1070" s="79"/>
      <c r="N1070" s="79"/>
      <c r="O1070" s="88"/>
      <c r="P1070" s="88"/>
      <c r="Q1070" s="88"/>
      <c r="R1070" s="88"/>
      <c r="S1070" s="88"/>
      <c r="T1070" s="88"/>
      <c r="U1070" s="88"/>
      <c r="V1070" s="79"/>
      <c r="W1070" s="79"/>
      <c r="X1070" s="79"/>
    </row>
    <row r="1071" spans="2:24" hidden="1">
      <c r="B1071" s="35"/>
      <c r="C1071" s="35"/>
      <c r="D1071" s="259" t="s">
        <v>1606</v>
      </c>
      <c r="E1071" s="35"/>
      <c r="F1071" s="35"/>
      <c r="G1071" s="88"/>
      <c r="H1071" s="226"/>
      <c r="I1071" s="226"/>
      <c r="J1071" s="88"/>
      <c r="K1071" s="89"/>
      <c r="L1071" s="79"/>
      <c r="M1071" s="79"/>
      <c r="N1071" s="79"/>
      <c r="O1071" s="88"/>
      <c r="P1071" s="88"/>
      <c r="Q1071" s="88"/>
      <c r="R1071" s="88"/>
      <c r="S1071" s="88"/>
      <c r="T1071" s="88"/>
      <c r="U1071" s="88"/>
      <c r="V1071" s="79"/>
      <c r="W1071" s="79"/>
      <c r="X1071" s="79"/>
    </row>
    <row r="1072" spans="2:24" hidden="1">
      <c r="B1072" s="35"/>
      <c r="C1072" s="35" t="s">
        <v>1607</v>
      </c>
      <c r="D1072" s="35"/>
      <c r="E1072" s="35"/>
      <c r="F1072" s="35"/>
      <c r="G1072" s="88"/>
      <c r="H1072" s="226"/>
      <c r="I1072" s="226"/>
      <c r="J1072" s="88"/>
      <c r="K1072" s="89"/>
      <c r="L1072" s="79"/>
      <c r="M1072" s="79"/>
      <c r="N1072" s="79"/>
      <c r="O1072" s="88"/>
      <c r="P1072" s="88"/>
      <c r="Q1072" s="88"/>
      <c r="R1072" s="88"/>
      <c r="S1072" s="88"/>
      <c r="T1072" s="88"/>
      <c r="U1072" s="88"/>
      <c r="V1072" s="79"/>
      <c r="W1072" s="79"/>
      <c r="X1072" s="79"/>
    </row>
    <row r="1073" spans="2:25" hidden="1">
      <c r="B1073" s="35"/>
      <c r="C1073" s="35" t="s">
        <v>1608</v>
      </c>
      <c r="D1073" s="35"/>
      <c r="E1073" s="35"/>
      <c r="F1073" s="35"/>
      <c r="G1073" s="88"/>
      <c r="H1073" s="226"/>
      <c r="I1073" s="226"/>
      <c r="J1073" s="88"/>
      <c r="K1073" s="89"/>
      <c r="L1073" s="79"/>
      <c r="M1073" s="79"/>
      <c r="N1073" s="79"/>
      <c r="O1073" s="88"/>
      <c r="P1073" s="88"/>
      <c r="Q1073" s="88"/>
      <c r="R1073" s="88"/>
      <c r="S1073" s="88"/>
      <c r="T1073" s="88"/>
      <c r="U1073" s="88"/>
      <c r="V1073" s="79"/>
      <c r="W1073" s="79"/>
      <c r="X1073" s="79"/>
    </row>
    <row r="1074" spans="2:25" hidden="1">
      <c r="B1074" s="35"/>
      <c r="C1074" s="35" t="s">
        <v>1609</v>
      </c>
      <c r="D1074" s="35"/>
      <c r="E1074" s="35"/>
      <c r="F1074" s="35"/>
      <c r="G1074" s="88"/>
      <c r="H1074" s="226"/>
      <c r="I1074" s="226"/>
      <c r="J1074" s="88"/>
      <c r="K1074" s="89"/>
      <c r="L1074" s="79"/>
      <c r="M1074" s="79"/>
      <c r="N1074" s="79"/>
      <c r="O1074" s="88"/>
      <c r="P1074" s="88"/>
      <c r="Q1074" s="88"/>
      <c r="R1074" s="88"/>
      <c r="S1074" s="88"/>
      <c r="T1074" s="88"/>
      <c r="U1074" s="88"/>
      <c r="V1074" s="79"/>
      <c r="W1074" s="79"/>
      <c r="X1074" s="79"/>
    </row>
    <row r="1075" spans="2:25" hidden="1">
      <c r="B1075" s="35"/>
      <c r="C1075" s="35" t="s">
        <v>1610</v>
      </c>
      <c r="D1075" s="35"/>
      <c r="E1075" s="35"/>
      <c r="F1075" s="35"/>
      <c r="G1075" s="88"/>
      <c r="H1075" s="226"/>
      <c r="I1075" s="226"/>
      <c r="J1075" s="88"/>
      <c r="K1075" s="89"/>
      <c r="L1075" s="79"/>
      <c r="M1075" s="79"/>
      <c r="N1075" s="79"/>
      <c r="O1075" s="88"/>
      <c r="P1075" s="88"/>
      <c r="Q1075" s="88"/>
      <c r="R1075" s="88"/>
      <c r="S1075" s="88"/>
      <c r="T1075" s="88"/>
      <c r="U1075" s="88"/>
      <c r="V1075" s="79"/>
      <c r="W1075" s="79"/>
      <c r="X1075" s="79"/>
    </row>
    <row r="1076" spans="2:25" hidden="1">
      <c r="B1076" s="35"/>
      <c r="C1076" s="35" t="s">
        <v>1611</v>
      </c>
      <c r="D1076" s="35"/>
      <c r="E1076" s="35"/>
      <c r="F1076" s="35"/>
      <c r="G1076" s="88"/>
      <c r="H1076" s="226"/>
      <c r="I1076" s="226"/>
      <c r="J1076" s="88"/>
      <c r="K1076" s="89"/>
      <c r="L1076" s="79"/>
      <c r="M1076" s="79"/>
      <c r="N1076" s="79"/>
      <c r="O1076" s="88"/>
      <c r="P1076" s="88"/>
      <c r="Q1076" s="88"/>
      <c r="R1076" s="88"/>
      <c r="S1076" s="88"/>
      <c r="T1076" s="88"/>
      <c r="U1076" s="88"/>
      <c r="V1076" s="79"/>
      <c r="W1076" s="79"/>
      <c r="X1076" s="79"/>
    </row>
    <row r="1077" spans="2:25" hidden="1">
      <c r="B1077" s="35"/>
      <c r="C1077" s="35" t="s">
        <v>1612</v>
      </c>
      <c r="D1077" s="35"/>
      <c r="E1077" s="35"/>
      <c r="F1077" s="35"/>
      <c r="G1077" s="88"/>
      <c r="H1077" s="226"/>
      <c r="I1077" s="226"/>
      <c r="J1077" s="88"/>
      <c r="K1077" s="89"/>
      <c r="L1077" s="79"/>
      <c r="M1077" s="79"/>
      <c r="N1077" s="79"/>
      <c r="O1077" s="88"/>
      <c r="P1077" s="88"/>
      <c r="Q1077" s="88"/>
      <c r="R1077" s="88"/>
      <c r="S1077" s="88"/>
      <c r="T1077" s="88"/>
      <c r="U1077" s="88"/>
      <c r="V1077" s="79"/>
      <c r="W1077" s="79"/>
      <c r="X1077" s="79"/>
    </row>
    <row r="1078" spans="2:25" hidden="1">
      <c r="D1078" s="35" t="s">
        <v>1613</v>
      </c>
      <c r="J1078" s="82"/>
      <c r="K1078" s="87"/>
    </row>
    <row r="1079" spans="2:25" hidden="1">
      <c r="D1079" s="35" t="s">
        <v>1614</v>
      </c>
      <c r="J1079" s="82"/>
      <c r="K1079" s="87"/>
    </row>
    <row r="1080" spans="2:25" hidden="1">
      <c r="D1080" s="35" t="s">
        <v>1615</v>
      </c>
      <c r="J1080" s="82"/>
      <c r="K1080" s="87"/>
    </row>
    <row r="1081" spans="2:25" ht="13.8" hidden="1" thickBot="1">
      <c r="J1081" s="82"/>
      <c r="K1081" s="87"/>
    </row>
    <row r="1082" spans="2:25" hidden="1">
      <c r="D1082" s="277" t="s">
        <v>1616</v>
      </c>
      <c r="E1082" s="278"/>
      <c r="F1082" s="278"/>
      <c r="G1082" s="279"/>
      <c r="J1082" s="280" t="s">
        <v>1617</v>
      </c>
      <c r="K1082" s="87"/>
      <c r="O1082" s="281" t="str">
        <f>D1082</f>
        <v>CK TOTALS FOR 12/06 VS 12/07</v>
      </c>
      <c r="P1082" s="282"/>
      <c r="Q1082" s="282"/>
      <c r="R1082" s="282"/>
      <c r="S1082" s="282"/>
      <c r="T1082" s="282"/>
      <c r="U1082" s="282"/>
      <c r="V1082" s="278"/>
      <c r="W1082" s="278"/>
      <c r="X1082" s="278"/>
      <c r="Y1082" s="283"/>
    </row>
    <row r="1083" spans="2:25" hidden="1">
      <c r="D1083" s="284" t="s">
        <v>1618</v>
      </c>
      <c r="E1083" s="149"/>
      <c r="F1083" s="149"/>
      <c r="G1083" s="285">
        <f>J990</f>
        <v>308733</v>
      </c>
      <c r="J1083" s="280" t="s">
        <v>1619</v>
      </c>
      <c r="K1083" s="87"/>
      <c r="O1083" s="286">
        <f>K990</f>
        <v>310417.32</v>
      </c>
      <c r="P1083" s="88"/>
      <c r="Q1083" s="88"/>
      <c r="R1083" s="88" t="s">
        <v>1620</v>
      </c>
      <c r="S1083" s="88"/>
      <c r="T1083" s="88"/>
      <c r="U1083" s="88"/>
      <c r="V1083" s="149"/>
      <c r="W1083" s="149"/>
      <c r="X1083" s="149"/>
      <c r="Y1083" s="287"/>
    </row>
    <row r="1084" spans="2:25" hidden="1">
      <c r="D1084" s="284" t="s">
        <v>1621</v>
      </c>
      <c r="E1084" s="149"/>
      <c r="F1084" s="226" t="s">
        <v>1622</v>
      </c>
      <c r="G1084" s="285">
        <f>G990</f>
        <v>305059.01999999996</v>
      </c>
      <c r="J1084" s="280" t="s">
        <v>1623</v>
      </c>
      <c r="K1084" s="87"/>
      <c r="O1084" s="286">
        <f>J990</f>
        <v>308733</v>
      </c>
      <c r="P1084" s="88"/>
      <c r="Q1084" s="88"/>
      <c r="R1084" s="88" t="s">
        <v>1624</v>
      </c>
      <c r="S1084" s="88"/>
      <c r="T1084" s="88"/>
      <c r="U1084" s="88"/>
      <c r="V1084" s="149"/>
      <c r="W1084" s="149"/>
      <c r="X1084" s="149"/>
      <c r="Y1084" s="287"/>
    </row>
    <row r="1085" spans="2:25" hidden="1">
      <c r="D1085" s="284" t="s">
        <v>1625</v>
      </c>
      <c r="E1085" s="149"/>
      <c r="F1085" s="149" t="s">
        <v>1622</v>
      </c>
      <c r="G1085" s="285">
        <f>O990</f>
        <v>2881.6799999999967</v>
      </c>
      <c r="J1085" s="82"/>
      <c r="K1085" s="87"/>
      <c r="O1085" s="286">
        <f>R990</f>
        <v>1679.3200000000011</v>
      </c>
      <c r="P1085" s="88"/>
      <c r="Q1085" s="88"/>
      <c r="R1085" s="88" t="s">
        <v>1626</v>
      </c>
      <c r="S1085" s="88"/>
      <c r="T1085" s="88"/>
      <c r="U1085" s="88"/>
      <c r="V1085" s="149"/>
      <c r="W1085" s="149"/>
      <c r="X1085" s="149"/>
      <c r="Y1085" s="287"/>
    </row>
    <row r="1086" spans="2:25" hidden="1">
      <c r="D1086" s="284" t="s">
        <v>1627</v>
      </c>
      <c r="E1086" s="149"/>
      <c r="F1086" s="149" t="s">
        <v>1622</v>
      </c>
      <c r="G1086" s="285">
        <f>G1063</f>
        <v>786.3</v>
      </c>
      <c r="J1086" s="82"/>
      <c r="K1086" s="87"/>
      <c r="O1086" s="286">
        <f>J1063</f>
        <v>0</v>
      </c>
      <c r="P1086" s="88"/>
      <c r="Q1086" s="88"/>
      <c r="R1086" s="88" t="s">
        <v>1628</v>
      </c>
      <c r="S1086" s="88"/>
      <c r="T1086" s="88"/>
      <c r="U1086" s="88"/>
      <c r="V1086" s="149"/>
      <c r="W1086" s="149"/>
      <c r="X1086" s="149"/>
      <c r="Y1086" s="287"/>
    </row>
    <row r="1087" spans="2:25" hidden="1">
      <c r="D1087" s="284" t="s">
        <v>1629</v>
      </c>
      <c r="E1087" s="149"/>
      <c r="F1087" s="149" t="s">
        <v>1630</v>
      </c>
      <c r="G1087" s="285">
        <f>O1063</f>
        <v>0</v>
      </c>
      <c r="J1087" s="82"/>
      <c r="K1087" s="87"/>
      <c r="O1087" s="286">
        <f>R1063</f>
        <v>0</v>
      </c>
      <c r="P1087" s="88"/>
      <c r="Q1087" s="88"/>
      <c r="R1087" s="88" t="s">
        <v>1631</v>
      </c>
      <c r="S1087" s="88"/>
      <c r="T1087" s="88"/>
      <c r="U1087" s="88"/>
      <c r="V1087" s="149"/>
      <c r="W1087" s="149"/>
      <c r="X1087" s="149"/>
      <c r="Y1087" s="287"/>
    </row>
    <row r="1088" spans="2:25" ht="13.8" hidden="1" thickBot="1">
      <c r="D1088" s="284" t="s">
        <v>1632</v>
      </c>
      <c r="E1088" s="149"/>
      <c r="F1088" s="149"/>
      <c r="G1088" s="288">
        <f>G1083-G1084-G1085-G1086+G1087</f>
        <v>6.0000000000429736</v>
      </c>
      <c r="J1088" s="82"/>
      <c r="K1088" s="87"/>
      <c r="O1088" s="289">
        <f>O1083-O1084-O1085-O1086+O1087</f>
        <v>5.0000000000059117</v>
      </c>
      <c r="P1088" s="88"/>
      <c r="Q1088" s="88"/>
      <c r="R1088" s="88" t="s">
        <v>1632</v>
      </c>
      <c r="S1088" s="88"/>
      <c r="T1088" s="88"/>
      <c r="U1088" s="88"/>
      <c r="V1088" s="149"/>
      <c r="W1088" s="149"/>
      <c r="X1088" s="149"/>
      <c r="Y1088" s="290" t="s">
        <v>1633</v>
      </c>
    </row>
    <row r="1089" spans="3:25" ht="14.4" hidden="1" thickTop="1" thickBot="1">
      <c r="D1089" s="291"/>
      <c r="E1089" s="292"/>
      <c r="F1089" s="292"/>
      <c r="G1089" s="293"/>
      <c r="H1089" s="79"/>
      <c r="I1089" s="79"/>
      <c r="J1089" s="82"/>
      <c r="K1089" s="87"/>
      <c r="O1089" s="294"/>
      <c r="P1089" s="295"/>
      <c r="Q1089" s="295"/>
      <c r="R1089" s="295"/>
      <c r="S1089" s="295"/>
      <c r="T1089" s="295"/>
      <c r="U1089" s="295"/>
      <c r="V1089" s="292"/>
      <c r="W1089" s="292"/>
      <c r="X1089" s="292"/>
      <c r="Y1089" s="296"/>
    </row>
    <row r="1090" spans="3:25" ht="13.8" hidden="1" thickBot="1">
      <c r="H1090" s="79"/>
      <c r="I1090" s="79"/>
      <c r="J1090" s="82"/>
      <c r="K1090" s="87"/>
    </row>
    <row r="1091" spans="3:25" ht="13.8" hidden="1" thickBot="1">
      <c r="C1091" s="277" t="s">
        <v>1634</v>
      </c>
      <c r="D1091" s="278"/>
      <c r="E1091" s="278"/>
      <c r="F1091" s="278"/>
      <c r="G1091" s="279"/>
      <c r="H1091" s="79"/>
      <c r="I1091" s="79"/>
      <c r="J1091" s="82"/>
      <c r="K1091" s="87"/>
    </row>
    <row r="1092" spans="3:25" hidden="1">
      <c r="C1092" s="297" t="s">
        <v>1635</v>
      </c>
      <c r="D1092" s="149"/>
      <c r="E1092" s="149"/>
      <c r="F1092" s="149"/>
      <c r="G1092" s="285"/>
      <c r="H1092" s="79"/>
      <c r="I1092" s="79"/>
      <c r="J1092" s="82"/>
      <c r="K1092" s="87"/>
      <c r="O1092" s="298">
        <f>K990</f>
        <v>310417.32</v>
      </c>
      <c r="P1092" s="282"/>
      <c r="Q1092" s="282"/>
      <c r="R1092" s="282" t="s">
        <v>1636</v>
      </c>
      <c r="S1092" s="282"/>
      <c r="T1092" s="282"/>
      <c r="U1092" s="282"/>
      <c r="V1092" s="278"/>
      <c r="W1092" s="278"/>
      <c r="X1092" s="278"/>
      <c r="Y1092" s="283"/>
    </row>
    <row r="1093" spans="3:25" hidden="1">
      <c r="C1093" s="297"/>
      <c r="D1093" s="149" t="str">
        <f>D141</f>
        <v>ACME Water Supply</v>
      </c>
      <c r="E1093" s="149"/>
      <c r="F1093" s="149"/>
      <c r="G1093" s="285">
        <f>J141</f>
        <v>786.3</v>
      </c>
      <c r="H1093" s="79"/>
      <c r="I1093" s="79"/>
      <c r="J1093" s="82"/>
      <c r="K1093" s="87"/>
      <c r="O1093" s="299">
        <f>G990</f>
        <v>305059.01999999996</v>
      </c>
      <c r="P1093" s="88"/>
      <c r="Q1093" s="88"/>
      <c r="R1093" s="88" t="s">
        <v>1637</v>
      </c>
      <c r="S1093" s="88"/>
      <c r="T1093" s="88"/>
      <c r="U1093" s="88"/>
      <c r="V1093" s="149"/>
      <c r="W1093" s="149"/>
      <c r="X1093" s="149"/>
      <c r="Y1093" s="287"/>
    </row>
    <row r="1094" spans="3:25" hidden="1">
      <c r="C1094" s="297"/>
      <c r="D1094" s="149"/>
      <c r="E1094" s="149"/>
      <c r="F1094" s="149"/>
      <c r="G1094" s="285"/>
      <c r="H1094" s="79"/>
      <c r="I1094" s="79"/>
      <c r="J1094" s="82"/>
      <c r="K1094" s="87"/>
      <c r="O1094" s="299">
        <f>U990</f>
        <v>4560.9999999999973</v>
      </c>
      <c r="P1094" s="88"/>
      <c r="Q1094" s="88"/>
      <c r="R1094" s="88" t="s">
        <v>1638</v>
      </c>
      <c r="S1094" s="88"/>
      <c r="T1094" s="88"/>
      <c r="U1094" s="88"/>
      <c r="V1094" s="149"/>
      <c r="W1094" s="149"/>
      <c r="X1094" s="149"/>
      <c r="Y1094" s="287"/>
    </row>
    <row r="1095" spans="3:25" hidden="1">
      <c r="C1095" s="297"/>
      <c r="D1095" s="149"/>
      <c r="E1095" s="149"/>
      <c r="F1095" s="149"/>
      <c r="G1095" s="285"/>
      <c r="H1095" s="79"/>
      <c r="I1095" s="79"/>
      <c r="J1095" s="82"/>
      <c r="K1095" s="87"/>
      <c r="O1095" s="299">
        <f>K1063</f>
        <v>786.3</v>
      </c>
      <c r="P1095" s="88"/>
      <c r="Q1095" s="88"/>
      <c r="R1095" s="88" t="s">
        <v>1639</v>
      </c>
      <c r="S1095" s="88"/>
      <c r="T1095" s="88"/>
      <c r="U1095" s="88"/>
      <c r="V1095" s="149"/>
      <c r="W1095" s="149"/>
      <c r="X1095" s="149"/>
      <c r="Y1095" s="287"/>
    </row>
    <row r="1096" spans="3:25" hidden="1">
      <c r="C1096" s="297"/>
      <c r="D1096" s="149"/>
      <c r="E1096" s="149"/>
      <c r="F1096" s="149"/>
      <c r="G1096" s="285"/>
      <c r="H1096" s="79"/>
      <c r="I1096" s="79"/>
      <c r="J1096" s="82"/>
      <c r="K1096" s="87"/>
      <c r="O1096" s="299">
        <f>U1063</f>
        <v>0</v>
      </c>
      <c r="P1096" s="88"/>
      <c r="Q1096" s="88"/>
      <c r="R1096" s="88" t="s">
        <v>1640</v>
      </c>
      <c r="S1096" s="88"/>
      <c r="T1096" s="88"/>
      <c r="U1096" s="88"/>
      <c r="V1096" s="149"/>
      <c r="W1096" s="149"/>
      <c r="X1096" s="149"/>
      <c r="Y1096" s="287"/>
    </row>
    <row r="1097" spans="3:25" ht="13.8" hidden="1" thickBot="1">
      <c r="C1097" s="297"/>
      <c r="D1097" s="149"/>
      <c r="E1097" s="149"/>
      <c r="F1097" s="149"/>
      <c r="G1097" s="285"/>
      <c r="H1097" s="79"/>
      <c r="I1097" s="79"/>
      <c r="J1097" s="82"/>
      <c r="K1097" s="87"/>
      <c r="O1097" s="289">
        <f>O1092-O1093-O1094-O1095+O1096</f>
        <v>11.00000000004934</v>
      </c>
      <c r="P1097" s="295"/>
      <c r="Q1097" s="295"/>
      <c r="R1097" s="295" t="s">
        <v>1632</v>
      </c>
      <c r="S1097" s="295"/>
      <c r="T1097" s="295"/>
      <c r="U1097" s="295"/>
      <c r="V1097" s="292"/>
      <c r="W1097" s="292"/>
      <c r="X1097" s="292"/>
      <c r="Y1097" s="296" t="s">
        <v>1633</v>
      </c>
    </row>
    <row r="1098" spans="3:25" ht="13.8" hidden="1" thickTop="1">
      <c r="C1098" s="297"/>
      <c r="D1098" s="149"/>
      <c r="E1098" s="149"/>
      <c r="F1098" s="149"/>
      <c r="G1098" s="285"/>
      <c r="H1098" s="79"/>
      <c r="I1098" s="79"/>
      <c r="J1098" s="82"/>
      <c r="K1098" s="87"/>
    </row>
    <row r="1099" spans="3:25" hidden="1">
      <c r="C1099" s="297"/>
      <c r="D1099" s="149"/>
      <c r="E1099" s="149"/>
      <c r="F1099" s="149"/>
      <c r="G1099" s="285"/>
      <c r="H1099" s="79"/>
      <c r="I1099" s="79"/>
      <c r="J1099" s="82"/>
      <c r="K1099" s="87"/>
    </row>
    <row r="1100" spans="3:25" hidden="1">
      <c r="C1100" s="297"/>
      <c r="D1100" s="149"/>
      <c r="E1100" s="149"/>
      <c r="F1100" s="149"/>
      <c r="G1100" s="285"/>
      <c r="H1100" s="79"/>
      <c r="I1100" s="79"/>
      <c r="J1100" s="82"/>
      <c r="K1100" s="87"/>
    </row>
    <row r="1101" spans="3:25" hidden="1">
      <c r="C1101" s="297"/>
      <c r="D1101" s="149"/>
      <c r="E1101" s="149"/>
      <c r="F1101" s="149"/>
      <c r="G1101" s="285"/>
      <c r="H1101" s="79"/>
      <c r="I1101" s="79"/>
      <c r="J1101" s="82"/>
      <c r="K1101" s="87"/>
    </row>
    <row r="1102" spans="3:25" hidden="1">
      <c r="C1102" s="297"/>
      <c r="D1102" s="149"/>
      <c r="E1102" s="149"/>
      <c r="F1102" s="149"/>
      <c r="G1102" s="285"/>
      <c r="H1102" s="79"/>
      <c r="I1102" s="79"/>
      <c r="J1102" s="82"/>
      <c r="K1102" s="87"/>
    </row>
    <row r="1103" spans="3:25" hidden="1">
      <c r="C1103" s="297"/>
      <c r="D1103" s="149"/>
      <c r="E1103" s="149"/>
      <c r="F1103" s="149"/>
      <c r="G1103" s="285"/>
      <c r="H1103" s="79"/>
      <c r="I1103" s="79"/>
      <c r="J1103" s="82"/>
      <c r="K1103" s="87"/>
    </row>
    <row r="1104" spans="3:25" hidden="1">
      <c r="C1104" s="297"/>
      <c r="D1104" s="149"/>
      <c r="E1104" s="149"/>
      <c r="F1104" s="149"/>
      <c r="G1104" s="285"/>
      <c r="H1104" s="79"/>
      <c r="I1104" s="79"/>
      <c r="J1104" s="82"/>
      <c r="K1104" s="87"/>
    </row>
    <row r="1105" spans="3:11" hidden="1">
      <c r="C1105" s="297"/>
      <c r="D1105" s="149"/>
      <c r="E1105" s="149"/>
      <c r="F1105" s="149"/>
      <c r="G1105" s="285"/>
      <c r="H1105" s="79"/>
      <c r="I1105" s="79"/>
      <c r="J1105" s="82"/>
      <c r="K1105" s="87"/>
    </row>
    <row r="1106" spans="3:11" hidden="1">
      <c r="C1106" s="297"/>
      <c r="D1106" s="149"/>
      <c r="E1106" s="149"/>
      <c r="F1106" s="149"/>
      <c r="G1106" s="285"/>
      <c r="H1106" s="79"/>
      <c r="I1106" s="79"/>
      <c r="J1106" s="82"/>
      <c r="K1106" s="87"/>
    </row>
    <row r="1107" spans="3:11" hidden="1">
      <c r="C1107" s="297"/>
      <c r="D1107" s="149"/>
      <c r="E1107" s="149"/>
      <c r="F1107" s="149"/>
      <c r="G1107" s="285"/>
      <c r="H1107" s="79"/>
      <c r="I1107" s="79"/>
      <c r="J1107" s="82"/>
      <c r="K1107" s="87"/>
    </row>
    <row r="1108" spans="3:11" hidden="1">
      <c r="C1108" s="297" t="s">
        <v>1641</v>
      </c>
      <c r="D1108" s="149"/>
      <c r="E1108" s="149"/>
      <c r="F1108" s="149"/>
      <c r="G1108" s="285"/>
      <c r="H1108" s="79"/>
      <c r="I1108" s="79"/>
      <c r="J1108" s="82"/>
      <c r="K1108" s="87"/>
    </row>
    <row r="1109" spans="3:11" hidden="1">
      <c r="C1109" s="297"/>
      <c r="D1109" s="149"/>
      <c r="E1109" s="149"/>
      <c r="F1109" s="149"/>
      <c r="G1109" s="285"/>
      <c r="H1109" s="79"/>
      <c r="I1109" s="79"/>
      <c r="J1109" s="82"/>
      <c r="K1109" s="87"/>
    </row>
    <row r="1110" spans="3:11" hidden="1">
      <c r="C1110" s="297"/>
      <c r="D1110" s="149"/>
      <c r="E1110" s="149"/>
      <c r="F1110" s="149"/>
      <c r="G1110" s="285"/>
      <c r="H1110" s="79"/>
      <c r="I1110" s="79"/>
      <c r="J1110" s="82"/>
      <c r="K1110" s="87"/>
    </row>
    <row r="1111" spans="3:11" hidden="1">
      <c r="C1111" s="297"/>
      <c r="D1111" s="149"/>
      <c r="E1111" s="149"/>
      <c r="F1111" s="149"/>
      <c r="G1111" s="285"/>
      <c r="H1111" s="79"/>
      <c r="I1111" s="79"/>
      <c r="J1111" s="82"/>
      <c r="K1111" s="87"/>
    </row>
    <row r="1112" spans="3:11" hidden="1">
      <c r="C1112" s="297"/>
      <c r="D1112" s="149"/>
      <c r="E1112" s="149"/>
      <c r="F1112" s="149"/>
      <c r="G1112" s="285"/>
      <c r="H1112" s="79"/>
      <c r="I1112" s="79"/>
      <c r="J1112" s="82"/>
      <c r="K1112" s="87"/>
    </row>
    <row r="1113" spans="3:11" hidden="1">
      <c r="C1113" s="297"/>
      <c r="D1113" s="149"/>
      <c r="E1113" s="149"/>
      <c r="F1113" s="149"/>
      <c r="G1113" s="285"/>
      <c r="H1113" s="79"/>
      <c r="I1113" s="79"/>
      <c r="J1113" s="82"/>
      <c r="K1113" s="87"/>
    </row>
    <row r="1114" spans="3:11" hidden="1">
      <c r="C1114" s="297"/>
      <c r="D1114" s="149"/>
      <c r="E1114" s="149"/>
      <c r="F1114" s="149"/>
      <c r="G1114" s="285"/>
      <c r="H1114" s="79"/>
      <c r="I1114" s="79"/>
      <c r="J1114" s="82"/>
      <c r="K1114" s="87"/>
    </row>
    <row r="1115" spans="3:11" hidden="1">
      <c r="C1115" s="297"/>
      <c r="D1115" s="149"/>
      <c r="E1115" s="149"/>
      <c r="F1115" s="149"/>
      <c r="G1115" s="285"/>
      <c r="H1115" s="79"/>
      <c r="I1115" s="79"/>
      <c r="J1115" s="82"/>
      <c r="K1115" s="87"/>
    </row>
    <row r="1116" spans="3:11" hidden="1">
      <c r="C1116" s="297"/>
      <c r="D1116" s="149"/>
      <c r="E1116" s="149"/>
      <c r="F1116" s="149"/>
      <c r="G1116" s="285"/>
      <c r="H1116" s="79"/>
      <c r="I1116" s="79"/>
      <c r="J1116" s="82"/>
      <c r="K1116" s="87"/>
    </row>
    <row r="1117" spans="3:11" hidden="1">
      <c r="C1117" s="297"/>
      <c r="D1117" s="149"/>
      <c r="E1117" s="149"/>
      <c r="F1117" s="149"/>
      <c r="G1117" s="285"/>
      <c r="H1117" s="79"/>
      <c r="I1117" s="79"/>
      <c r="J1117" s="82"/>
      <c r="K1117" s="87"/>
    </row>
    <row r="1118" spans="3:11" hidden="1">
      <c r="C1118" s="297"/>
      <c r="D1118" s="149"/>
      <c r="E1118" s="149"/>
      <c r="F1118" s="149"/>
      <c r="G1118" s="285"/>
      <c r="H1118" s="79"/>
      <c r="I1118" s="79"/>
      <c r="J1118" s="82"/>
      <c r="K1118" s="87"/>
    </row>
    <row r="1119" spans="3:11" hidden="1">
      <c r="C1119" s="297" t="s">
        <v>1642</v>
      </c>
      <c r="D1119" s="149"/>
      <c r="E1119" s="149"/>
      <c r="F1119" s="149"/>
      <c r="G1119" s="285"/>
      <c r="H1119" s="79"/>
      <c r="I1119" s="79"/>
      <c r="J1119" s="82"/>
      <c r="K1119" s="87"/>
    </row>
    <row r="1120" spans="3:11" hidden="1">
      <c r="C1120" s="297"/>
      <c r="D1120" s="149"/>
      <c r="E1120" s="149"/>
      <c r="F1120" s="149"/>
      <c r="G1120" s="285"/>
      <c r="H1120" s="79"/>
      <c r="I1120" s="79"/>
      <c r="J1120" s="82"/>
      <c r="K1120" s="87"/>
    </row>
    <row r="1121" spans="3:11" hidden="1">
      <c r="C1121" s="297"/>
      <c r="D1121" s="149"/>
      <c r="E1121" s="149"/>
      <c r="F1121" s="149"/>
      <c r="G1121" s="285"/>
      <c r="H1121" s="79"/>
      <c r="I1121" s="79"/>
      <c r="J1121" s="82"/>
      <c r="K1121" s="87"/>
    </row>
    <row r="1122" spans="3:11" hidden="1">
      <c r="C1122" s="297" t="s">
        <v>1643</v>
      </c>
      <c r="D1122" s="149"/>
      <c r="E1122" s="149"/>
      <c r="F1122" s="149"/>
      <c r="G1122" s="285"/>
      <c r="H1122" s="79"/>
      <c r="I1122" s="79"/>
      <c r="J1122" s="82"/>
      <c r="K1122" s="87"/>
    </row>
    <row r="1123" spans="3:11" hidden="1">
      <c r="C1123" s="297"/>
      <c r="D1123" s="149"/>
      <c r="E1123" s="149"/>
      <c r="F1123" s="149"/>
      <c r="G1123" s="285"/>
      <c r="H1123" s="79"/>
      <c r="I1123" s="79"/>
      <c r="J1123" s="82"/>
      <c r="K1123" s="87"/>
    </row>
    <row r="1124" spans="3:11" ht="13.8" hidden="1" thickBot="1">
      <c r="C1124" s="297" t="s">
        <v>1644</v>
      </c>
      <c r="D1124" s="149"/>
      <c r="E1124" s="149"/>
      <c r="F1124" s="149"/>
      <c r="G1124" s="300">
        <f>SUM(G1092:G1123)</f>
        <v>786.3</v>
      </c>
      <c r="H1124" s="79"/>
      <c r="I1124" s="79"/>
      <c r="J1124" s="82"/>
      <c r="K1124" s="87"/>
    </row>
    <row r="1125" spans="3:11" ht="13.8" hidden="1" thickTop="1">
      <c r="C1125" s="297"/>
      <c r="D1125" s="149"/>
      <c r="E1125" s="149"/>
      <c r="F1125" s="149"/>
      <c r="G1125" s="301"/>
      <c r="H1125" s="79"/>
      <c r="I1125" s="79"/>
      <c r="J1125" s="82"/>
      <c r="K1125" s="87"/>
    </row>
    <row r="1126" spans="3:11" hidden="1">
      <c r="C1126" s="297" t="s">
        <v>1645</v>
      </c>
      <c r="D1126" s="149"/>
      <c r="E1126" s="149"/>
      <c r="F1126" s="149"/>
      <c r="G1126" s="301"/>
      <c r="H1126" s="79"/>
      <c r="I1126" s="79"/>
      <c r="J1126" s="82"/>
      <c r="K1126" s="87"/>
    </row>
    <row r="1127" spans="3:11" hidden="1">
      <c r="C1127" s="297"/>
      <c r="D1127" s="149"/>
      <c r="E1127" s="149"/>
      <c r="F1127" s="149"/>
      <c r="G1127" s="301"/>
      <c r="H1127" s="79"/>
      <c r="I1127" s="79"/>
      <c r="J1127" s="82"/>
      <c r="K1127" s="87"/>
    </row>
    <row r="1128" spans="3:11" hidden="1">
      <c r="C1128" s="297"/>
      <c r="D1128" s="149"/>
      <c r="E1128" s="149"/>
      <c r="F1128" s="149"/>
      <c r="G1128" s="301"/>
      <c r="H1128" s="79"/>
      <c r="I1128" s="79"/>
      <c r="J1128" s="82"/>
      <c r="K1128" s="87"/>
    </row>
    <row r="1129" spans="3:11" hidden="1">
      <c r="C1129" s="297"/>
      <c r="D1129" s="149"/>
      <c r="E1129" s="149"/>
      <c r="F1129" s="149"/>
      <c r="G1129" s="301"/>
      <c r="H1129" s="79"/>
      <c r="I1129" s="79"/>
      <c r="J1129" s="82"/>
      <c r="K1129" s="87"/>
    </row>
    <row r="1130" spans="3:11" hidden="1">
      <c r="C1130" s="297"/>
      <c r="D1130" s="149"/>
      <c r="E1130" s="149"/>
      <c r="F1130" s="149"/>
      <c r="G1130" s="301"/>
      <c r="H1130" s="79"/>
      <c r="I1130" s="79"/>
      <c r="J1130" s="82"/>
      <c r="K1130" s="87"/>
    </row>
    <row r="1131" spans="3:11" hidden="1">
      <c r="C1131" s="297" t="s">
        <v>1043</v>
      </c>
      <c r="D1131" s="149"/>
      <c r="E1131" s="149"/>
      <c r="F1131" s="149"/>
      <c r="G1131" s="301"/>
      <c r="H1131" s="79"/>
      <c r="I1131" s="79"/>
      <c r="J1131" s="82"/>
      <c r="K1131" s="87"/>
    </row>
    <row r="1132" spans="3:11" hidden="1">
      <c r="C1132" s="297" t="s">
        <v>1646</v>
      </c>
      <c r="D1132" s="149"/>
      <c r="E1132" s="149"/>
      <c r="F1132" s="149"/>
      <c r="G1132" s="301"/>
      <c r="H1132" s="79"/>
      <c r="I1132" s="79"/>
      <c r="J1132" s="82"/>
      <c r="K1132" s="87"/>
    </row>
    <row r="1133" spans="3:11" hidden="1">
      <c r="C1133" s="297"/>
      <c r="D1133" s="149"/>
      <c r="E1133" s="149"/>
      <c r="F1133" s="149"/>
      <c r="G1133" s="301"/>
      <c r="H1133" s="79"/>
      <c r="I1133" s="79"/>
      <c r="J1133" s="82"/>
      <c r="K1133" s="87"/>
    </row>
    <row r="1134" spans="3:11" hidden="1">
      <c r="C1134" s="297"/>
      <c r="D1134" s="149"/>
      <c r="E1134" s="149"/>
      <c r="F1134" s="149"/>
      <c r="G1134" s="301"/>
      <c r="H1134" s="79"/>
      <c r="I1134" s="79"/>
      <c r="J1134" s="82"/>
      <c r="K1134" s="87"/>
    </row>
    <row r="1135" spans="3:11" hidden="1">
      <c r="C1135" s="297" t="s">
        <v>1647</v>
      </c>
      <c r="D1135" s="149"/>
      <c r="E1135" s="149"/>
      <c r="F1135" s="149"/>
      <c r="G1135" s="301"/>
      <c r="H1135" s="79"/>
      <c r="I1135" s="79"/>
      <c r="J1135" s="82"/>
      <c r="K1135" s="87"/>
    </row>
    <row r="1136" spans="3:11" hidden="1">
      <c r="C1136" s="297" t="s">
        <v>1648</v>
      </c>
      <c r="D1136" s="149"/>
      <c r="E1136" s="149"/>
      <c r="F1136" s="149"/>
      <c r="G1136" s="301"/>
      <c r="H1136" s="79"/>
      <c r="I1136" s="79"/>
      <c r="J1136" s="82"/>
      <c r="K1136" s="87"/>
    </row>
    <row r="1137" spans="3:11" hidden="1">
      <c r="C1137" s="297"/>
      <c r="D1137" s="149"/>
      <c r="E1137" s="149"/>
      <c r="F1137" s="149"/>
      <c r="G1137" s="301"/>
      <c r="H1137" s="79"/>
      <c r="I1137" s="79"/>
      <c r="J1137" s="82"/>
      <c r="K1137" s="87"/>
    </row>
    <row r="1138" spans="3:11" hidden="1">
      <c r="C1138" s="297" t="s">
        <v>1043</v>
      </c>
      <c r="D1138" s="149"/>
      <c r="E1138" s="149"/>
      <c r="F1138" s="149"/>
      <c r="G1138" s="301"/>
      <c r="H1138" s="79"/>
      <c r="I1138" s="79"/>
      <c r="J1138" s="82"/>
      <c r="K1138" s="87"/>
    </row>
    <row r="1139" spans="3:11" hidden="1">
      <c r="C1139" s="297" t="s">
        <v>1044</v>
      </c>
      <c r="D1139" s="149"/>
      <c r="E1139" s="149"/>
      <c r="F1139" s="149"/>
      <c r="G1139" s="301"/>
      <c r="H1139" s="79"/>
      <c r="I1139" s="79"/>
      <c r="J1139" s="82"/>
      <c r="K1139" s="87"/>
    </row>
    <row r="1140" spans="3:11" hidden="1">
      <c r="C1140" s="297" t="s">
        <v>1646</v>
      </c>
      <c r="D1140" s="149"/>
      <c r="E1140" s="149"/>
      <c r="F1140" s="149"/>
      <c r="G1140" s="301"/>
      <c r="H1140" s="79"/>
      <c r="I1140" s="79"/>
      <c r="J1140" s="82"/>
      <c r="K1140" s="87"/>
    </row>
    <row r="1141" spans="3:11" hidden="1">
      <c r="C1141" s="297" t="s">
        <v>1649</v>
      </c>
      <c r="D1141" s="149"/>
      <c r="E1141" s="149"/>
      <c r="F1141" s="149"/>
      <c r="G1141" s="301"/>
      <c r="H1141" s="79"/>
      <c r="I1141" s="79"/>
      <c r="J1141" s="82"/>
      <c r="K1141" s="87"/>
    </row>
    <row r="1142" spans="3:11" hidden="1">
      <c r="C1142" s="297"/>
      <c r="D1142" s="149"/>
      <c r="E1142" s="149"/>
      <c r="F1142" s="149"/>
      <c r="G1142" s="301"/>
      <c r="H1142" s="79"/>
      <c r="I1142" s="79"/>
      <c r="J1142" s="82"/>
      <c r="K1142" s="87"/>
    </row>
    <row r="1143" spans="3:11" hidden="1">
      <c r="C1143" s="297" t="s">
        <v>1650</v>
      </c>
      <c r="D1143" s="149"/>
      <c r="E1143" s="149"/>
      <c r="F1143" s="149"/>
      <c r="G1143" s="301"/>
      <c r="H1143" s="79"/>
      <c r="I1143" s="79"/>
      <c r="J1143" s="82"/>
      <c r="K1143" s="87"/>
    </row>
    <row r="1144" spans="3:11" hidden="1">
      <c r="C1144" s="297"/>
      <c r="D1144" s="149"/>
      <c r="E1144" s="149"/>
      <c r="F1144" s="149"/>
      <c r="G1144" s="301"/>
      <c r="H1144" s="79"/>
      <c r="I1144" s="79"/>
      <c r="J1144" s="82"/>
      <c r="K1144" s="87"/>
    </row>
    <row r="1145" spans="3:11" ht="13.8" hidden="1" thickBot="1">
      <c r="C1145" s="297" t="s">
        <v>1651</v>
      </c>
      <c r="D1145" s="149"/>
      <c r="E1145" s="149"/>
      <c r="F1145" s="149"/>
      <c r="G1145" s="300">
        <f>SUM(G1126:G1144)</f>
        <v>0</v>
      </c>
      <c r="H1145" s="79"/>
      <c r="I1145" s="79"/>
      <c r="J1145" s="82"/>
      <c r="K1145" s="87"/>
    </row>
    <row r="1146" spans="3:11" ht="13.8" hidden="1" thickTop="1">
      <c r="C1146" s="297"/>
      <c r="D1146" s="149"/>
      <c r="E1146" s="149"/>
      <c r="F1146" s="149"/>
      <c r="G1146" s="301"/>
      <c r="H1146" s="79"/>
      <c r="I1146" s="79"/>
      <c r="J1146" s="82"/>
      <c r="K1146" s="87"/>
    </row>
    <row r="1147" spans="3:11" hidden="1">
      <c r="C1147" s="297"/>
      <c r="D1147" s="149"/>
      <c r="E1147" s="149"/>
      <c r="F1147" s="149"/>
      <c r="G1147" s="301"/>
      <c r="H1147" s="79"/>
      <c r="I1147" s="79"/>
      <c r="J1147" s="82"/>
      <c r="K1147" s="87"/>
    </row>
    <row r="1148" spans="3:11" ht="13.8" hidden="1" thickBot="1">
      <c r="C1148" s="302"/>
      <c r="D1148" s="292"/>
      <c r="E1148" s="292"/>
      <c r="F1148" s="292"/>
      <c r="G1148" s="303"/>
      <c r="H1148" s="79"/>
      <c r="I1148" s="79"/>
      <c r="J1148" s="82"/>
      <c r="K1148" s="87"/>
    </row>
    <row r="1149" spans="3:11" hidden="1">
      <c r="G1149" s="144"/>
      <c r="H1149" s="79"/>
      <c r="I1149" s="79"/>
      <c r="J1149" s="82"/>
      <c r="K1149" s="87"/>
    </row>
    <row r="1150" spans="3:11">
      <c r="G1150" s="144"/>
      <c r="H1150" s="79"/>
      <c r="I1150" s="79"/>
      <c r="J1150" s="82"/>
      <c r="K1150" s="87"/>
    </row>
    <row r="1151" spans="3:11">
      <c r="G1151" s="144"/>
      <c r="H1151" s="79"/>
      <c r="I1151" s="79"/>
      <c r="J1151" s="82"/>
      <c r="K1151" s="87"/>
    </row>
    <row r="1152" spans="3:11">
      <c r="G1152" s="144"/>
      <c r="H1152" s="79"/>
      <c r="I1152" s="79"/>
      <c r="J1152" s="82"/>
      <c r="K1152" s="87"/>
    </row>
    <row r="1153" spans="2:11">
      <c r="G1153" s="144"/>
      <c r="H1153" s="79"/>
      <c r="I1153" s="79"/>
      <c r="J1153" s="82"/>
      <c r="K1153" s="87"/>
    </row>
    <row r="1154" spans="2:11">
      <c r="G1154" s="144"/>
      <c r="H1154" s="79"/>
      <c r="I1154" s="79"/>
      <c r="J1154" s="82"/>
      <c r="K1154" s="87"/>
    </row>
    <row r="1155" spans="2:11">
      <c r="B1155" s="149"/>
      <c r="C1155" s="149"/>
      <c r="D1155" s="149"/>
      <c r="E1155" s="149"/>
      <c r="F1155" s="149"/>
      <c r="G1155" s="88"/>
      <c r="H1155" s="149"/>
      <c r="I1155" s="149"/>
      <c r="J1155" s="88"/>
      <c r="K1155" s="87"/>
    </row>
    <row r="1156" spans="2:11">
      <c r="B1156" s="304"/>
      <c r="C1156" s="149"/>
      <c r="D1156" s="149"/>
      <c r="E1156" s="149"/>
      <c r="F1156" s="149"/>
      <c r="G1156" s="88"/>
      <c r="H1156" s="149"/>
      <c r="I1156" s="149"/>
      <c r="J1156" s="99"/>
    </row>
    <row r="1157" spans="2:11">
      <c r="B1157" s="304"/>
      <c r="C1157" s="149"/>
      <c r="D1157" s="149"/>
      <c r="E1157" s="149"/>
      <c r="F1157" s="149"/>
      <c r="G1157" s="88"/>
      <c r="H1157" s="149"/>
      <c r="I1157" s="149"/>
      <c r="J1157" s="99"/>
    </row>
    <row r="1158" spans="2:11">
      <c r="B1158" s="149"/>
      <c r="C1158" s="149"/>
      <c r="D1158" s="149"/>
      <c r="E1158" s="149"/>
      <c r="F1158" s="149"/>
      <c r="G1158" s="88"/>
      <c r="H1158" s="149"/>
      <c r="I1158" s="149"/>
      <c r="J1158" s="99"/>
    </row>
    <row r="1159" spans="2:11">
      <c r="B1159" s="149"/>
      <c r="C1159" s="149"/>
      <c r="D1159" s="149"/>
      <c r="E1159" s="149"/>
      <c r="F1159" s="149"/>
      <c r="G1159" s="88"/>
      <c r="H1159" s="149"/>
      <c r="I1159" s="149"/>
      <c r="J1159" s="99"/>
    </row>
    <row r="1160" spans="2:11">
      <c r="B1160" s="149"/>
      <c r="C1160" s="149"/>
      <c r="D1160" s="149"/>
      <c r="E1160" s="149"/>
      <c r="F1160" s="149"/>
      <c r="G1160" s="88"/>
      <c r="H1160" s="149"/>
      <c r="I1160" s="149"/>
      <c r="J1160" s="99"/>
    </row>
    <row r="1161" spans="2:11">
      <c r="B1161" s="149"/>
      <c r="C1161" s="149"/>
      <c r="D1161" s="149"/>
      <c r="E1161" s="149"/>
      <c r="F1161" s="149"/>
      <c r="G1161" s="88"/>
      <c r="H1161" s="149"/>
      <c r="I1161" s="149"/>
      <c r="J1161" s="99"/>
    </row>
    <row r="1162" spans="2:11">
      <c r="B1162" s="149"/>
      <c r="C1162" s="149"/>
      <c r="D1162" s="149"/>
      <c r="E1162" s="149"/>
      <c r="F1162" s="149"/>
      <c r="G1162" s="88"/>
      <c r="H1162" s="149"/>
      <c r="I1162" s="149"/>
      <c r="J1162" s="99"/>
    </row>
    <row r="1163" spans="2:11">
      <c r="B1163" s="149"/>
      <c r="C1163" s="149"/>
      <c r="D1163" s="149"/>
      <c r="E1163" s="149"/>
      <c r="F1163" s="149"/>
      <c r="G1163" s="88"/>
      <c r="H1163" s="149"/>
      <c r="I1163" s="149"/>
      <c r="J1163" s="99"/>
    </row>
    <row r="1164" spans="2:11">
      <c r="B1164" s="149"/>
      <c r="C1164" s="149"/>
      <c r="D1164" s="149"/>
      <c r="E1164" s="149"/>
      <c r="F1164" s="149"/>
      <c r="G1164" s="88"/>
      <c r="H1164" s="149"/>
      <c r="I1164" s="149"/>
      <c r="J1164" s="99"/>
    </row>
    <row r="1165" spans="2:11">
      <c r="B1165" s="149"/>
      <c r="C1165" s="149"/>
      <c r="D1165" s="149"/>
      <c r="E1165" s="149"/>
      <c r="F1165" s="149"/>
      <c r="G1165" s="88"/>
      <c r="H1165" s="149"/>
      <c r="I1165" s="149"/>
      <c r="J1165" s="99"/>
    </row>
    <row r="1166" spans="2:11">
      <c r="B1166" s="149"/>
      <c r="C1166" s="149"/>
      <c r="D1166" s="149"/>
      <c r="E1166" s="149"/>
      <c r="F1166" s="149"/>
      <c r="G1166" s="88"/>
      <c r="H1166" s="149"/>
      <c r="I1166" s="149"/>
      <c r="J1166" s="99"/>
    </row>
    <row r="1167" spans="2:11">
      <c r="B1167" s="149"/>
      <c r="C1167" s="149"/>
      <c r="D1167" s="149"/>
      <c r="E1167" s="149"/>
      <c r="F1167" s="149"/>
      <c r="G1167" s="88"/>
      <c r="H1167" s="149"/>
      <c r="I1167" s="149"/>
      <c r="J1167" s="99"/>
    </row>
    <row r="1168" spans="2:11">
      <c r="B1168" s="304"/>
      <c r="C1168" s="149"/>
      <c r="D1168" s="149"/>
      <c r="E1168" s="149"/>
      <c r="F1168" s="149"/>
      <c r="G1168" s="88"/>
      <c r="H1168" s="149"/>
      <c r="I1168" s="149"/>
      <c r="J1168" s="99"/>
    </row>
    <row r="1169" spans="2:10">
      <c r="B1169" s="304"/>
      <c r="C1169" s="149"/>
      <c r="D1169" s="149"/>
      <c r="E1169" s="149"/>
      <c r="F1169" s="149"/>
      <c r="G1169" s="88"/>
      <c r="H1169" s="149"/>
      <c r="I1169" s="149"/>
      <c r="J1169" s="99"/>
    </row>
    <row r="1170" spans="2:10">
      <c r="B1170" s="149"/>
      <c r="C1170" s="149"/>
      <c r="D1170" s="149"/>
      <c r="E1170" s="149"/>
      <c r="F1170" s="149"/>
      <c r="G1170" s="88"/>
      <c r="H1170" s="149"/>
      <c r="I1170" s="149"/>
      <c r="J1170" s="99"/>
    </row>
    <row r="1171" spans="2:10">
      <c r="B1171" s="149"/>
      <c r="C1171" s="149"/>
      <c r="D1171" s="149"/>
      <c r="E1171" s="149"/>
      <c r="F1171" s="149"/>
      <c r="G1171" s="88"/>
      <c r="H1171" s="149"/>
      <c r="I1171" s="149"/>
      <c r="J1171" s="99"/>
    </row>
    <row r="1172" spans="2:10">
      <c r="B1172" s="149"/>
      <c r="C1172" s="149"/>
      <c r="D1172" s="149"/>
      <c r="E1172" s="149"/>
      <c r="F1172" s="149"/>
      <c r="G1172" s="88"/>
      <c r="H1172" s="149"/>
      <c r="I1172" s="149"/>
      <c r="J1172" s="99"/>
    </row>
    <row r="1173" spans="2:10">
      <c r="B1173" s="149"/>
      <c r="C1173" s="149"/>
      <c r="D1173" s="149"/>
      <c r="E1173" s="149"/>
      <c r="F1173" s="149"/>
      <c r="G1173" s="88"/>
      <c r="H1173" s="149"/>
      <c r="I1173" s="149"/>
      <c r="J1173" s="99"/>
    </row>
    <row r="1174" spans="2:10">
      <c r="B1174" s="149"/>
      <c r="C1174" s="149"/>
      <c r="D1174" s="149"/>
      <c r="E1174" s="149"/>
      <c r="F1174" s="149"/>
      <c r="G1174" s="88"/>
      <c r="H1174" s="149"/>
      <c r="I1174" s="149"/>
      <c r="J1174" s="99"/>
    </row>
    <row r="1175" spans="2:10">
      <c r="B1175" s="149"/>
      <c r="C1175" s="149"/>
      <c r="D1175" s="149"/>
      <c r="E1175" s="149"/>
      <c r="F1175" s="149"/>
      <c r="G1175" s="88"/>
      <c r="H1175" s="149"/>
      <c r="I1175" s="149"/>
      <c r="J1175" s="99"/>
    </row>
    <row r="1176" spans="2:10">
      <c r="B1176" s="149"/>
      <c r="C1176" s="149"/>
      <c r="D1176" s="149"/>
      <c r="E1176" s="149"/>
      <c r="F1176" s="149"/>
      <c r="G1176" s="88"/>
      <c r="H1176" s="149"/>
      <c r="I1176" s="149"/>
      <c r="J1176" s="99"/>
    </row>
    <row r="1177" spans="2:10">
      <c r="B1177" s="149"/>
      <c r="C1177" s="149"/>
      <c r="D1177" s="149"/>
      <c r="E1177" s="149"/>
      <c r="F1177" s="149"/>
      <c r="G1177" s="88"/>
      <c r="H1177" s="149"/>
      <c r="I1177" s="149"/>
      <c r="J1177" s="99"/>
    </row>
    <row r="1178" spans="2:10">
      <c r="B1178" s="149"/>
      <c r="C1178" s="149"/>
      <c r="D1178" s="149"/>
      <c r="E1178" s="149"/>
      <c r="F1178" s="149"/>
      <c r="G1178" s="88"/>
      <c r="H1178" s="149"/>
      <c r="I1178" s="149"/>
      <c r="J1178" s="99"/>
    </row>
    <row r="1179" spans="2:10">
      <c r="B1179" s="149"/>
      <c r="C1179" s="149"/>
      <c r="D1179" s="149"/>
      <c r="E1179" s="149"/>
      <c r="F1179" s="149"/>
      <c r="G1179" s="88"/>
      <c r="H1179" s="149"/>
      <c r="I1179" s="149"/>
      <c r="J1179" s="99"/>
    </row>
    <row r="1180" spans="2:10">
      <c r="B1180" s="149"/>
      <c r="C1180" s="149"/>
      <c r="D1180" s="149"/>
      <c r="E1180" s="149"/>
      <c r="F1180" s="149"/>
      <c r="G1180" s="88"/>
      <c r="H1180" s="149"/>
      <c r="I1180" s="149"/>
      <c r="J1180" s="99"/>
    </row>
    <row r="1181" spans="2:10">
      <c r="B1181" s="149"/>
      <c r="C1181" s="149"/>
      <c r="D1181" s="149"/>
      <c r="E1181" s="149"/>
      <c r="F1181" s="149"/>
      <c r="G1181" s="88"/>
      <c r="H1181" s="149"/>
      <c r="I1181" s="149"/>
      <c r="J1181" s="99"/>
    </row>
  </sheetData>
  <printOptions horizontalCentered="1"/>
  <pageMargins left="0.5" right="0" top="0.5" bottom="0.15" header="0.5" footer="0.5"/>
  <pageSetup scale="72" fitToHeight="3" orientation="portrait" horizontalDpi="4294967295" verticalDpi="4294967295" r:id="rId1"/>
  <headerFooter alignWithMargins="0"/>
  <rowBreaks count="20" manualBreakCount="20">
    <brk id="83" max="16383" man="1"/>
    <brk id="141" max="16383" man="1"/>
    <brk id="204" max="16383" man="1"/>
    <brk id="253" max="16383" man="1"/>
    <brk id="316" max="16383" man="1"/>
    <brk id="339" max="16383" man="1"/>
    <brk id="448" max="16383" man="1"/>
    <brk id="553" max="16383" man="1"/>
    <brk id="591" max="16383" man="1"/>
    <brk id="653" max="16383" man="1"/>
    <brk id="708" max="16383" man="1"/>
    <brk id="764" max="16383" man="1"/>
    <brk id="823" max="16383" man="1"/>
    <brk id="862" max="16383" man="1"/>
    <brk id="898" max="16383" man="1"/>
    <brk id="914" max="16383" man="1"/>
    <brk id="998" max="16383" man="1"/>
    <brk id="1050" max="16383" man="1"/>
    <brk id="1080" max="16383" man="1"/>
    <brk id="1151" max="16383" man="1"/>
  </rowBreaks>
  <colBreaks count="1" manualBreakCount="1">
    <brk id="13" min="914" max="1040" man="1"/>
  </colBreaks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>
  <dimension ref="A1:U14"/>
  <sheetViews>
    <sheetView zoomScale="85" zoomScaleNormal="85" workbookViewId="0">
      <selection sqref="A1:R14"/>
    </sheetView>
  </sheetViews>
  <sheetFormatPr defaultRowHeight="14.4"/>
  <cols>
    <col min="1" max="1" width="8.44140625" bestFit="1" customWidth="1"/>
    <col min="2" max="2" width="3.33203125" customWidth="1"/>
    <col min="3" max="3" width="6.109375" bestFit="1" customWidth="1"/>
    <col min="4" max="15" width="15.44140625" bestFit="1" customWidth="1"/>
    <col min="16" max="16" width="4" bestFit="1" customWidth="1"/>
    <col min="17" max="17" width="8.44140625" bestFit="1" customWidth="1"/>
    <col min="18" max="18" width="9.21875" bestFit="1" customWidth="1"/>
  </cols>
  <sheetData>
    <row r="1" spans="1:21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1" t="s">
        <v>15</v>
      </c>
      <c r="Q1" s="1" t="s">
        <v>16</v>
      </c>
      <c r="R1" s="2" t="s">
        <v>17</v>
      </c>
      <c r="T1" s="6"/>
      <c r="U1" s="7"/>
    </row>
    <row r="2" spans="1:21">
      <c r="A2">
        <v>20</v>
      </c>
      <c r="B2">
        <v>13</v>
      </c>
      <c r="C2" s="3" t="s">
        <v>18</v>
      </c>
      <c r="D2" s="4">
        <v>2424.9</v>
      </c>
      <c r="E2" s="4">
        <v>2428.1</v>
      </c>
      <c r="F2" s="4">
        <v>2424.9</v>
      </c>
      <c r="G2" s="4">
        <v>2416.1</v>
      </c>
      <c r="H2" s="4">
        <v>2423.3000000000002</v>
      </c>
      <c r="I2" s="4">
        <v>2424.9</v>
      </c>
      <c r="J2" s="4">
        <v>2422.5</v>
      </c>
      <c r="K2" s="4">
        <v>2415.8000000000002</v>
      </c>
      <c r="L2" s="4">
        <v>2420.6</v>
      </c>
      <c r="M2" s="4">
        <v>2422.1999999999998</v>
      </c>
      <c r="N2" s="4">
        <v>2427</v>
      </c>
      <c r="O2" s="4">
        <v>2430.1999999999998</v>
      </c>
      <c r="P2">
        <v>248</v>
      </c>
      <c r="Q2" s="3" t="s">
        <v>19</v>
      </c>
      <c r="R2" t="s">
        <v>20</v>
      </c>
      <c r="T2" s="8"/>
      <c r="U2" s="7"/>
    </row>
    <row r="3" spans="1:21">
      <c r="A3">
        <v>20</v>
      </c>
      <c r="B3">
        <v>13</v>
      </c>
      <c r="C3" s="3" t="s">
        <v>21</v>
      </c>
      <c r="D3" s="4">
        <v>2502.6</v>
      </c>
      <c r="E3" s="4">
        <v>2500.6</v>
      </c>
      <c r="F3" s="4">
        <v>2494.6</v>
      </c>
      <c r="G3" s="4">
        <v>2496.6</v>
      </c>
      <c r="H3" s="4">
        <v>2494.6</v>
      </c>
      <c r="I3" s="4">
        <v>2493.6</v>
      </c>
      <c r="J3" s="4">
        <v>2487.6</v>
      </c>
      <c r="K3" s="4">
        <v>2485.6</v>
      </c>
      <c r="L3" s="4">
        <v>2504.6</v>
      </c>
      <c r="M3" s="4">
        <v>2512.6</v>
      </c>
      <c r="N3" s="4">
        <v>2515.6</v>
      </c>
      <c r="O3" s="4">
        <v>2515.6</v>
      </c>
      <c r="P3">
        <v>249</v>
      </c>
      <c r="Q3" s="3" t="s">
        <v>19</v>
      </c>
      <c r="R3" t="s">
        <v>20</v>
      </c>
      <c r="T3" s="8"/>
      <c r="U3" s="7"/>
    </row>
    <row r="4" spans="1:21">
      <c r="A4">
        <v>20</v>
      </c>
      <c r="B4">
        <v>13</v>
      </c>
      <c r="C4" s="3" t="s">
        <v>22</v>
      </c>
      <c r="D4" s="4">
        <v>3355</v>
      </c>
      <c r="E4" s="4">
        <v>3355</v>
      </c>
      <c r="F4" s="4">
        <v>3355</v>
      </c>
      <c r="G4" s="4">
        <v>3355</v>
      </c>
      <c r="H4" s="4">
        <v>3355</v>
      </c>
      <c r="I4" s="4">
        <v>3355</v>
      </c>
      <c r="J4" s="4">
        <v>3355</v>
      </c>
      <c r="K4" s="4">
        <v>3355</v>
      </c>
      <c r="L4" s="4">
        <v>3355</v>
      </c>
      <c r="M4" s="4">
        <v>3355</v>
      </c>
      <c r="N4" s="4">
        <v>3355</v>
      </c>
      <c r="O4" s="4">
        <v>3355</v>
      </c>
      <c r="P4">
        <v>250</v>
      </c>
      <c r="Q4" s="3" t="s">
        <v>19</v>
      </c>
      <c r="R4" t="s">
        <v>20</v>
      </c>
      <c r="T4" s="6"/>
      <c r="U4" s="7"/>
    </row>
    <row r="5" spans="1:21">
      <c r="A5">
        <v>20</v>
      </c>
      <c r="B5">
        <v>13</v>
      </c>
      <c r="C5" s="3" t="s">
        <v>23</v>
      </c>
      <c r="D5" s="4">
        <v>13320.3</v>
      </c>
      <c r="E5" s="4">
        <v>13415.5</v>
      </c>
      <c r="F5" s="4">
        <v>13476.1</v>
      </c>
      <c r="G5" s="4">
        <v>13548.7</v>
      </c>
      <c r="H5" s="4">
        <v>13600.1</v>
      </c>
      <c r="I5" s="4">
        <v>13650.9</v>
      </c>
      <c r="J5" s="4">
        <v>13687.9</v>
      </c>
      <c r="K5" s="4">
        <v>13772.9</v>
      </c>
      <c r="L5" s="4">
        <v>13816.9</v>
      </c>
      <c r="M5" s="4">
        <v>13874.9</v>
      </c>
      <c r="N5" s="4">
        <v>13881.7</v>
      </c>
      <c r="O5" s="4">
        <v>13919.7</v>
      </c>
      <c r="P5">
        <v>251</v>
      </c>
      <c r="Q5" s="3" t="s">
        <v>19</v>
      </c>
      <c r="R5" t="s">
        <v>20</v>
      </c>
      <c r="T5" s="6"/>
      <c r="U5" s="7"/>
    </row>
    <row r="6" spans="1:21">
      <c r="A6">
        <v>20</v>
      </c>
      <c r="B6">
        <v>13</v>
      </c>
      <c r="C6" s="3" t="s">
        <v>24</v>
      </c>
      <c r="D6" s="4">
        <v>9414.4</v>
      </c>
      <c r="E6" s="4">
        <v>9417.2000000000007</v>
      </c>
      <c r="F6" s="4">
        <v>9427.2000000000007</v>
      </c>
      <c r="G6" s="4">
        <v>9400.2999999999993</v>
      </c>
      <c r="H6" s="4">
        <v>9410.7000000000007</v>
      </c>
      <c r="I6" s="4">
        <v>9416.5</v>
      </c>
      <c r="J6" s="4">
        <v>9448.7999999999993</v>
      </c>
      <c r="K6" s="4">
        <v>9450.5</v>
      </c>
      <c r="L6" s="4">
        <v>9489.7000000000007</v>
      </c>
      <c r="M6" s="4">
        <v>9504.4</v>
      </c>
      <c r="N6" s="4">
        <v>9540</v>
      </c>
      <c r="O6" s="4">
        <v>9522.4</v>
      </c>
      <c r="P6">
        <v>252</v>
      </c>
      <c r="Q6" s="3" t="s">
        <v>19</v>
      </c>
      <c r="R6" t="s">
        <v>20</v>
      </c>
      <c r="T6" s="6"/>
      <c r="U6" s="7"/>
    </row>
    <row r="7" spans="1:21">
      <c r="A7">
        <v>20</v>
      </c>
      <c r="B7">
        <v>13</v>
      </c>
      <c r="C7" s="3" t="s">
        <v>30</v>
      </c>
      <c r="D7" s="4">
        <v>761.5</v>
      </c>
      <c r="E7" s="4">
        <v>762</v>
      </c>
      <c r="F7" s="4">
        <v>764</v>
      </c>
      <c r="G7" s="4">
        <v>767</v>
      </c>
      <c r="H7" s="4">
        <v>773</v>
      </c>
      <c r="I7" s="4">
        <v>776</v>
      </c>
      <c r="J7" s="4">
        <v>779.5</v>
      </c>
      <c r="K7" s="4">
        <v>781.5</v>
      </c>
      <c r="L7" s="4">
        <v>779.5</v>
      </c>
      <c r="M7" s="4">
        <v>784.5</v>
      </c>
      <c r="N7" s="4">
        <v>785.5</v>
      </c>
      <c r="O7" s="4">
        <v>792.5</v>
      </c>
      <c r="P7">
        <v>254</v>
      </c>
      <c r="Q7" s="3" t="s">
        <v>19</v>
      </c>
      <c r="R7" t="s">
        <v>31</v>
      </c>
      <c r="T7" s="8"/>
      <c r="U7" s="7"/>
    </row>
    <row r="8" spans="1:21">
      <c r="A8">
        <v>20</v>
      </c>
      <c r="B8">
        <v>13</v>
      </c>
      <c r="C8" s="3" t="s">
        <v>32</v>
      </c>
      <c r="D8" s="4">
        <v>21101.599999999999</v>
      </c>
      <c r="E8" s="4">
        <v>21084.6</v>
      </c>
      <c r="F8" s="4">
        <v>21113.599999999999</v>
      </c>
      <c r="G8" s="4">
        <v>21100.6</v>
      </c>
      <c r="H8" s="4">
        <v>21092.6</v>
      </c>
      <c r="I8" s="4">
        <v>21096.6</v>
      </c>
      <c r="J8" s="4">
        <v>21075.599999999999</v>
      </c>
      <c r="K8" s="4">
        <v>21116.1</v>
      </c>
      <c r="L8" s="4">
        <v>21131.1</v>
      </c>
      <c r="M8" s="4">
        <v>21160.6</v>
      </c>
      <c r="N8" s="4">
        <v>21161.599999999999</v>
      </c>
      <c r="O8" s="4">
        <v>21159.5</v>
      </c>
      <c r="P8">
        <v>255</v>
      </c>
      <c r="Q8" s="3" t="s">
        <v>19</v>
      </c>
      <c r="R8" t="s">
        <v>20</v>
      </c>
      <c r="T8" s="6"/>
      <c r="U8" s="7"/>
    </row>
    <row r="9" spans="1:21">
      <c r="A9">
        <v>20</v>
      </c>
      <c r="B9">
        <v>13</v>
      </c>
      <c r="C9" s="3" t="s">
        <v>33</v>
      </c>
      <c r="D9" s="4">
        <v>1241</v>
      </c>
      <c r="E9" s="4">
        <v>1195</v>
      </c>
      <c r="F9" s="4">
        <v>1186</v>
      </c>
      <c r="G9" s="4">
        <v>1184.2</v>
      </c>
      <c r="H9" s="4">
        <v>1181.2</v>
      </c>
      <c r="I9" s="4">
        <v>1180.2</v>
      </c>
      <c r="J9" s="4">
        <v>1181</v>
      </c>
      <c r="K9" s="4">
        <v>1183.2</v>
      </c>
      <c r="L9" s="4">
        <v>1194.5999999999999</v>
      </c>
      <c r="M9" s="4">
        <v>1195.4000000000001</v>
      </c>
      <c r="N9" s="4">
        <v>1196.4000000000001</v>
      </c>
      <c r="O9" s="4">
        <v>1199.5999999999999</v>
      </c>
      <c r="P9">
        <v>256</v>
      </c>
      <c r="Q9" s="3" t="s">
        <v>19</v>
      </c>
      <c r="R9" t="s">
        <v>20</v>
      </c>
      <c r="T9" s="8"/>
      <c r="U9" s="7"/>
    </row>
    <row r="10" spans="1:21">
      <c r="A10">
        <v>20</v>
      </c>
      <c r="B10">
        <v>13</v>
      </c>
      <c r="C10" s="3" t="s">
        <v>43</v>
      </c>
      <c r="D10" s="4">
        <v>1518.4</v>
      </c>
      <c r="E10" s="4">
        <v>1520</v>
      </c>
      <c r="F10" s="4">
        <v>1509.6</v>
      </c>
      <c r="G10" s="4">
        <v>1468.8</v>
      </c>
      <c r="H10" s="4">
        <v>1457.6</v>
      </c>
      <c r="I10" s="4">
        <v>1456</v>
      </c>
      <c r="J10" s="4">
        <v>1456</v>
      </c>
      <c r="K10" s="4">
        <v>1461.6</v>
      </c>
      <c r="L10" s="4">
        <v>1464</v>
      </c>
      <c r="M10" s="4">
        <v>1482.4</v>
      </c>
      <c r="N10" s="4">
        <v>1511.2</v>
      </c>
      <c r="O10" s="4">
        <v>1515.2</v>
      </c>
      <c r="P10">
        <v>259</v>
      </c>
      <c r="Q10" s="3" t="s">
        <v>19</v>
      </c>
      <c r="R10" t="s">
        <v>20</v>
      </c>
      <c r="T10" s="8"/>
      <c r="U10" s="7"/>
    </row>
    <row r="11" spans="1:21">
      <c r="A11">
        <v>20</v>
      </c>
      <c r="B11">
        <v>13</v>
      </c>
      <c r="C11" s="3" t="s">
        <v>44</v>
      </c>
      <c r="D11" s="4">
        <v>2709</v>
      </c>
      <c r="E11" s="4">
        <v>2710</v>
      </c>
      <c r="F11" s="4">
        <v>2705</v>
      </c>
      <c r="G11" s="4">
        <v>2708</v>
      </c>
      <c r="H11" s="4">
        <v>2711</v>
      </c>
      <c r="I11" s="4">
        <v>2705</v>
      </c>
      <c r="J11" s="4">
        <v>2699</v>
      </c>
      <c r="K11" s="4">
        <v>2698</v>
      </c>
      <c r="L11" s="4">
        <v>2700</v>
      </c>
      <c r="M11" s="4">
        <v>2702</v>
      </c>
      <c r="N11" s="4">
        <v>2704</v>
      </c>
      <c r="O11" s="4">
        <v>2704</v>
      </c>
      <c r="P11">
        <v>260</v>
      </c>
      <c r="Q11" s="3" t="s">
        <v>19</v>
      </c>
      <c r="R11" t="s">
        <v>20</v>
      </c>
      <c r="T11" s="6"/>
      <c r="U11" s="7"/>
    </row>
    <row r="12" spans="1:21">
      <c r="A12">
        <v>20</v>
      </c>
      <c r="B12">
        <v>13</v>
      </c>
      <c r="C12" s="3" t="s">
        <v>79</v>
      </c>
      <c r="D12" s="4">
        <v>252.8</v>
      </c>
      <c r="E12" s="4">
        <v>254.8</v>
      </c>
      <c r="F12" s="4">
        <v>251.2</v>
      </c>
      <c r="G12" s="4">
        <v>247.2</v>
      </c>
      <c r="H12" s="4">
        <v>247.2</v>
      </c>
      <c r="I12" s="4">
        <v>248.8</v>
      </c>
      <c r="J12" s="4">
        <v>246.8</v>
      </c>
      <c r="K12" s="4">
        <v>247.6</v>
      </c>
      <c r="L12" s="4">
        <v>247.8</v>
      </c>
      <c r="M12" s="4">
        <v>261.2</v>
      </c>
      <c r="N12" s="4">
        <v>262.39999999999998</v>
      </c>
      <c r="O12" s="4">
        <v>263.60000000000002</v>
      </c>
      <c r="P12">
        <v>242</v>
      </c>
      <c r="Q12" s="3" t="s">
        <v>19</v>
      </c>
      <c r="R12" t="s">
        <v>20</v>
      </c>
      <c r="T12" s="8"/>
      <c r="U12" s="7"/>
    </row>
    <row r="13" spans="1:21">
      <c r="A13">
        <v>20</v>
      </c>
      <c r="B13">
        <v>13</v>
      </c>
      <c r="C13" s="3" t="s">
        <v>80</v>
      </c>
      <c r="D13" s="4">
        <v>1690.5</v>
      </c>
      <c r="E13" s="4">
        <v>1680.5</v>
      </c>
      <c r="F13" s="4">
        <v>1681</v>
      </c>
      <c r="G13" s="4">
        <v>1679</v>
      </c>
      <c r="H13" s="4">
        <v>1683</v>
      </c>
      <c r="I13" s="4">
        <v>1678</v>
      </c>
      <c r="J13" s="4">
        <v>1679</v>
      </c>
      <c r="K13" s="4">
        <v>1739</v>
      </c>
      <c r="L13" s="4">
        <v>1735</v>
      </c>
      <c r="M13" s="4">
        <v>1736</v>
      </c>
      <c r="N13" s="4">
        <v>1735</v>
      </c>
      <c r="O13" s="4">
        <v>1738</v>
      </c>
      <c r="P13">
        <v>246</v>
      </c>
      <c r="Q13" s="3" t="s">
        <v>19</v>
      </c>
      <c r="R13" t="s">
        <v>20</v>
      </c>
      <c r="T13" s="8"/>
      <c r="U13" s="7"/>
    </row>
    <row r="14" spans="1:21">
      <c r="A14">
        <v>20</v>
      </c>
      <c r="B14">
        <v>13</v>
      </c>
      <c r="C14" s="3" t="s">
        <v>95</v>
      </c>
      <c r="D14" s="4">
        <v>2094.1999999999998</v>
      </c>
      <c r="E14" s="4">
        <v>2094.1999999999998</v>
      </c>
      <c r="F14" s="4">
        <v>2094.1999999999998</v>
      </c>
      <c r="G14" s="4">
        <v>2094.1999999999998</v>
      </c>
      <c r="H14" s="4">
        <v>2094.1999999999998</v>
      </c>
      <c r="I14" s="4">
        <v>2094.1999999999998</v>
      </c>
      <c r="J14" s="4">
        <v>2094.1999999999998</v>
      </c>
      <c r="K14" s="4">
        <v>2094.1999999999998</v>
      </c>
      <c r="L14" s="4">
        <v>2094.1999999999998</v>
      </c>
      <c r="M14" s="4">
        <v>2094.1999999999998</v>
      </c>
      <c r="N14" s="4">
        <v>2094.1999999999998</v>
      </c>
      <c r="O14" s="4">
        <v>2094.1999999999998</v>
      </c>
      <c r="P14">
        <v>241</v>
      </c>
      <c r="Q14" s="3" t="s">
        <v>19</v>
      </c>
      <c r="R14" t="s">
        <v>20</v>
      </c>
    </row>
  </sheetData>
  <sortState ref="A2:S18">
    <sortCondition ref="D2:D18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S477"/>
  <sheetViews>
    <sheetView workbookViewId="0">
      <pane xSplit="7" ySplit="1" topLeftCell="H247" activePane="bottomRight" state="frozen"/>
      <selection activeCell="M462" sqref="M462"/>
      <selection pane="topRight" activeCell="M462" sqref="M462"/>
      <selection pane="bottomLeft" activeCell="M462" sqref="M462"/>
      <selection pane="bottomRight" activeCell="I457" sqref="I457"/>
    </sheetView>
  </sheetViews>
  <sheetFormatPr defaultRowHeight="14.4"/>
  <cols>
    <col min="2" max="2" width="5.109375" customWidth="1"/>
    <col min="3" max="4" width="4.109375" customWidth="1"/>
    <col min="5" max="5" width="7.109375" customWidth="1"/>
    <col min="6" max="6" width="12.33203125" style="28" customWidth="1"/>
    <col min="8" max="19" width="11.5546875" bestFit="1" customWidth="1"/>
    <col min="20" max="20" width="12" customWidth="1"/>
    <col min="258" max="258" width="5.109375" customWidth="1"/>
    <col min="259" max="260" width="4.109375" customWidth="1"/>
    <col min="261" max="261" width="7.109375" customWidth="1"/>
    <col min="262" max="262" width="12.33203125" customWidth="1"/>
    <col min="264" max="275" width="11.5546875" bestFit="1" customWidth="1"/>
    <col min="276" max="276" width="12" customWidth="1"/>
    <col min="514" max="514" width="5.109375" customWidth="1"/>
    <col min="515" max="516" width="4.109375" customWidth="1"/>
    <col min="517" max="517" width="7.109375" customWidth="1"/>
    <col min="518" max="518" width="12.33203125" customWidth="1"/>
    <col min="520" max="531" width="11.5546875" bestFit="1" customWidth="1"/>
    <col min="532" max="532" width="12" customWidth="1"/>
    <col min="770" max="770" width="5.109375" customWidth="1"/>
    <col min="771" max="772" width="4.109375" customWidth="1"/>
    <col min="773" max="773" width="7.109375" customWidth="1"/>
    <col min="774" max="774" width="12.33203125" customWidth="1"/>
    <col min="776" max="787" width="11.5546875" bestFit="1" customWidth="1"/>
    <col min="788" max="788" width="12" customWidth="1"/>
    <col min="1026" max="1026" width="5.109375" customWidth="1"/>
    <col min="1027" max="1028" width="4.109375" customWidth="1"/>
    <col min="1029" max="1029" width="7.109375" customWidth="1"/>
    <col min="1030" max="1030" width="12.33203125" customWidth="1"/>
    <col min="1032" max="1043" width="11.5546875" bestFit="1" customWidth="1"/>
    <col min="1044" max="1044" width="12" customWidth="1"/>
    <col min="1282" max="1282" width="5.109375" customWidth="1"/>
    <col min="1283" max="1284" width="4.109375" customWidth="1"/>
    <col min="1285" max="1285" width="7.109375" customWidth="1"/>
    <col min="1286" max="1286" width="12.33203125" customWidth="1"/>
    <col min="1288" max="1299" width="11.5546875" bestFit="1" customWidth="1"/>
    <col min="1300" max="1300" width="12" customWidth="1"/>
    <col min="1538" max="1538" width="5.109375" customWidth="1"/>
    <col min="1539" max="1540" width="4.109375" customWidth="1"/>
    <col min="1541" max="1541" width="7.109375" customWidth="1"/>
    <col min="1542" max="1542" width="12.33203125" customWidth="1"/>
    <col min="1544" max="1555" width="11.5546875" bestFit="1" customWidth="1"/>
    <col min="1556" max="1556" width="12" customWidth="1"/>
    <col min="1794" max="1794" width="5.109375" customWidth="1"/>
    <col min="1795" max="1796" width="4.109375" customWidth="1"/>
    <col min="1797" max="1797" width="7.109375" customWidth="1"/>
    <col min="1798" max="1798" width="12.33203125" customWidth="1"/>
    <col min="1800" max="1811" width="11.5546875" bestFit="1" customWidth="1"/>
    <col min="1812" max="1812" width="12" customWidth="1"/>
    <col min="2050" max="2050" width="5.109375" customWidth="1"/>
    <col min="2051" max="2052" width="4.109375" customWidth="1"/>
    <col min="2053" max="2053" width="7.109375" customWidth="1"/>
    <col min="2054" max="2054" width="12.33203125" customWidth="1"/>
    <col min="2056" max="2067" width="11.5546875" bestFit="1" customWidth="1"/>
    <col min="2068" max="2068" width="12" customWidth="1"/>
    <col min="2306" max="2306" width="5.109375" customWidth="1"/>
    <col min="2307" max="2308" width="4.109375" customWidth="1"/>
    <col min="2309" max="2309" width="7.109375" customWidth="1"/>
    <col min="2310" max="2310" width="12.33203125" customWidth="1"/>
    <col min="2312" max="2323" width="11.5546875" bestFit="1" customWidth="1"/>
    <col min="2324" max="2324" width="12" customWidth="1"/>
    <col min="2562" max="2562" width="5.109375" customWidth="1"/>
    <col min="2563" max="2564" width="4.109375" customWidth="1"/>
    <col min="2565" max="2565" width="7.109375" customWidth="1"/>
    <col min="2566" max="2566" width="12.33203125" customWidth="1"/>
    <col min="2568" max="2579" width="11.5546875" bestFit="1" customWidth="1"/>
    <col min="2580" max="2580" width="12" customWidth="1"/>
    <col min="2818" max="2818" width="5.109375" customWidth="1"/>
    <col min="2819" max="2820" width="4.109375" customWidth="1"/>
    <col min="2821" max="2821" width="7.109375" customWidth="1"/>
    <col min="2822" max="2822" width="12.33203125" customWidth="1"/>
    <col min="2824" max="2835" width="11.5546875" bestFit="1" customWidth="1"/>
    <col min="2836" max="2836" width="12" customWidth="1"/>
    <col min="3074" max="3074" width="5.109375" customWidth="1"/>
    <col min="3075" max="3076" width="4.109375" customWidth="1"/>
    <col min="3077" max="3077" width="7.109375" customWidth="1"/>
    <col min="3078" max="3078" width="12.33203125" customWidth="1"/>
    <col min="3080" max="3091" width="11.5546875" bestFit="1" customWidth="1"/>
    <col min="3092" max="3092" width="12" customWidth="1"/>
    <col min="3330" max="3330" width="5.109375" customWidth="1"/>
    <col min="3331" max="3332" width="4.109375" customWidth="1"/>
    <col min="3333" max="3333" width="7.109375" customWidth="1"/>
    <col min="3334" max="3334" width="12.33203125" customWidth="1"/>
    <col min="3336" max="3347" width="11.5546875" bestFit="1" customWidth="1"/>
    <col min="3348" max="3348" width="12" customWidth="1"/>
    <col min="3586" max="3586" width="5.109375" customWidth="1"/>
    <col min="3587" max="3588" width="4.109375" customWidth="1"/>
    <col min="3589" max="3589" width="7.109375" customWidth="1"/>
    <col min="3590" max="3590" width="12.33203125" customWidth="1"/>
    <col min="3592" max="3603" width="11.5546875" bestFit="1" customWidth="1"/>
    <col min="3604" max="3604" width="12" customWidth="1"/>
    <col min="3842" max="3842" width="5.109375" customWidth="1"/>
    <col min="3843" max="3844" width="4.109375" customWidth="1"/>
    <col min="3845" max="3845" width="7.109375" customWidth="1"/>
    <col min="3846" max="3846" width="12.33203125" customWidth="1"/>
    <col min="3848" max="3859" width="11.5546875" bestFit="1" customWidth="1"/>
    <col min="3860" max="3860" width="12" customWidth="1"/>
    <col min="4098" max="4098" width="5.109375" customWidth="1"/>
    <col min="4099" max="4100" width="4.109375" customWidth="1"/>
    <col min="4101" max="4101" width="7.109375" customWidth="1"/>
    <col min="4102" max="4102" width="12.33203125" customWidth="1"/>
    <col min="4104" max="4115" width="11.5546875" bestFit="1" customWidth="1"/>
    <col min="4116" max="4116" width="12" customWidth="1"/>
    <col min="4354" max="4354" width="5.109375" customWidth="1"/>
    <col min="4355" max="4356" width="4.109375" customWidth="1"/>
    <col min="4357" max="4357" width="7.109375" customWidth="1"/>
    <col min="4358" max="4358" width="12.33203125" customWidth="1"/>
    <col min="4360" max="4371" width="11.5546875" bestFit="1" customWidth="1"/>
    <col min="4372" max="4372" width="12" customWidth="1"/>
    <col min="4610" max="4610" width="5.109375" customWidth="1"/>
    <col min="4611" max="4612" width="4.109375" customWidth="1"/>
    <col min="4613" max="4613" width="7.109375" customWidth="1"/>
    <col min="4614" max="4614" width="12.33203125" customWidth="1"/>
    <col min="4616" max="4627" width="11.5546875" bestFit="1" customWidth="1"/>
    <col min="4628" max="4628" width="12" customWidth="1"/>
    <col min="4866" max="4866" width="5.109375" customWidth="1"/>
    <col min="4867" max="4868" width="4.109375" customWidth="1"/>
    <col min="4869" max="4869" width="7.109375" customWidth="1"/>
    <col min="4870" max="4870" width="12.33203125" customWidth="1"/>
    <col min="4872" max="4883" width="11.5546875" bestFit="1" customWidth="1"/>
    <col min="4884" max="4884" width="12" customWidth="1"/>
    <col min="5122" max="5122" width="5.109375" customWidth="1"/>
    <col min="5123" max="5124" width="4.109375" customWidth="1"/>
    <col min="5125" max="5125" width="7.109375" customWidth="1"/>
    <col min="5126" max="5126" width="12.33203125" customWidth="1"/>
    <col min="5128" max="5139" width="11.5546875" bestFit="1" customWidth="1"/>
    <col min="5140" max="5140" width="12" customWidth="1"/>
    <col min="5378" max="5378" width="5.109375" customWidth="1"/>
    <col min="5379" max="5380" width="4.109375" customWidth="1"/>
    <col min="5381" max="5381" width="7.109375" customWidth="1"/>
    <col min="5382" max="5382" width="12.33203125" customWidth="1"/>
    <col min="5384" max="5395" width="11.5546875" bestFit="1" customWidth="1"/>
    <col min="5396" max="5396" width="12" customWidth="1"/>
    <col min="5634" max="5634" width="5.109375" customWidth="1"/>
    <col min="5635" max="5636" width="4.109375" customWidth="1"/>
    <col min="5637" max="5637" width="7.109375" customWidth="1"/>
    <col min="5638" max="5638" width="12.33203125" customWidth="1"/>
    <col min="5640" max="5651" width="11.5546875" bestFit="1" customWidth="1"/>
    <col min="5652" max="5652" width="12" customWidth="1"/>
    <col min="5890" max="5890" width="5.109375" customWidth="1"/>
    <col min="5891" max="5892" width="4.109375" customWidth="1"/>
    <col min="5893" max="5893" width="7.109375" customWidth="1"/>
    <col min="5894" max="5894" width="12.33203125" customWidth="1"/>
    <col min="5896" max="5907" width="11.5546875" bestFit="1" customWidth="1"/>
    <col min="5908" max="5908" width="12" customWidth="1"/>
    <col min="6146" max="6146" width="5.109375" customWidth="1"/>
    <col min="6147" max="6148" width="4.109375" customWidth="1"/>
    <col min="6149" max="6149" width="7.109375" customWidth="1"/>
    <col min="6150" max="6150" width="12.33203125" customWidth="1"/>
    <col min="6152" max="6163" width="11.5546875" bestFit="1" customWidth="1"/>
    <col min="6164" max="6164" width="12" customWidth="1"/>
    <col min="6402" max="6402" width="5.109375" customWidth="1"/>
    <col min="6403" max="6404" width="4.109375" customWidth="1"/>
    <col min="6405" max="6405" width="7.109375" customWidth="1"/>
    <col min="6406" max="6406" width="12.33203125" customWidth="1"/>
    <col min="6408" max="6419" width="11.5546875" bestFit="1" customWidth="1"/>
    <col min="6420" max="6420" width="12" customWidth="1"/>
    <col min="6658" max="6658" width="5.109375" customWidth="1"/>
    <col min="6659" max="6660" width="4.109375" customWidth="1"/>
    <col min="6661" max="6661" width="7.109375" customWidth="1"/>
    <col min="6662" max="6662" width="12.33203125" customWidth="1"/>
    <col min="6664" max="6675" width="11.5546875" bestFit="1" customWidth="1"/>
    <col min="6676" max="6676" width="12" customWidth="1"/>
    <col min="6914" max="6914" width="5.109375" customWidth="1"/>
    <col min="6915" max="6916" width="4.109375" customWidth="1"/>
    <col min="6917" max="6917" width="7.109375" customWidth="1"/>
    <col min="6918" max="6918" width="12.33203125" customWidth="1"/>
    <col min="6920" max="6931" width="11.5546875" bestFit="1" customWidth="1"/>
    <col min="6932" max="6932" width="12" customWidth="1"/>
    <col min="7170" max="7170" width="5.109375" customWidth="1"/>
    <col min="7171" max="7172" width="4.109375" customWidth="1"/>
    <col min="7173" max="7173" width="7.109375" customWidth="1"/>
    <col min="7174" max="7174" width="12.33203125" customWidth="1"/>
    <col min="7176" max="7187" width="11.5546875" bestFit="1" customWidth="1"/>
    <col min="7188" max="7188" width="12" customWidth="1"/>
    <col min="7426" max="7426" width="5.109375" customWidth="1"/>
    <col min="7427" max="7428" width="4.109375" customWidth="1"/>
    <col min="7429" max="7429" width="7.109375" customWidth="1"/>
    <col min="7430" max="7430" width="12.33203125" customWidth="1"/>
    <col min="7432" max="7443" width="11.5546875" bestFit="1" customWidth="1"/>
    <col min="7444" max="7444" width="12" customWidth="1"/>
    <col min="7682" max="7682" width="5.109375" customWidth="1"/>
    <col min="7683" max="7684" width="4.109375" customWidth="1"/>
    <col min="7685" max="7685" width="7.109375" customWidth="1"/>
    <col min="7686" max="7686" width="12.33203125" customWidth="1"/>
    <col min="7688" max="7699" width="11.5546875" bestFit="1" customWidth="1"/>
    <col min="7700" max="7700" width="12" customWidth="1"/>
    <col min="7938" max="7938" width="5.109375" customWidth="1"/>
    <col min="7939" max="7940" width="4.109375" customWidth="1"/>
    <col min="7941" max="7941" width="7.109375" customWidth="1"/>
    <col min="7942" max="7942" width="12.33203125" customWidth="1"/>
    <col min="7944" max="7955" width="11.5546875" bestFit="1" customWidth="1"/>
    <col min="7956" max="7956" width="12" customWidth="1"/>
    <col min="8194" max="8194" width="5.109375" customWidth="1"/>
    <col min="8195" max="8196" width="4.109375" customWidth="1"/>
    <col min="8197" max="8197" width="7.109375" customWidth="1"/>
    <col min="8198" max="8198" width="12.33203125" customWidth="1"/>
    <col min="8200" max="8211" width="11.5546875" bestFit="1" customWidth="1"/>
    <col min="8212" max="8212" width="12" customWidth="1"/>
    <col min="8450" max="8450" width="5.109375" customWidth="1"/>
    <col min="8451" max="8452" width="4.109375" customWidth="1"/>
    <col min="8453" max="8453" width="7.109375" customWidth="1"/>
    <col min="8454" max="8454" width="12.33203125" customWidth="1"/>
    <col min="8456" max="8467" width="11.5546875" bestFit="1" customWidth="1"/>
    <col min="8468" max="8468" width="12" customWidth="1"/>
    <col min="8706" max="8706" width="5.109375" customWidth="1"/>
    <col min="8707" max="8708" width="4.109375" customWidth="1"/>
    <col min="8709" max="8709" width="7.109375" customWidth="1"/>
    <col min="8710" max="8710" width="12.33203125" customWidth="1"/>
    <col min="8712" max="8723" width="11.5546875" bestFit="1" customWidth="1"/>
    <col min="8724" max="8724" width="12" customWidth="1"/>
    <col min="8962" max="8962" width="5.109375" customWidth="1"/>
    <col min="8963" max="8964" width="4.109375" customWidth="1"/>
    <col min="8965" max="8965" width="7.109375" customWidth="1"/>
    <col min="8966" max="8966" width="12.33203125" customWidth="1"/>
    <col min="8968" max="8979" width="11.5546875" bestFit="1" customWidth="1"/>
    <col min="8980" max="8980" width="12" customWidth="1"/>
    <col min="9218" max="9218" width="5.109375" customWidth="1"/>
    <col min="9219" max="9220" width="4.109375" customWidth="1"/>
    <col min="9221" max="9221" width="7.109375" customWidth="1"/>
    <col min="9222" max="9222" width="12.33203125" customWidth="1"/>
    <col min="9224" max="9235" width="11.5546875" bestFit="1" customWidth="1"/>
    <col min="9236" max="9236" width="12" customWidth="1"/>
    <col min="9474" max="9474" width="5.109375" customWidth="1"/>
    <col min="9475" max="9476" width="4.109375" customWidth="1"/>
    <col min="9477" max="9477" width="7.109375" customWidth="1"/>
    <col min="9478" max="9478" width="12.33203125" customWidth="1"/>
    <col min="9480" max="9491" width="11.5546875" bestFit="1" customWidth="1"/>
    <col min="9492" max="9492" width="12" customWidth="1"/>
    <col min="9730" max="9730" width="5.109375" customWidth="1"/>
    <col min="9731" max="9732" width="4.109375" customWidth="1"/>
    <col min="9733" max="9733" width="7.109375" customWidth="1"/>
    <col min="9734" max="9734" width="12.33203125" customWidth="1"/>
    <col min="9736" max="9747" width="11.5546875" bestFit="1" customWidth="1"/>
    <col min="9748" max="9748" width="12" customWidth="1"/>
    <col min="9986" max="9986" width="5.109375" customWidth="1"/>
    <col min="9987" max="9988" width="4.109375" customWidth="1"/>
    <col min="9989" max="9989" width="7.109375" customWidth="1"/>
    <col min="9990" max="9990" width="12.33203125" customWidth="1"/>
    <col min="9992" max="10003" width="11.5546875" bestFit="1" customWidth="1"/>
    <col min="10004" max="10004" width="12" customWidth="1"/>
    <col min="10242" max="10242" width="5.109375" customWidth="1"/>
    <col min="10243" max="10244" width="4.109375" customWidth="1"/>
    <col min="10245" max="10245" width="7.109375" customWidth="1"/>
    <col min="10246" max="10246" width="12.33203125" customWidth="1"/>
    <col min="10248" max="10259" width="11.5546875" bestFit="1" customWidth="1"/>
    <col min="10260" max="10260" width="12" customWidth="1"/>
    <col min="10498" max="10498" width="5.109375" customWidth="1"/>
    <col min="10499" max="10500" width="4.109375" customWidth="1"/>
    <col min="10501" max="10501" width="7.109375" customWidth="1"/>
    <col min="10502" max="10502" width="12.33203125" customWidth="1"/>
    <col min="10504" max="10515" width="11.5546875" bestFit="1" customWidth="1"/>
    <col min="10516" max="10516" width="12" customWidth="1"/>
    <col min="10754" max="10754" width="5.109375" customWidth="1"/>
    <col min="10755" max="10756" width="4.109375" customWidth="1"/>
    <col min="10757" max="10757" width="7.109375" customWidth="1"/>
    <col min="10758" max="10758" width="12.33203125" customWidth="1"/>
    <col min="10760" max="10771" width="11.5546875" bestFit="1" customWidth="1"/>
    <col min="10772" max="10772" width="12" customWidth="1"/>
    <col min="11010" max="11010" width="5.109375" customWidth="1"/>
    <col min="11011" max="11012" width="4.109375" customWidth="1"/>
    <col min="11013" max="11013" width="7.109375" customWidth="1"/>
    <col min="11014" max="11014" width="12.33203125" customWidth="1"/>
    <col min="11016" max="11027" width="11.5546875" bestFit="1" customWidth="1"/>
    <col min="11028" max="11028" width="12" customWidth="1"/>
    <col min="11266" max="11266" width="5.109375" customWidth="1"/>
    <col min="11267" max="11268" width="4.109375" customWidth="1"/>
    <col min="11269" max="11269" width="7.109375" customWidth="1"/>
    <col min="11270" max="11270" width="12.33203125" customWidth="1"/>
    <col min="11272" max="11283" width="11.5546875" bestFit="1" customWidth="1"/>
    <col min="11284" max="11284" width="12" customWidth="1"/>
    <col min="11522" max="11522" width="5.109375" customWidth="1"/>
    <col min="11523" max="11524" width="4.109375" customWidth="1"/>
    <col min="11525" max="11525" width="7.109375" customWidth="1"/>
    <col min="11526" max="11526" width="12.33203125" customWidth="1"/>
    <col min="11528" max="11539" width="11.5546875" bestFit="1" customWidth="1"/>
    <col min="11540" max="11540" width="12" customWidth="1"/>
    <col min="11778" max="11778" width="5.109375" customWidth="1"/>
    <col min="11779" max="11780" width="4.109375" customWidth="1"/>
    <col min="11781" max="11781" width="7.109375" customWidth="1"/>
    <col min="11782" max="11782" width="12.33203125" customWidth="1"/>
    <col min="11784" max="11795" width="11.5546875" bestFit="1" customWidth="1"/>
    <col min="11796" max="11796" width="12" customWidth="1"/>
    <col min="12034" max="12034" width="5.109375" customWidth="1"/>
    <col min="12035" max="12036" width="4.109375" customWidth="1"/>
    <col min="12037" max="12037" width="7.109375" customWidth="1"/>
    <col min="12038" max="12038" width="12.33203125" customWidth="1"/>
    <col min="12040" max="12051" width="11.5546875" bestFit="1" customWidth="1"/>
    <col min="12052" max="12052" width="12" customWidth="1"/>
    <col min="12290" max="12290" width="5.109375" customWidth="1"/>
    <col min="12291" max="12292" width="4.109375" customWidth="1"/>
    <col min="12293" max="12293" width="7.109375" customWidth="1"/>
    <col min="12294" max="12294" width="12.33203125" customWidth="1"/>
    <col min="12296" max="12307" width="11.5546875" bestFit="1" customWidth="1"/>
    <col min="12308" max="12308" width="12" customWidth="1"/>
    <col min="12546" max="12546" width="5.109375" customWidth="1"/>
    <col min="12547" max="12548" width="4.109375" customWidth="1"/>
    <col min="12549" max="12549" width="7.109375" customWidth="1"/>
    <col min="12550" max="12550" width="12.33203125" customWidth="1"/>
    <col min="12552" max="12563" width="11.5546875" bestFit="1" customWidth="1"/>
    <col min="12564" max="12564" width="12" customWidth="1"/>
    <col min="12802" max="12802" width="5.109375" customWidth="1"/>
    <col min="12803" max="12804" width="4.109375" customWidth="1"/>
    <col min="12805" max="12805" width="7.109375" customWidth="1"/>
    <col min="12806" max="12806" width="12.33203125" customWidth="1"/>
    <col min="12808" max="12819" width="11.5546875" bestFit="1" customWidth="1"/>
    <col min="12820" max="12820" width="12" customWidth="1"/>
    <col min="13058" max="13058" width="5.109375" customWidth="1"/>
    <col min="13059" max="13060" width="4.109375" customWidth="1"/>
    <col min="13061" max="13061" width="7.109375" customWidth="1"/>
    <col min="13062" max="13062" width="12.33203125" customWidth="1"/>
    <col min="13064" max="13075" width="11.5546875" bestFit="1" customWidth="1"/>
    <col min="13076" max="13076" width="12" customWidth="1"/>
    <col min="13314" max="13314" width="5.109375" customWidth="1"/>
    <col min="13315" max="13316" width="4.109375" customWidth="1"/>
    <col min="13317" max="13317" width="7.109375" customWidth="1"/>
    <col min="13318" max="13318" width="12.33203125" customWidth="1"/>
    <col min="13320" max="13331" width="11.5546875" bestFit="1" customWidth="1"/>
    <col min="13332" max="13332" width="12" customWidth="1"/>
    <col min="13570" max="13570" width="5.109375" customWidth="1"/>
    <col min="13571" max="13572" width="4.109375" customWidth="1"/>
    <col min="13573" max="13573" width="7.109375" customWidth="1"/>
    <col min="13574" max="13574" width="12.33203125" customWidth="1"/>
    <col min="13576" max="13587" width="11.5546875" bestFit="1" customWidth="1"/>
    <col min="13588" max="13588" width="12" customWidth="1"/>
    <col min="13826" max="13826" width="5.109375" customWidth="1"/>
    <col min="13827" max="13828" width="4.109375" customWidth="1"/>
    <col min="13829" max="13829" width="7.109375" customWidth="1"/>
    <col min="13830" max="13830" width="12.33203125" customWidth="1"/>
    <col min="13832" max="13843" width="11.5546875" bestFit="1" customWidth="1"/>
    <col min="13844" max="13844" width="12" customWidth="1"/>
    <col min="14082" max="14082" width="5.109375" customWidth="1"/>
    <col min="14083" max="14084" width="4.109375" customWidth="1"/>
    <col min="14085" max="14085" width="7.109375" customWidth="1"/>
    <col min="14086" max="14086" width="12.33203125" customWidth="1"/>
    <col min="14088" max="14099" width="11.5546875" bestFit="1" customWidth="1"/>
    <col min="14100" max="14100" width="12" customWidth="1"/>
    <col min="14338" max="14338" width="5.109375" customWidth="1"/>
    <col min="14339" max="14340" width="4.109375" customWidth="1"/>
    <col min="14341" max="14341" width="7.109375" customWidth="1"/>
    <col min="14342" max="14342" width="12.33203125" customWidth="1"/>
    <col min="14344" max="14355" width="11.5546875" bestFit="1" customWidth="1"/>
    <col min="14356" max="14356" width="12" customWidth="1"/>
    <col min="14594" max="14594" width="5.109375" customWidth="1"/>
    <col min="14595" max="14596" width="4.109375" customWidth="1"/>
    <col min="14597" max="14597" width="7.109375" customWidth="1"/>
    <col min="14598" max="14598" width="12.33203125" customWidth="1"/>
    <col min="14600" max="14611" width="11.5546875" bestFit="1" customWidth="1"/>
    <col min="14612" max="14612" width="12" customWidth="1"/>
    <col min="14850" max="14850" width="5.109375" customWidth="1"/>
    <col min="14851" max="14852" width="4.109375" customWidth="1"/>
    <col min="14853" max="14853" width="7.109375" customWidth="1"/>
    <col min="14854" max="14854" width="12.33203125" customWidth="1"/>
    <col min="14856" max="14867" width="11.5546875" bestFit="1" customWidth="1"/>
    <col min="14868" max="14868" width="12" customWidth="1"/>
    <col min="15106" max="15106" width="5.109375" customWidth="1"/>
    <col min="15107" max="15108" width="4.109375" customWidth="1"/>
    <col min="15109" max="15109" width="7.109375" customWidth="1"/>
    <col min="15110" max="15110" width="12.33203125" customWidth="1"/>
    <col min="15112" max="15123" width="11.5546875" bestFit="1" customWidth="1"/>
    <col min="15124" max="15124" width="12" customWidth="1"/>
    <col min="15362" max="15362" width="5.109375" customWidth="1"/>
    <col min="15363" max="15364" width="4.109375" customWidth="1"/>
    <col min="15365" max="15365" width="7.109375" customWidth="1"/>
    <col min="15366" max="15366" width="12.33203125" customWidth="1"/>
    <col min="15368" max="15379" width="11.5546875" bestFit="1" customWidth="1"/>
    <col min="15380" max="15380" width="12" customWidth="1"/>
    <col min="15618" max="15618" width="5.109375" customWidth="1"/>
    <col min="15619" max="15620" width="4.109375" customWidth="1"/>
    <col min="15621" max="15621" width="7.109375" customWidth="1"/>
    <col min="15622" max="15622" width="12.33203125" customWidth="1"/>
    <col min="15624" max="15635" width="11.5546875" bestFit="1" customWidth="1"/>
    <col min="15636" max="15636" width="12" customWidth="1"/>
    <col min="15874" max="15874" width="5.109375" customWidth="1"/>
    <col min="15875" max="15876" width="4.109375" customWidth="1"/>
    <col min="15877" max="15877" width="7.109375" customWidth="1"/>
    <col min="15878" max="15878" width="12.33203125" customWidth="1"/>
    <col min="15880" max="15891" width="11.5546875" bestFit="1" customWidth="1"/>
    <col min="15892" max="15892" width="12" customWidth="1"/>
    <col min="16130" max="16130" width="5.109375" customWidth="1"/>
    <col min="16131" max="16132" width="4.109375" customWidth="1"/>
    <col min="16133" max="16133" width="7.109375" customWidth="1"/>
    <col min="16134" max="16134" width="12.33203125" customWidth="1"/>
    <col min="16136" max="16147" width="11.5546875" bestFit="1" customWidth="1"/>
    <col min="16148" max="16148" width="12" customWidth="1"/>
  </cols>
  <sheetData>
    <row r="1" spans="1:19">
      <c r="A1" s="1" t="s">
        <v>144</v>
      </c>
      <c r="B1" s="1" t="s">
        <v>133</v>
      </c>
      <c r="C1" s="1" t="s">
        <v>134</v>
      </c>
      <c r="D1" s="1" t="s">
        <v>145</v>
      </c>
      <c r="E1" s="1" t="s">
        <v>135</v>
      </c>
      <c r="F1" s="23" t="s">
        <v>97</v>
      </c>
      <c r="G1" s="1" t="s">
        <v>16</v>
      </c>
      <c r="H1" s="24" t="s">
        <v>146</v>
      </c>
      <c r="I1" s="24" t="s">
        <v>147</v>
      </c>
      <c r="J1" s="24" t="s">
        <v>148</v>
      </c>
      <c r="K1" s="24" t="s">
        <v>149</v>
      </c>
      <c r="L1" s="24" t="s">
        <v>150</v>
      </c>
      <c r="M1" s="24" t="s">
        <v>151</v>
      </c>
      <c r="N1" s="24" t="s">
        <v>152</v>
      </c>
      <c r="O1" s="24" t="s">
        <v>153</v>
      </c>
      <c r="P1" s="24" t="s">
        <v>154</v>
      </c>
      <c r="Q1" s="25" t="s">
        <v>155</v>
      </c>
      <c r="R1" s="26" t="s">
        <v>156</v>
      </c>
      <c r="S1" s="27" t="s">
        <v>157</v>
      </c>
    </row>
    <row r="2" spans="1:19">
      <c r="A2" s="3" t="s">
        <v>158</v>
      </c>
      <c r="B2">
        <v>20</v>
      </c>
      <c r="C2">
        <v>8</v>
      </c>
      <c r="D2" s="3" t="s">
        <v>159</v>
      </c>
      <c r="E2" s="3" t="s">
        <v>64</v>
      </c>
      <c r="F2" s="28">
        <v>110100</v>
      </c>
      <c r="G2" s="3" t="s">
        <v>99</v>
      </c>
      <c r="H2" s="9">
        <v>2680</v>
      </c>
      <c r="I2" s="9">
        <v>2678</v>
      </c>
      <c r="J2" s="9">
        <v>2677</v>
      </c>
      <c r="K2" s="9">
        <v>2674</v>
      </c>
      <c r="L2" s="9">
        <v>2674</v>
      </c>
      <c r="M2" s="9">
        <v>2682</v>
      </c>
      <c r="N2" s="9">
        <v>2680</v>
      </c>
      <c r="O2" s="9">
        <v>2692</v>
      </c>
      <c r="P2" s="9">
        <v>2689</v>
      </c>
      <c r="Q2" s="9">
        <v>2686</v>
      </c>
      <c r="R2" s="9">
        <v>2679</v>
      </c>
      <c r="S2" s="29">
        <v>2677</v>
      </c>
    </row>
    <row r="3" spans="1:19">
      <c r="A3" s="3" t="s">
        <v>160</v>
      </c>
      <c r="B3">
        <v>20</v>
      </c>
      <c r="C3">
        <v>8</v>
      </c>
      <c r="D3" s="3" t="s">
        <v>159</v>
      </c>
      <c r="E3" s="3" t="s">
        <v>65</v>
      </c>
      <c r="F3" s="28">
        <v>111100</v>
      </c>
      <c r="G3" s="3" t="s">
        <v>99</v>
      </c>
      <c r="H3">
        <v>216</v>
      </c>
      <c r="I3">
        <v>216</v>
      </c>
      <c r="J3">
        <v>214</v>
      </c>
      <c r="K3">
        <v>214</v>
      </c>
      <c r="L3">
        <v>214</v>
      </c>
      <c r="M3">
        <v>214</v>
      </c>
      <c r="N3">
        <v>214</v>
      </c>
      <c r="O3">
        <v>216</v>
      </c>
      <c r="P3">
        <v>216</v>
      </c>
      <c r="Q3">
        <v>216</v>
      </c>
      <c r="R3">
        <v>216</v>
      </c>
      <c r="S3" s="30">
        <v>216</v>
      </c>
    </row>
    <row r="4" spans="1:19">
      <c r="A4" s="3" t="s">
        <v>161</v>
      </c>
      <c r="B4">
        <v>20</v>
      </c>
      <c r="C4">
        <v>8</v>
      </c>
      <c r="D4" s="3" t="s">
        <v>159</v>
      </c>
      <c r="E4" s="3" t="s">
        <v>65</v>
      </c>
      <c r="F4" s="28">
        <v>111101</v>
      </c>
      <c r="G4" s="3" t="s">
        <v>99</v>
      </c>
      <c r="H4">
        <v>215</v>
      </c>
      <c r="I4">
        <v>215</v>
      </c>
      <c r="J4">
        <v>213</v>
      </c>
      <c r="K4">
        <v>213</v>
      </c>
      <c r="L4">
        <v>213</v>
      </c>
      <c r="M4">
        <v>214</v>
      </c>
      <c r="N4">
        <v>214</v>
      </c>
      <c r="O4">
        <v>216</v>
      </c>
      <c r="P4">
        <v>216</v>
      </c>
      <c r="Q4">
        <v>216</v>
      </c>
      <c r="R4">
        <v>216</v>
      </c>
      <c r="S4" s="30">
        <v>216</v>
      </c>
    </row>
    <row r="5" spans="1:19">
      <c r="A5" s="3" t="s">
        <v>162</v>
      </c>
      <c r="B5">
        <v>20</v>
      </c>
      <c r="C5">
        <v>8</v>
      </c>
      <c r="D5" s="3" t="s">
        <v>159</v>
      </c>
      <c r="E5" s="3" t="s">
        <v>66</v>
      </c>
      <c r="F5" s="28">
        <v>112100</v>
      </c>
      <c r="G5" s="3" t="s">
        <v>99</v>
      </c>
      <c r="H5">
        <v>53</v>
      </c>
      <c r="I5">
        <v>53</v>
      </c>
      <c r="J5">
        <v>53</v>
      </c>
      <c r="K5">
        <v>53</v>
      </c>
      <c r="L5">
        <v>53</v>
      </c>
      <c r="M5">
        <v>53</v>
      </c>
      <c r="N5">
        <v>53</v>
      </c>
      <c r="O5">
        <v>53</v>
      </c>
      <c r="P5">
        <v>53</v>
      </c>
      <c r="Q5">
        <v>53</v>
      </c>
      <c r="R5">
        <v>53</v>
      </c>
      <c r="S5" s="30">
        <v>53</v>
      </c>
    </row>
    <row r="6" spans="1:19">
      <c r="A6" s="3" t="s">
        <v>163</v>
      </c>
      <c r="B6">
        <v>20</v>
      </c>
      <c r="C6">
        <v>8</v>
      </c>
      <c r="D6" s="3" t="s">
        <v>159</v>
      </c>
      <c r="E6" s="3" t="s">
        <v>67</v>
      </c>
      <c r="F6" s="28">
        <v>113100</v>
      </c>
      <c r="G6" s="3" t="s">
        <v>99</v>
      </c>
      <c r="H6">
        <v>257.60000000000002</v>
      </c>
      <c r="I6">
        <v>257.60000000000002</v>
      </c>
      <c r="J6">
        <v>255.6</v>
      </c>
      <c r="K6">
        <v>256.60000000000002</v>
      </c>
      <c r="L6">
        <v>256.60000000000002</v>
      </c>
      <c r="M6">
        <v>236.8</v>
      </c>
      <c r="N6">
        <v>233.8</v>
      </c>
      <c r="O6">
        <v>234.8</v>
      </c>
      <c r="P6">
        <v>234.8</v>
      </c>
      <c r="Q6">
        <v>235.8</v>
      </c>
      <c r="R6">
        <v>256.60000000000002</v>
      </c>
      <c r="S6" s="30">
        <v>256.60000000000002</v>
      </c>
    </row>
    <row r="7" spans="1:19">
      <c r="A7" s="3" t="s">
        <v>164</v>
      </c>
      <c r="B7">
        <v>20</v>
      </c>
      <c r="C7">
        <v>8</v>
      </c>
      <c r="D7" s="3" t="s">
        <v>159</v>
      </c>
      <c r="E7" s="3" t="s">
        <v>70</v>
      </c>
      <c r="F7" s="28">
        <v>114100</v>
      </c>
      <c r="G7" s="3" t="s">
        <v>99</v>
      </c>
      <c r="H7">
        <v>362.9</v>
      </c>
      <c r="I7">
        <v>362.9</v>
      </c>
      <c r="J7">
        <v>362.9</v>
      </c>
      <c r="K7">
        <v>359.9</v>
      </c>
      <c r="L7">
        <v>359.9</v>
      </c>
      <c r="M7">
        <v>251.9</v>
      </c>
      <c r="N7">
        <v>251.9</v>
      </c>
      <c r="O7">
        <v>251.9</v>
      </c>
      <c r="P7">
        <v>251.9</v>
      </c>
      <c r="Q7">
        <v>250.9</v>
      </c>
      <c r="R7">
        <v>359.5</v>
      </c>
      <c r="S7" s="30">
        <v>360.5</v>
      </c>
    </row>
    <row r="8" spans="1:19">
      <c r="A8" s="3" t="s">
        <v>165</v>
      </c>
      <c r="B8">
        <v>20</v>
      </c>
      <c r="C8">
        <v>8</v>
      </c>
      <c r="D8" s="3" t="s">
        <v>159</v>
      </c>
      <c r="E8" s="3" t="s">
        <v>143</v>
      </c>
      <c r="F8" s="28">
        <v>116100</v>
      </c>
      <c r="G8" s="3" t="s">
        <v>99</v>
      </c>
      <c r="H8">
        <v>118.4</v>
      </c>
      <c r="I8">
        <v>118.4</v>
      </c>
      <c r="J8">
        <v>118.4</v>
      </c>
      <c r="K8">
        <v>117.4</v>
      </c>
      <c r="L8">
        <v>117.4</v>
      </c>
      <c r="M8">
        <v>116.4</v>
      </c>
      <c r="N8">
        <v>115.4</v>
      </c>
      <c r="O8">
        <v>116.4</v>
      </c>
      <c r="P8">
        <v>115.4</v>
      </c>
      <c r="Q8">
        <v>114.4</v>
      </c>
      <c r="R8">
        <v>115.4</v>
      </c>
      <c r="S8" s="30">
        <v>115.4</v>
      </c>
    </row>
    <row r="9" spans="1:19">
      <c r="A9" s="3" t="s">
        <v>166</v>
      </c>
      <c r="B9">
        <v>20</v>
      </c>
      <c r="C9">
        <v>8</v>
      </c>
      <c r="D9" s="3" t="s">
        <v>159</v>
      </c>
      <c r="E9" s="3" t="s">
        <v>71</v>
      </c>
      <c r="F9" s="28">
        <v>117100</v>
      </c>
      <c r="G9" s="3" t="s">
        <v>99</v>
      </c>
      <c r="H9">
        <v>76.5</v>
      </c>
      <c r="I9">
        <v>75.5</v>
      </c>
      <c r="J9">
        <v>74.5</v>
      </c>
      <c r="K9">
        <v>75.5</v>
      </c>
      <c r="L9">
        <v>75.5</v>
      </c>
      <c r="M9">
        <v>75.5</v>
      </c>
      <c r="N9">
        <v>76.5</v>
      </c>
      <c r="O9">
        <v>77.5</v>
      </c>
      <c r="P9">
        <v>77.5</v>
      </c>
      <c r="Q9">
        <v>77.5</v>
      </c>
      <c r="R9">
        <v>77.5</v>
      </c>
      <c r="S9" s="30">
        <v>76.5</v>
      </c>
    </row>
    <row r="10" spans="1:19">
      <c r="A10" s="3" t="s">
        <v>167</v>
      </c>
      <c r="B10">
        <v>20</v>
      </c>
      <c r="C10">
        <v>8</v>
      </c>
      <c r="D10" s="3" t="s">
        <v>159</v>
      </c>
      <c r="E10" s="3" t="s">
        <v>75</v>
      </c>
      <c r="F10" s="28">
        <v>118100</v>
      </c>
      <c r="G10" s="3" t="s">
        <v>99</v>
      </c>
      <c r="H10">
        <v>382</v>
      </c>
      <c r="I10">
        <v>380</v>
      </c>
      <c r="J10">
        <v>379</v>
      </c>
      <c r="K10">
        <v>380</v>
      </c>
      <c r="L10">
        <v>380</v>
      </c>
      <c r="M10">
        <v>379</v>
      </c>
      <c r="N10">
        <v>379</v>
      </c>
      <c r="O10">
        <v>382</v>
      </c>
      <c r="P10">
        <v>382</v>
      </c>
      <c r="Q10">
        <v>382</v>
      </c>
      <c r="R10">
        <v>382</v>
      </c>
      <c r="S10" s="30">
        <v>382</v>
      </c>
    </row>
    <row r="11" spans="1:19">
      <c r="A11" s="3" t="s">
        <v>168</v>
      </c>
      <c r="B11">
        <v>20</v>
      </c>
      <c r="C11">
        <v>8</v>
      </c>
      <c r="D11" s="3" t="s">
        <v>159</v>
      </c>
      <c r="E11" s="3" t="s">
        <v>75</v>
      </c>
      <c r="F11" s="28">
        <v>118101</v>
      </c>
      <c r="G11" s="3" t="s">
        <v>99</v>
      </c>
      <c r="H11">
        <v>374</v>
      </c>
      <c r="I11">
        <v>372</v>
      </c>
      <c r="J11">
        <v>371</v>
      </c>
      <c r="K11">
        <v>372</v>
      </c>
      <c r="L11">
        <v>372</v>
      </c>
      <c r="M11">
        <v>371</v>
      </c>
      <c r="N11">
        <v>371</v>
      </c>
      <c r="O11">
        <v>374</v>
      </c>
      <c r="P11">
        <v>374</v>
      </c>
      <c r="Q11">
        <v>374</v>
      </c>
      <c r="R11">
        <v>374</v>
      </c>
      <c r="S11" s="30">
        <v>374</v>
      </c>
    </row>
    <row r="12" spans="1:19">
      <c r="A12" s="3" t="s">
        <v>169</v>
      </c>
      <c r="B12">
        <v>20</v>
      </c>
      <c r="C12">
        <v>8</v>
      </c>
      <c r="D12" s="3" t="s">
        <v>159</v>
      </c>
      <c r="E12" s="3" t="s">
        <v>76</v>
      </c>
      <c r="F12" s="28">
        <v>119100</v>
      </c>
      <c r="G12" s="3" t="s">
        <v>99</v>
      </c>
      <c r="H12" s="9">
        <v>2186.9</v>
      </c>
      <c r="I12" s="9">
        <v>2185.9</v>
      </c>
      <c r="J12" s="9">
        <v>2175.9</v>
      </c>
      <c r="K12" s="9">
        <v>2169.9</v>
      </c>
      <c r="L12" s="9">
        <v>2169.9</v>
      </c>
      <c r="M12" s="9">
        <v>2199.6</v>
      </c>
      <c r="N12" s="9">
        <v>2201.6</v>
      </c>
      <c r="O12" s="9">
        <v>2221.4</v>
      </c>
      <c r="P12" s="9">
        <v>2229.4</v>
      </c>
      <c r="Q12" s="9">
        <v>2230.4</v>
      </c>
      <c r="R12" s="9">
        <v>2226.4</v>
      </c>
      <c r="S12" s="29">
        <v>2227.4</v>
      </c>
    </row>
    <row r="13" spans="1:19">
      <c r="A13" s="3" t="s">
        <v>170</v>
      </c>
      <c r="B13">
        <v>20</v>
      </c>
      <c r="C13">
        <v>8</v>
      </c>
      <c r="D13" s="3" t="s">
        <v>159</v>
      </c>
      <c r="E13" s="3" t="s">
        <v>76</v>
      </c>
      <c r="F13" s="28">
        <v>119101</v>
      </c>
      <c r="G13" s="3" t="s">
        <v>99</v>
      </c>
      <c r="H13">
        <v>818.2</v>
      </c>
      <c r="I13">
        <v>817.2</v>
      </c>
      <c r="J13">
        <v>812.2</v>
      </c>
      <c r="K13">
        <v>810.2</v>
      </c>
      <c r="L13">
        <v>810.2</v>
      </c>
      <c r="M13">
        <v>801.9</v>
      </c>
      <c r="N13">
        <v>804.9</v>
      </c>
      <c r="O13">
        <v>808.7</v>
      </c>
      <c r="P13">
        <v>807.7</v>
      </c>
      <c r="Q13">
        <v>807.7</v>
      </c>
      <c r="R13">
        <v>806.7</v>
      </c>
      <c r="S13" s="30">
        <v>807.7</v>
      </c>
    </row>
    <row r="14" spans="1:19">
      <c r="A14" s="3" t="s">
        <v>171</v>
      </c>
      <c r="B14">
        <v>20</v>
      </c>
      <c r="C14">
        <v>8</v>
      </c>
      <c r="D14" s="3" t="s">
        <v>159</v>
      </c>
      <c r="E14" s="3" t="s">
        <v>76</v>
      </c>
      <c r="F14" s="28">
        <v>119102</v>
      </c>
      <c r="G14" s="3" t="s">
        <v>99</v>
      </c>
      <c r="S14" s="30"/>
    </row>
    <row r="15" spans="1:19">
      <c r="A15" s="3" t="s">
        <v>172</v>
      </c>
      <c r="B15">
        <v>20</v>
      </c>
      <c r="C15">
        <v>8</v>
      </c>
      <c r="D15" s="3" t="s">
        <v>159</v>
      </c>
      <c r="E15" s="3" t="s">
        <v>77</v>
      </c>
      <c r="F15" s="28">
        <v>120100</v>
      </c>
      <c r="G15" s="3" t="s">
        <v>99</v>
      </c>
      <c r="H15">
        <v>352</v>
      </c>
      <c r="I15">
        <v>353</v>
      </c>
      <c r="J15">
        <v>351</v>
      </c>
      <c r="K15">
        <v>351</v>
      </c>
      <c r="L15">
        <v>351</v>
      </c>
      <c r="M15">
        <v>348</v>
      </c>
      <c r="N15">
        <v>351</v>
      </c>
      <c r="O15">
        <v>351</v>
      </c>
      <c r="P15">
        <v>352</v>
      </c>
      <c r="Q15">
        <v>352</v>
      </c>
      <c r="R15">
        <v>348</v>
      </c>
      <c r="S15" s="30">
        <v>348</v>
      </c>
    </row>
    <row r="16" spans="1:19">
      <c r="A16" s="3" t="s">
        <v>173</v>
      </c>
      <c r="B16">
        <v>20</v>
      </c>
      <c r="C16">
        <v>8</v>
      </c>
      <c r="D16" s="3" t="s">
        <v>159</v>
      </c>
      <c r="E16" s="3" t="s">
        <v>78</v>
      </c>
      <c r="F16" s="28">
        <v>121100</v>
      </c>
      <c r="G16" s="3" t="s">
        <v>99</v>
      </c>
      <c r="H16" s="9">
        <v>2096</v>
      </c>
      <c r="I16" s="9">
        <v>2089</v>
      </c>
      <c r="J16" s="9">
        <v>2079</v>
      </c>
      <c r="K16" s="9">
        <v>2068</v>
      </c>
      <c r="L16" s="9">
        <v>2068</v>
      </c>
      <c r="M16" s="9">
        <v>2056</v>
      </c>
      <c r="N16" s="9">
        <v>2065</v>
      </c>
      <c r="O16" s="9">
        <v>2057</v>
      </c>
      <c r="P16" s="9">
        <v>2054</v>
      </c>
      <c r="Q16" s="9">
        <v>2077</v>
      </c>
      <c r="R16" s="9">
        <v>2075</v>
      </c>
      <c r="S16" s="29">
        <v>2076</v>
      </c>
    </row>
    <row r="17" spans="1:19">
      <c r="A17" s="3" t="s">
        <v>174</v>
      </c>
      <c r="B17">
        <v>20</v>
      </c>
      <c r="C17">
        <v>8</v>
      </c>
      <c r="D17" s="3" t="s">
        <v>159</v>
      </c>
      <c r="E17" s="3" t="s">
        <v>81</v>
      </c>
      <c r="F17" s="28">
        <v>122100</v>
      </c>
      <c r="G17" s="3" t="s">
        <v>99</v>
      </c>
      <c r="H17" s="9">
        <v>1432.5</v>
      </c>
      <c r="I17" s="9">
        <v>1431.5</v>
      </c>
      <c r="J17" s="9">
        <v>1423.5</v>
      </c>
      <c r="K17" s="9">
        <v>1417.5</v>
      </c>
      <c r="L17" s="9">
        <v>1417.5</v>
      </c>
      <c r="M17" s="9">
        <v>1424.5</v>
      </c>
      <c r="N17" s="9">
        <v>1422.5</v>
      </c>
      <c r="O17" s="9">
        <v>1435.5</v>
      </c>
      <c r="P17" s="9">
        <v>1429.5</v>
      </c>
      <c r="Q17" s="9">
        <v>1427.5</v>
      </c>
      <c r="R17" s="9">
        <v>1421.5</v>
      </c>
      <c r="S17" s="29">
        <v>1420.5</v>
      </c>
    </row>
    <row r="18" spans="1:19">
      <c r="A18" s="3" t="s">
        <v>175</v>
      </c>
      <c r="B18">
        <v>20</v>
      </c>
      <c r="C18">
        <v>8</v>
      </c>
      <c r="D18" s="3" t="s">
        <v>159</v>
      </c>
      <c r="E18" s="3" t="s">
        <v>86</v>
      </c>
      <c r="F18" s="28">
        <v>123100</v>
      </c>
      <c r="G18" s="3" t="s">
        <v>99</v>
      </c>
      <c r="H18">
        <v>172</v>
      </c>
      <c r="I18">
        <v>172</v>
      </c>
      <c r="J18">
        <v>172</v>
      </c>
      <c r="K18">
        <v>169</v>
      </c>
      <c r="L18">
        <v>169</v>
      </c>
      <c r="M18">
        <v>171</v>
      </c>
      <c r="N18">
        <v>170</v>
      </c>
      <c r="O18">
        <v>171</v>
      </c>
      <c r="P18">
        <v>171</v>
      </c>
      <c r="Q18">
        <v>170</v>
      </c>
      <c r="R18">
        <v>171</v>
      </c>
      <c r="S18" s="30">
        <v>171</v>
      </c>
    </row>
    <row r="19" spans="1:19">
      <c r="A19" s="3" t="s">
        <v>176</v>
      </c>
      <c r="B19">
        <v>20</v>
      </c>
      <c r="C19">
        <v>8</v>
      </c>
      <c r="D19" s="3" t="s">
        <v>159</v>
      </c>
      <c r="E19" s="3" t="s">
        <v>86</v>
      </c>
      <c r="F19" s="28">
        <v>123101</v>
      </c>
      <c r="G19" s="3" t="s">
        <v>99</v>
      </c>
      <c r="H19">
        <v>185</v>
      </c>
      <c r="I19">
        <v>185</v>
      </c>
      <c r="J19">
        <v>185</v>
      </c>
      <c r="K19">
        <v>182</v>
      </c>
      <c r="L19">
        <v>182</v>
      </c>
      <c r="M19">
        <v>184</v>
      </c>
      <c r="N19">
        <v>184</v>
      </c>
      <c r="O19">
        <v>184</v>
      </c>
      <c r="P19">
        <v>184</v>
      </c>
      <c r="Q19">
        <v>183</v>
      </c>
      <c r="R19">
        <v>184</v>
      </c>
      <c r="S19" s="30">
        <v>184</v>
      </c>
    </row>
    <row r="20" spans="1:19">
      <c r="A20" s="3" t="s">
        <v>177</v>
      </c>
      <c r="B20">
        <v>20</v>
      </c>
      <c r="C20">
        <v>8</v>
      </c>
      <c r="D20" s="3" t="s">
        <v>159</v>
      </c>
      <c r="E20" s="3" t="s">
        <v>87</v>
      </c>
      <c r="F20" s="28">
        <v>124100</v>
      </c>
      <c r="G20" s="3" t="s">
        <v>99</v>
      </c>
      <c r="H20">
        <v>294</v>
      </c>
      <c r="I20">
        <v>294</v>
      </c>
      <c r="J20">
        <v>290</v>
      </c>
      <c r="K20">
        <v>288</v>
      </c>
      <c r="L20">
        <v>288</v>
      </c>
      <c r="M20">
        <v>289</v>
      </c>
      <c r="N20">
        <v>290</v>
      </c>
      <c r="O20">
        <v>291</v>
      </c>
      <c r="P20">
        <v>291</v>
      </c>
      <c r="Q20">
        <v>292</v>
      </c>
      <c r="R20">
        <v>290</v>
      </c>
      <c r="S20" s="30">
        <v>290</v>
      </c>
    </row>
    <row r="21" spans="1:19">
      <c r="A21" s="3" t="s">
        <v>178</v>
      </c>
      <c r="B21">
        <v>20</v>
      </c>
      <c r="C21">
        <v>8</v>
      </c>
      <c r="D21" s="3" t="s">
        <v>159</v>
      </c>
      <c r="E21" s="3" t="s">
        <v>88</v>
      </c>
      <c r="F21" s="28">
        <v>125100</v>
      </c>
      <c r="G21" s="3" t="s">
        <v>99</v>
      </c>
      <c r="H21">
        <v>196</v>
      </c>
      <c r="I21">
        <v>194</v>
      </c>
      <c r="J21">
        <v>194</v>
      </c>
      <c r="K21">
        <v>195</v>
      </c>
      <c r="L21">
        <v>195</v>
      </c>
      <c r="M21">
        <v>196</v>
      </c>
      <c r="N21">
        <v>195</v>
      </c>
      <c r="O21">
        <v>195</v>
      </c>
      <c r="P21">
        <v>195</v>
      </c>
      <c r="Q21">
        <v>195</v>
      </c>
      <c r="R21">
        <v>194</v>
      </c>
      <c r="S21" s="30">
        <v>194</v>
      </c>
    </row>
    <row r="22" spans="1:19">
      <c r="A22" s="3" t="s">
        <v>179</v>
      </c>
      <c r="B22">
        <v>20</v>
      </c>
      <c r="C22">
        <v>8</v>
      </c>
      <c r="D22" s="3" t="s">
        <v>159</v>
      </c>
      <c r="E22" s="3" t="s">
        <v>89</v>
      </c>
      <c r="F22" s="28">
        <v>126100</v>
      </c>
      <c r="G22" s="3" t="s">
        <v>99</v>
      </c>
      <c r="H22">
        <v>70</v>
      </c>
      <c r="I22">
        <v>70</v>
      </c>
      <c r="J22">
        <v>69</v>
      </c>
      <c r="K22">
        <v>69</v>
      </c>
      <c r="L22">
        <v>69</v>
      </c>
      <c r="M22">
        <v>69</v>
      </c>
      <c r="N22">
        <v>69</v>
      </c>
      <c r="O22">
        <v>69</v>
      </c>
      <c r="P22">
        <v>70</v>
      </c>
      <c r="Q22">
        <v>70</v>
      </c>
      <c r="R22">
        <v>70</v>
      </c>
      <c r="S22" s="30">
        <v>70</v>
      </c>
    </row>
    <row r="23" spans="1:19">
      <c r="A23" s="3" t="s">
        <v>180</v>
      </c>
      <c r="B23">
        <v>20</v>
      </c>
      <c r="C23">
        <v>8</v>
      </c>
      <c r="D23" s="3" t="s">
        <v>159</v>
      </c>
      <c r="E23" s="3" t="s">
        <v>25</v>
      </c>
      <c r="F23" s="28">
        <v>127100</v>
      </c>
      <c r="G23" s="3" t="s">
        <v>99</v>
      </c>
      <c r="H23">
        <v>220</v>
      </c>
      <c r="I23">
        <v>219</v>
      </c>
      <c r="J23">
        <v>218</v>
      </c>
      <c r="K23">
        <v>219</v>
      </c>
      <c r="L23">
        <v>219</v>
      </c>
      <c r="M23">
        <v>217</v>
      </c>
      <c r="N23">
        <v>218</v>
      </c>
      <c r="O23">
        <v>217</v>
      </c>
      <c r="P23">
        <v>218</v>
      </c>
      <c r="Q23">
        <v>218</v>
      </c>
      <c r="R23">
        <v>219</v>
      </c>
      <c r="S23" s="30">
        <v>219</v>
      </c>
    </row>
    <row r="24" spans="1:19">
      <c r="A24" s="3" t="s">
        <v>181</v>
      </c>
      <c r="B24">
        <v>20</v>
      </c>
      <c r="C24">
        <v>8</v>
      </c>
      <c r="D24" s="3" t="s">
        <v>159</v>
      </c>
      <c r="E24" s="3" t="s">
        <v>34</v>
      </c>
      <c r="F24" s="28">
        <v>128100</v>
      </c>
      <c r="G24" s="3" t="s">
        <v>99</v>
      </c>
      <c r="H24" s="9">
        <v>2354.5</v>
      </c>
      <c r="I24" s="9">
        <v>2346.5</v>
      </c>
      <c r="J24" s="9">
        <v>2325.5</v>
      </c>
      <c r="K24" s="9">
        <v>2320.5</v>
      </c>
      <c r="L24" s="9">
        <v>2320.5</v>
      </c>
      <c r="M24" s="9">
        <v>2320.5</v>
      </c>
      <c r="N24" s="9">
        <v>2324.5</v>
      </c>
      <c r="O24" s="9">
        <v>2330.5</v>
      </c>
      <c r="P24" s="9">
        <v>2330.5</v>
      </c>
      <c r="Q24" s="9">
        <v>2334.5</v>
      </c>
      <c r="R24" s="9">
        <v>2332.5</v>
      </c>
      <c r="S24" s="29">
        <v>2333.5</v>
      </c>
    </row>
    <row r="25" spans="1:19">
      <c r="A25" s="3" t="s">
        <v>182</v>
      </c>
      <c r="B25">
        <v>20</v>
      </c>
      <c r="C25">
        <v>8</v>
      </c>
      <c r="D25" s="3" t="s">
        <v>159</v>
      </c>
      <c r="E25" s="3" t="s">
        <v>35</v>
      </c>
      <c r="F25" s="28">
        <v>129100</v>
      </c>
      <c r="G25" s="3" t="s">
        <v>99</v>
      </c>
      <c r="H25">
        <v>244</v>
      </c>
      <c r="I25">
        <v>245</v>
      </c>
      <c r="J25">
        <v>243</v>
      </c>
      <c r="K25">
        <v>242</v>
      </c>
      <c r="L25">
        <v>242</v>
      </c>
      <c r="M25">
        <v>241</v>
      </c>
      <c r="N25">
        <v>243</v>
      </c>
      <c r="O25">
        <v>246</v>
      </c>
      <c r="P25">
        <v>246</v>
      </c>
      <c r="Q25">
        <v>247</v>
      </c>
      <c r="R25">
        <v>247</v>
      </c>
      <c r="S25" s="30">
        <v>246</v>
      </c>
    </row>
    <row r="26" spans="1:19">
      <c r="A26" s="3" t="s">
        <v>183</v>
      </c>
      <c r="B26">
        <v>20</v>
      </c>
      <c r="C26">
        <v>8</v>
      </c>
      <c r="D26" s="3" t="s">
        <v>159</v>
      </c>
      <c r="E26" s="3" t="s">
        <v>36</v>
      </c>
      <c r="F26" s="28">
        <v>130100</v>
      </c>
      <c r="G26" s="3" t="s">
        <v>99</v>
      </c>
      <c r="H26">
        <v>475.2</v>
      </c>
      <c r="I26">
        <v>475.2</v>
      </c>
      <c r="J26">
        <v>474.2</v>
      </c>
      <c r="K26">
        <v>473.2</v>
      </c>
      <c r="L26">
        <v>473.2</v>
      </c>
      <c r="M26">
        <v>467.2</v>
      </c>
      <c r="N26">
        <v>467.2</v>
      </c>
      <c r="O26">
        <v>467.2</v>
      </c>
      <c r="P26">
        <v>465.2</v>
      </c>
      <c r="Q26">
        <v>464.2</v>
      </c>
      <c r="R26">
        <v>465.2</v>
      </c>
      <c r="S26" s="30">
        <v>464.2</v>
      </c>
    </row>
    <row r="27" spans="1:19">
      <c r="A27" s="3" t="s">
        <v>184</v>
      </c>
      <c r="B27">
        <v>20</v>
      </c>
      <c r="C27">
        <v>8</v>
      </c>
      <c r="D27" s="3" t="s">
        <v>159</v>
      </c>
      <c r="E27" s="3" t="s">
        <v>37</v>
      </c>
      <c r="F27" s="28">
        <v>131100</v>
      </c>
      <c r="G27" s="3" t="s">
        <v>99</v>
      </c>
      <c r="H27">
        <v>431.6</v>
      </c>
      <c r="I27">
        <v>430.6</v>
      </c>
      <c r="J27">
        <v>425.6</v>
      </c>
      <c r="K27">
        <v>422.6</v>
      </c>
      <c r="L27">
        <v>422.6</v>
      </c>
      <c r="M27">
        <v>464.4</v>
      </c>
      <c r="N27">
        <v>466.4</v>
      </c>
      <c r="O27">
        <v>487.4</v>
      </c>
      <c r="P27">
        <v>488.2</v>
      </c>
      <c r="Q27">
        <v>476.4</v>
      </c>
      <c r="R27">
        <v>472.4</v>
      </c>
      <c r="S27" s="30">
        <v>475.4</v>
      </c>
    </row>
    <row r="28" spans="1:19">
      <c r="A28" s="3" t="s">
        <v>185</v>
      </c>
      <c r="B28">
        <v>20</v>
      </c>
      <c r="C28">
        <v>8</v>
      </c>
      <c r="D28" s="3" t="s">
        <v>159</v>
      </c>
      <c r="E28" s="3" t="s">
        <v>37</v>
      </c>
      <c r="F28" s="28">
        <v>131101</v>
      </c>
      <c r="G28" s="3" t="s">
        <v>99</v>
      </c>
      <c r="H28">
        <v>421.8</v>
      </c>
      <c r="I28">
        <v>420.8</v>
      </c>
      <c r="J28">
        <v>422.8</v>
      </c>
      <c r="K28">
        <v>419.8</v>
      </c>
      <c r="L28">
        <v>419.8</v>
      </c>
      <c r="M28">
        <v>452.6</v>
      </c>
      <c r="N28">
        <v>454.6</v>
      </c>
      <c r="O28">
        <v>464.6</v>
      </c>
      <c r="P28">
        <v>466.4</v>
      </c>
      <c r="Q28">
        <v>466.4</v>
      </c>
      <c r="R28">
        <v>463.4</v>
      </c>
      <c r="S28" s="30">
        <v>465.4</v>
      </c>
    </row>
    <row r="29" spans="1:19">
      <c r="A29" s="3" t="s">
        <v>186</v>
      </c>
      <c r="B29">
        <v>20</v>
      </c>
      <c r="C29">
        <v>8</v>
      </c>
      <c r="D29" s="3" t="s">
        <v>159</v>
      </c>
      <c r="E29" s="3" t="s">
        <v>38</v>
      </c>
      <c r="F29" s="28">
        <v>132100</v>
      </c>
      <c r="G29" s="3" t="s">
        <v>99</v>
      </c>
      <c r="H29">
        <v>131</v>
      </c>
      <c r="I29">
        <v>131</v>
      </c>
      <c r="J29">
        <v>131</v>
      </c>
      <c r="K29">
        <v>130</v>
      </c>
      <c r="L29">
        <v>130</v>
      </c>
      <c r="M29">
        <v>127</v>
      </c>
      <c r="N29">
        <v>124</v>
      </c>
      <c r="O29">
        <v>125</v>
      </c>
      <c r="P29">
        <v>124</v>
      </c>
      <c r="Q29">
        <v>124</v>
      </c>
      <c r="R29">
        <v>124</v>
      </c>
      <c r="S29" s="30">
        <v>124</v>
      </c>
    </row>
    <row r="30" spans="1:19">
      <c r="A30" s="3" t="s">
        <v>187</v>
      </c>
      <c r="B30">
        <v>20</v>
      </c>
      <c r="C30">
        <v>8</v>
      </c>
      <c r="D30" s="3" t="s">
        <v>159</v>
      </c>
      <c r="E30" s="3" t="s">
        <v>47</v>
      </c>
      <c r="F30" s="28">
        <v>133100</v>
      </c>
      <c r="G30" s="3" t="s">
        <v>99</v>
      </c>
      <c r="H30">
        <v>323</v>
      </c>
      <c r="I30">
        <v>323</v>
      </c>
      <c r="J30">
        <v>320</v>
      </c>
      <c r="K30">
        <v>319</v>
      </c>
      <c r="L30">
        <v>319</v>
      </c>
      <c r="M30">
        <v>322</v>
      </c>
      <c r="N30">
        <v>322</v>
      </c>
      <c r="O30">
        <v>323</v>
      </c>
      <c r="P30">
        <v>323</v>
      </c>
      <c r="Q30">
        <v>321</v>
      </c>
      <c r="R30">
        <v>318</v>
      </c>
      <c r="S30" s="30">
        <v>319</v>
      </c>
    </row>
    <row r="31" spans="1:19">
      <c r="A31" s="3" t="s">
        <v>188</v>
      </c>
      <c r="B31">
        <v>20</v>
      </c>
      <c r="C31">
        <v>8</v>
      </c>
      <c r="D31" s="3" t="s">
        <v>159</v>
      </c>
      <c r="E31" s="3" t="s">
        <v>47</v>
      </c>
      <c r="F31" s="28">
        <v>133101</v>
      </c>
      <c r="G31" s="3" t="s">
        <v>99</v>
      </c>
      <c r="H31">
        <v>319</v>
      </c>
      <c r="I31">
        <v>319</v>
      </c>
      <c r="J31">
        <v>316</v>
      </c>
      <c r="K31">
        <v>315</v>
      </c>
      <c r="L31">
        <v>315</v>
      </c>
      <c r="M31">
        <v>319</v>
      </c>
      <c r="N31">
        <v>319</v>
      </c>
      <c r="O31">
        <v>320</v>
      </c>
      <c r="P31">
        <v>320</v>
      </c>
      <c r="Q31">
        <v>318</v>
      </c>
      <c r="R31">
        <v>315</v>
      </c>
      <c r="S31" s="30">
        <v>316</v>
      </c>
    </row>
    <row r="32" spans="1:19">
      <c r="A32" s="3" t="s">
        <v>189</v>
      </c>
      <c r="B32">
        <v>20</v>
      </c>
      <c r="C32">
        <v>8</v>
      </c>
      <c r="D32" s="3" t="s">
        <v>159</v>
      </c>
      <c r="E32" s="3" t="s">
        <v>48</v>
      </c>
      <c r="F32" s="28">
        <v>134100</v>
      </c>
      <c r="G32" s="3" t="s">
        <v>99</v>
      </c>
      <c r="H32">
        <v>362</v>
      </c>
      <c r="I32">
        <v>362</v>
      </c>
      <c r="J32">
        <v>361</v>
      </c>
      <c r="K32">
        <v>361</v>
      </c>
      <c r="L32">
        <v>361</v>
      </c>
      <c r="M32">
        <v>361</v>
      </c>
      <c r="N32">
        <v>362</v>
      </c>
      <c r="O32">
        <v>361</v>
      </c>
      <c r="P32">
        <v>362</v>
      </c>
      <c r="Q32">
        <v>362</v>
      </c>
      <c r="R32">
        <v>362</v>
      </c>
      <c r="S32" s="30">
        <v>361</v>
      </c>
    </row>
    <row r="33" spans="1:19">
      <c r="A33" s="3" t="s">
        <v>190</v>
      </c>
      <c r="B33">
        <v>20</v>
      </c>
      <c r="C33">
        <v>8</v>
      </c>
      <c r="D33" s="3" t="s">
        <v>159</v>
      </c>
      <c r="E33" s="3" t="s">
        <v>49</v>
      </c>
      <c r="F33" s="28">
        <v>150100</v>
      </c>
      <c r="G33" s="3" t="s">
        <v>99</v>
      </c>
      <c r="H33" s="9">
        <v>3134.1</v>
      </c>
      <c r="I33" s="9">
        <v>3136.1</v>
      </c>
      <c r="J33" s="9">
        <v>3130.1</v>
      </c>
      <c r="K33" s="9">
        <v>3124.3</v>
      </c>
      <c r="L33" s="9">
        <v>3124.3</v>
      </c>
      <c r="M33" s="9">
        <v>3141</v>
      </c>
      <c r="N33" s="9">
        <v>3138.2</v>
      </c>
      <c r="O33" s="9">
        <v>3117.4</v>
      </c>
      <c r="P33" s="9">
        <v>3120.2</v>
      </c>
      <c r="Q33" s="9">
        <v>3120.2</v>
      </c>
      <c r="R33" s="9">
        <v>3111.8</v>
      </c>
      <c r="S33" s="29">
        <v>3110</v>
      </c>
    </row>
    <row r="34" spans="1:19">
      <c r="A34" s="3" t="s">
        <v>191</v>
      </c>
      <c r="B34">
        <v>20</v>
      </c>
      <c r="C34">
        <v>8</v>
      </c>
      <c r="D34" s="3" t="s">
        <v>159</v>
      </c>
      <c r="E34" s="3" t="s">
        <v>49</v>
      </c>
      <c r="F34" s="28">
        <v>150101</v>
      </c>
      <c r="G34" s="3" t="s">
        <v>99</v>
      </c>
      <c r="H34" s="9">
        <v>3073.6</v>
      </c>
      <c r="I34" s="9">
        <v>3077.6</v>
      </c>
      <c r="J34" s="9">
        <v>3071.6</v>
      </c>
      <c r="K34" s="9">
        <v>3066.8</v>
      </c>
      <c r="L34" s="9">
        <v>3066.8</v>
      </c>
      <c r="M34" s="9">
        <v>3107</v>
      </c>
      <c r="N34" s="9">
        <v>3104.2</v>
      </c>
      <c r="O34" s="9">
        <v>3081.4</v>
      </c>
      <c r="P34" s="9">
        <v>3084.2</v>
      </c>
      <c r="Q34" s="9">
        <v>3085.2</v>
      </c>
      <c r="R34" s="9">
        <v>3079.8</v>
      </c>
      <c r="S34" s="29">
        <v>3078</v>
      </c>
    </row>
    <row r="35" spans="1:19">
      <c r="A35" s="3" t="s">
        <v>192</v>
      </c>
      <c r="B35">
        <v>20</v>
      </c>
      <c r="C35">
        <v>8</v>
      </c>
      <c r="D35" s="3" t="s">
        <v>159</v>
      </c>
      <c r="E35" s="3" t="s">
        <v>50</v>
      </c>
      <c r="F35" s="28">
        <v>151100</v>
      </c>
      <c r="G35" s="3" t="s">
        <v>99</v>
      </c>
      <c r="H35">
        <v>200.1</v>
      </c>
      <c r="I35">
        <v>199.3</v>
      </c>
      <c r="J35">
        <v>196.1</v>
      </c>
      <c r="K35">
        <v>194.9</v>
      </c>
      <c r="L35">
        <v>194.9</v>
      </c>
      <c r="M35">
        <v>192.7</v>
      </c>
      <c r="N35">
        <v>191.1</v>
      </c>
      <c r="O35">
        <v>190.3</v>
      </c>
      <c r="P35">
        <v>190.3</v>
      </c>
      <c r="Q35">
        <v>194.3</v>
      </c>
      <c r="R35">
        <v>191.9</v>
      </c>
      <c r="S35" s="30">
        <v>190.3</v>
      </c>
    </row>
    <row r="36" spans="1:19">
      <c r="A36" s="3" t="s">
        <v>193</v>
      </c>
      <c r="B36">
        <v>20</v>
      </c>
      <c r="C36">
        <v>8</v>
      </c>
      <c r="D36" s="3" t="s">
        <v>159</v>
      </c>
      <c r="E36" s="3" t="s">
        <v>50</v>
      </c>
      <c r="F36" s="28">
        <v>151101</v>
      </c>
      <c r="G36" s="3" t="s">
        <v>99</v>
      </c>
      <c r="H36">
        <v>205.1</v>
      </c>
      <c r="I36">
        <v>200.3</v>
      </c>
      <c r="J36">
        <v>197.1</v>
      </c>
      <c r="K36">
        <v>199.9</v>
      </c>
      <c r="L36">
        <v>199.9</v>
      </c>
      <c r="M36">
        <v>201.7</v>
      </c>
      <c r="N36">
        <v>201.7</v>
      </c>
      <c r="O36">
        <v>201.7</v>
      </c>
      <c r="P36">
        <v>201.7</v>
      </c>
      <c r="Q36">
        <v>196.1</v>
      </c>
      <c r="R36">
        <v>200.1</v>
      </c>
      <c r="S36" s="30">
        <v>196.1</v>
      </c>
    </row>
    <row r="37" spans="1:19">
      <c r="A37" s="3" t="s">
        <v>194</v>
      </c>
      <c r="B37">
        <v>20</v>
      </c>
      <c r="C37">
        <v>8</v>
      </c>
      <c r="D37" s="3" t="s">
        <v>159</v>
      </c>
      <c r="E37" s="3" t="s">
        <v>56</v>
      </c>
      <c r="F37" s="28">
        <v>152100</v>
      </c>
      <c r="G37" s="3" t="s">
        <v>99</v>
      </c>
      <c r="H37" s="9">
        <v>1859.8</v>
      </c>
      <c r="I37" s="9">
        <v>1857</v>
      </c>
      <c r="J37" s="9">
        <v>1850.4</v>
      </c>
      <c r="K37" s="9">
        <v>1850.8</v>
      </c>
      <c r="L37" s="9">
        <v>1850.8</v>
      </c>
      <c r="M37" s="9">
        <v>1827.7</v>
      </c>
      <c r="N37" s="9">
        <v>1827.9</v>
      </c>
      <c r="O37" s="9">
        <v>1825.7</v>
      </c>
      <c r="P37" s="9">
        <v>1821.9</v>
      </c>
      <c r="Q37" s="9">
        <v>1823.9</v>
      </c>
      <c r="R37" s="9">
        <v>1819.3</v>
      </c>
      <c r="S37" s="29">
        <v>1819.5</v>
      </c>
    </row>
    <row r="38" spans="1:19">
      <c r="A38" s="3" t="s">
        <v>195</v>
      </c>
      <c r="B38">
        <v>20</v>
      </c>
      <c r="C38">
        <v>8</v>
      </c>
      <c r="D38" s="3" t="s">
        <v>159</v>
      </c>
      <c r="E38" s="3" t="s">
        <v>196</v>
      </c>
      <c r="F38" s="28">
        <v>170100</v>
      </c>
      <c r="G38" s="3" t="s">
        <v>99</v>
      </c>
      <c r="H38">
        <v>977</v>
      </c>
      <c r="I38">
        <v>977</v>
      </c>
      <c r="J38">
        <v>974</v>
      </c>
      <c r="K38">
        <v>970</v>
      </c>
      <c r="L38">
        <v>970</v>
      </c>
      <c r="M38">
        <v>967</v>
      </c>
      <c r="N38">
        <v>966</v>
      </c>
      <c r="S38" s="30"/>
    </row>
    <row r="39" spans="1:19">
      <c r="A39" s="3" t="s">
        <v>197</v>
      </c>
      <c r="B39">
        <v>20</v>
      </c>
      <c r="C39">
        <v>8</v>
      </c>
      <c r="D39" s="3" t="s">
        <v>159</v>
      </c>
      <c r="E39" s="3" t="s">
        <v>57</v>
      </c>
      <c r="F39" s="28">
        <v>180100</v>
      </c>
      <c r="G39" s="3" t="s">
        <v>99</v>
      </c>
      <c r="H39">
        <v>100</v>
      </c>
      <c r="I39">
        <v>100</v>
      </c>
      <c r="J39">
        <v>100</v>
      </c>
      <c r="K39">
        <v>100</v>
      </c>
      <c r="L39">
        <v>100</v>
      </c>
      <c r="M39">
        <v>101</v>
      </c>
      <c r="N39">
        <v>100</v>
      </c>
      <c r="O39">
        <v>100</v>
      </c>
      <c r="P39">
        <v>100</v>
      </c>
      <c r="S39" s="30"/>
    </row>
    <row r="40" spans="1:19">
      <c r="A40" s="3" t="s">
        <v>198</v>
      </c>
      <c r="B40">
        <v>20</v>
      </c>
      <c r="C40">
        <v>8</v>
      </c>
      <c r="D40" s="3" t="s">
        <v>159</v>
      </c>
      <c r="E40" s="3" t="s">
        <v>57</v>
      </c>
      <c r="F40" s="28">
        <v>180101</v>
      </c>
      <c r="G40" s="3" t="s">
        <v>99</v>
      </c>
      <c r="H40">
        <v>12</v>
      </c>
      <c r="I40">
        <v>12</v>
      </c>
      <c r="J40">
        <v>12</v>
      </c>
      <c r="K40">
        <v>12</v>
      </c>
      <c r="L40">
        <v>12</v>
      </c>
      <c r="M40">
        <v>12</v>
      </c>
      <c r="N40">
        <v>12</v>
      </c>
      <c r="O40">
        <v>12</v>
      </c>
      <c r="P40">
        <v>12</v>
      </c>
      <c r="S40" s="30"/>
    </row>
    <row r="41" spans="1:19">
      <c r="A41" s="3" t="s">
        <v>199</v>
      </c>
      <c r="B41">
        <v>20</v>
      </c>
      <c r="C41">
        <v>8</v>
      </c>
      <c r="D41" s="3" t="s">
        <v>159</v>
      </c>
      <c r="E41" s="3" t="s">
        <v>58</v>
      </c>
      <c r="F41" s="28">
        <v>181100</v>
      </c>
      <c r="G41" s="3" t="s">
        <v>99</v>
      </c>
      <c r="H41">
        <v>281</v>
      </c>
      <c r="I41">
        <v>281</v>
      </c>
      <c r="J41">
        <v>279.39999999999998</v>
      </c>
      <c r="K41">
        <v>281</v>
      </c>
      <c r="L41">
        <v>281</v>
      </c>
      <c r="M41">
        <v>270</v>
      </c>
      <c r="N41">
        <v>270</v>
      </c>
      <c r="O41">
        <v>269</v>
      </c>
      <c r="P41">
        <v>269</v>
      </c>
      <c r="Q41">
        <v>268</v>
      </c>
      <c r="R41">
        <v>267.2</v>
      </c>
      <c r="S41" s="30">
        <v>267.2</v>
      </c>
    </row>
    <row r="42" spans="1:19">
      <c r="A42" s="3" t="s">
        <v>200</v>
      </c>
      <c r="B42">
        <v>20</v>
      </c>
      <c r="C42">
        <v>8</v>
      </c>
      <c r="D42" s="3" t="s">
        <v>159</v>
      </c>
      <c r="E42" s="3" t="s">
        <v>58</v>
      </c>
      <c r="F42" s="28">
        <v>181101</v>
      </c>
      <c r="G42" s="3" t="s">
        <v>99</v>
      </c>
      <c r="H42">
        <v>109</v>
      </c>
      <c r="I42">
        <v>109</v>
      </c>
      <c r="J42">
        <v>107.4</v>
      </c>
      <c r="K42">
        <v>109</v>
      </c>
      <c r="L42">
        <v>109</v>
      </c>
      <c r="M42">
        <v>109</v>
      </c>
      <c r="N42">
        <v>109</v>
      </c>
      <c r="O42">
        <v>109</v>
      </c>
      <c r="P42">
        <v>109</v>
      </c>
      <c r="Q42">
        <v>109</v>
      </c>
      <c r="R42">
        <v>108.2</v>
      </c>
      <c r="S42" s="30">
        <v>108.2</v>
      </c>
    </row>
    <row r="43" spans="1:19">
      <c r="A43" s="3" t="s">
        <v>201</v>
      </c>
      <c r="B43">
        <v>20</v>
      </c>
      <c r="C43">
        <v>8</v>
      </c>
      <c r="D43" s="3" t="s">
        <v>159</v>
      </c>
      <c r="E43" s="3" t="s">
        <v>59</v>
      </c>
      <c r="F43" s="28">
        <v>182101</v>
      </c>
      <c r="G43" s="3" t="s">
        <v>99</v>
      </c>
      <c r="H43">
        <v>654</v>
      </c>
      <c r="I43">
        <v>652</v>
      </c>
      <c r="J43">
        <v>652</v>
      </c>
      <c r="K43">
        <v>650</v>
      </c>
      <c r="L43">
        <v>650</v>
      </c>
      <c r="M43">
        <v>661</v>
      </c>
      <c r="N43">
        <v>661</v>
      </c>
      <c r="O43">
        <v>661</v>
      </c>
      <c r="P43">
        <v>662</v>
      </c>
      <c r="Q43">
        <v>661</v>
      </c>
      <c r="R43">
        <v>661</v>
      </c>
      <c r="S43" s="30">
        <v>663</v>
      </c>
    </row>
    <row r="44" spans="1:19">
      <c r="A44" s="3" t="s">
        <v>202</v>
      </c>
      <c r="B44">
        <v>20</v>
      </c>
      <c r="C44">
        <v>8</v>
      </c>
      <c r="D44" s="3" t="s">
        <v>159</v>
      </c>
      <c r="E44" s="3" t="s">
        <v>59</v>
      </c>
      <c r="F44" s="28">
        <v>182102</v>
      </c>
      <c r="G44" s="3" t="s">
        <v>99</v>
      </c>
      <c r="H44">
        <v>778.4</v>
      </c>
      <c r="I44">
        <v>778.2</v>
      </c>
      <c r="J44">
        <v>777.4</v>
      </c>
      <c r="K44">
        <v>776.2</v>
      </c>
      <c r="L44">
        <v>776.2</v>
      </c>
      <c r="M44">
        <v>776.2</v>
      </c>
      <c r="N44">
        <v>780.2</v>
      </c>
      <c r="O44">
        <v>783.2</v>
      </c>
      <c r="P44">
        <v>782.2</v>
      </c>
      <c r="Q44">
        <v>782.2</v>
      </c>
      <c r="R44">
        <v>778.4</v>
      </c>
      <c r="S44" s="30">
        <v>778.2</v>
      </c>
    </row>
    <row r="45" spans="1:19">
      <c r="A45" s="3" t="s">
        <v>203</v>
      </c>
      <c r="B45">
        <v>20</v>
      </c>
      <c r="C45">
        <v>8</v>
      </c>
      <c r="D45" s="3" t="s">
        <v>159</v>
      </c>
      <c r="E45" s="3" t="s">
        <v>59</v>
      </c>
      <c r="F45" s="28">
        <v>182103</v>
      </c>
      <c r="G45" s="3" t="s">
        <v>99</v>
      </c>
      <c r="H45" s="9">
        <v>2589.5</v>
      </c>
      <c r="I45" s="9">
        <v>2583.5</v>
      </c>
      <c r="J45" s="9">
        <v>2595.5</v>
      </c>
      <c r="K45" s="9">
        <v>2601.5</v>
      </c>
      <c r="L45" s="9">
        <v>2601.5</v>
      </c>
      <c r="M45" s="9">
        <v>2636.5</v>
      </c>
      <c r="N45" s="9">
        <v>2644.5</v>
      </c>
      <c r="O45" s="9">
        <v>2648.5</v>
      </c>
      <c r="P45" s="9">
        <v>2655.5</v>
      </c>
      <c r="Q45" s="9">
        <v>2656.5</v>
      </c>
      <c r="R45" s="9">
        <v>2646.5</v>
      </c>
      <c r="S45" s="29">
        <v>2653.5</v>
      </c>
    </row>
    <row r="46" spans="1:19">
      <c r="A46" s="3" t="s">
        <v>204</v>
      </c>
      <c r="B46">
        <v>20</v>
      </c>
      <c r="C46">
        <v>8</v>
      </c>
      <c r="D46" s="3" t="s">
        <v>159</v>
      </c>
      <c r="E46" s="3" t="s">
        <v>59</v>
      </c>
      <c r="F46" s="28">
        <v>182104</v>
      </c>
      <c r="G46" s="3" t="s">
        <v>99</v>
      </c>
      <c r="H46" s="9">
        <v>2061</v>
      </c>
      <c r="I46" s="9">
        <v>2049</v>
      </c>
      <c r="J46" s="9">
        <v>2056</v>
      </c>
      <c r="K46" s="9">
        <v>2060</v>
      </c>
      <c r="L46" s="9">
        <v>2060</v>
      </c>
      <c r="M46" s="9">
        <v>2123</v>
      </c>
      <c r="N46" s="9">
        <v>2129</v>
      </c>
      <c r="O46" s="9">
        <v>2136</v>
      </c>
      <c r="P46" s="9">
        <v>2133</v>
      </c>
      <c r="Q46" s="9">
        <v>2131</v>
      </c>
      <c r="R46" s="9">
        <v>2125</v>
      </c>
      <c r="S46" s="29">
        <v>2128</v>
      </c>
    </row>
    <row r="47" spans="1:19">
      <c r="A47" s="3" t="s">
        <v>205</v>
      </c>
      <c r="B47">
        <v>20</v>
      </c>
      <c r="C47">
        <v>8</v>
      </c>
      <c r="D47" s="3" t="s">
        <v>159</v>
      </c>
      <c r="E47" s="3" t="s">
        <v>59</v>
      </c>
      <c r="F47" s="28">
        <v>182105</v>
      </c>
      <c r="G47" s="3" t="s">
        <v>99</v>
      </c>
      <c r="H47" s="9">
        <v>1033.8</v>
      </c>
      <c r="I47" s="9">
        <v>1030.8</v>
      </c>
      <c r="J47" s="9">
        <v>1042.8</v>
      </c>
      <c r="K47" s="9">
        <v>1038</v>
      </c>
      <c r="L47" s="9">
        <v>1038</v>
      </c>
      <c r="M47" s="9">
        <v>1070.0999999999999</v>
      </c>
      <c r="N47" s="9">
        <v>1080.0999999999999</v>
      </c>
      <c r="O47" s="9">
        <v>1085.0999999999999</v>
      </c>
      <c r="P47" s="9">
        <v>1082.0999999999999</v>
      </c>
      <c r="Q47" s="9">
        <v>1080.0999999999999</v>
      </c>
      <c r="R47" s="9">
        <v>1083.0999999999999</v>
      </c>
      <c r="S47" s="29">
        <v>1092.0999999999999</v>
      </c>
    </row>
    <row r="48" spans="1:19">
      <c r="A48" s="3" t="s">
        <v>206</v>
      </c>
      <c r="B48">
        <v>20</v>
      </c>
      <c r="C48">
        <v>8</v>
      </c>
      <c r="D48" s="3" t="s">
        <v>159</v>
      </c>
      <c r="E48" s="3" t="s">
        <v>59</v>
      </c>
      <c r="F48" s="28">
        <v>182106</v>
      </c>
      <c r="G48" s="3" t="s">
        <v>99</v>
      </c>
      <c r="H48" s="9">
        <v>1419.3</v>
      </c>
      <c r="I48" s="9">
        <v>1415.9</v>
      </c>
      <c r="J48" s="9">
        <v>1419.7</v>
      </c>
      <c r="K48" s="9">
        <v>1415.3</v>
      </c>
      <c r="L48" s="9">
        <v>1415.3</v>
      </c>
      <c r="M48" s="9">
        <v>2444.6999999999998</v>
      </c>
      <c r="N48" s="9">
        <v>2446.9</v>
      </c>
      <c r="O48" s="9">
        <v>2446.1</v>
      </c>
      <c r="P48" s="9">
        <v>2431.5</v>
      </c>
      <c r="Q48" s="9">
        <v>2427.6999999999998</v>
      </c>
      <c r="R48" s="9">
        <v>2438.9</v>
      </c>
      <c r="S48" s="29">
        <v>2441.5</v>
      </c>
    </row>
    <row r="49" spans="1:19">
      <c r="A49" s="3" t="s">
        <v>207</v>
      </c>
      <c r="B49">
        <v>20</v>
      </c>
      <c r="C49">
        <v>8</v>
      </c>
      <c r="D49" s="3" t="s">
        <v>159</v>
      </c>
      <c r="E49" s="3" t="s">
        <v>59</v>
      </c>
      <c r="F49" s="28">
        <v>182107</v>
      </c>
      <c r="G49" s="3" t="s">
        <v>99</v>
      </c>
      <c r="H49" s="9">
        <v>1202.5999999999999</v>
      </c>
      <c r="I49" s="9">
        <v>1204.5999999999999</v>
      </c>
      <c r="J49" s="9">
        <v>1202</v>
      </c>
      <c r="K49" s="9">
        <v>1199.4000000000001</v>
      </c>
      <c r="L49" s="9">
        <v>1199.4000000000001</v>
      </c>
      <c r="M49" s="9">
        <v>2218.6</v>
      </c>
      <c r="N49" s="9">
        <v>2218.8000000000002</v>
      </c>
      <c r="O49" s="9">
        <v>2219</v>
      </c>
      <c r="P49" s="9">
        <v>2204.8000000000002</v>
      </c>
      <c r="Q49" s="9">
        <v>2204.1999999999998</v>
      </c>
      <c r="R49" s="9">
        <v>2212.4</v>
      </c>
      <c r="S49" s="29">
        <v>2214</v>
      </c>
    </row>
    <row r="50" spans="1:19">
      <c r="A50" s="3" t="s">
        <v>208</v>
      </c>
      <c r="B50">
        <v>20</v>
      </c>
      <c r="C50">
        <v>8</v>
      </c>
      <c r="D50" s="3" t="s">
        <v>159</v>
      </c>
      <c r="E50" s="3" t="s">
        <v>59</v>
      </c>
      <c r="F50" s="28">
        <v>182109</v>
      </c>
      <c r="G50" s="3" t="s">
        <v>99</v>
      </c>
      <c r="H50">
        <v>123</v>
      </c>
      <c r="I50">
        <v>122</v>
      </c>
      <c r="J50">
        <v>123</v>
      </c>
      <c r="K50">
        <v>123</v>
      </c>
      <c r="L50">
        <v>123</v>
      </c>
      <c r="M50">
        <v>121</v>
      </c>
      <c r="N50">
        <v>122</v>
      </c>
      <c r="O50">
        <v>122</v>
      </c>
      <c r="P50">
        <v>123</v>
      </c>
      <c r="Q50">
        <v>122</v>
      </c>
      <c r="R50">
        <v>122</v>
      </c>
      <c r="S50" s="30">
        <v>123</v>
      </c>
    </row>
    <row r="51" spans="1:19">
      <c r="A51" s="3" t="s">
        <v>209</v>
      </c>
      <c r="B51">
        <v>20</v>
      </c>
      <c r="C51">
        <v>8</v>
      </c>
      <c r="D51" s="3" t="s">
        <v>159</v>
      </c>
      <c r="E51" s="3" t="s">
        <v>59</v>
      </c>
      <c r="F51" s="28">
        <v>182110</v>
      </c>
      <c r="G51" s="3" t="s">
        <v>99</v>
      </c>
      <c r="H51">
        <v>15</v>
      </c>
      <c r="I51">
        <v>15</v>
      </c>
      <c r="J51">
        <v>15</v>
      </c>
      <c r="K51">
        <v>15</v>
      </c>
      <c r="L51">
        <v>15</v>
      </c>
      <c r="M51">
        <v>18</v>
      </c>
      <c r="N51">
        <v>18</v>
      </c>
      <c r="O51">
        <v>18</v>
      </c>
      <c r="P51">
        <v>18</v>
      </c>
      <c r="Q51">
        <v>17</v>
      </c>
      <c r="R51">
        <v>17</v>
      </c>
      <c r="S51" s="30">
        <v>17</v>
      </c>
    </row>
    <row r="52" spans="1:19">
      <c r="A52" s="3" t="s">
        <v>210</v>
      </c>
      <c r="B52">
        <v>20</v>
      </c>
      <c r="C52">
        <v>8</v>
      </c>
      <c r="D52" s="3" t="s">
        <v>159</v>
      </c>
      <c r="E52" s="3" t="s">
        <v>59</v>
      </c>
      <c r="F52" s="28">
        <v>182112</v>
      </c>
      <c r="G52" s="3" t="s">
        <v>99</v>
      </c>
      <c r="H52">
        <v>244.2</v>
      </c>
      <c r="I52">
        <v>243.2</v>
      </c>
      <c r="J52">
        <v>242.2</v>
      </c>
      <c r="K52">
        <v>243.2</v>
      </c>
      <c r="L52">
        <v>243.2</v>
      </c>
      <c r="M52">
        <v>251.2</v>
      </c>
      <c r="N52">
        <v>250.2</v>
      </c>
      <c r="O52">
        <v>251.2</v>
      </c>
      <c r="P52">
        <v>251.2</v>
      </c>
      <c r="Q52">
        <v>250.2</v>
      </c>
      <c r="R52">
        <v>251.2</v>
      </c>
      <c r="S52" s="30">
        <v>249.2</v>
      </c>
    </row>
    <row r="53" spans="1:19">
      <c r="A53" s="3" t="s">
        <v>211</v>
      </c>
      <c r="B53">
        <v>20</v>
      </c>
      <c r="C53">
        <v>8</v>
      </c>
      <c r="D53" s="3" t="s">
        <v>159</v>
      </c>
      <c r="E53" s="3" t="s">
        <v>59</v>
      </c>
      <c r="F53" s="28">
        <v>182113</v>
      </c>
      <c r="G53" s="3" t="s">
        <v>99</v>
      </c>
      <c r="H53">
        <v>78</v>
      </c>
      <c r="I53">
        <v>78</v>
      </c>
      <c r="J53">
        <v>78</v>
      </c>
      <c r="K53">
        <v>78</v>
      </c>
      <c r="L53">
        <v>78</v>
      </c>
      <c r="M53">
        <v>78</v>
      </c>
      <c r="N53">
        <v>78</v>
      </c>
      <c r="O53">
        <v>78</v>
      </c>
      <c r="P53">
        <v>78</v>
      </c>
      <c r="Q53">
        <v>78</v>
      </c>
      <c r="R53">
        <v>78</v>
      </c>
      <c r="S53" s="30">
        <v>78</v>
      </c>
    </row>
    <row r="54" spans="1:19">
      <c r="A54" s="3" t="s">
        <v>212</v>
      </c>
      <c r="B54">
        <v>20</v>
      </c>
      <c r="C54">
        <v>8</v>
      </c>
      <c r="D54" s="3" t="s">
        <v>159</v>
      </c>
      <c r="E54" s="3" t="s">
        <v>59</v>
      </c>
      <c r="F54" s="28">
        <v>182114</v>
      </c>
      <c r="G54" s="3" t="s">
        <v>99</v>
      </c>
      <c r="H54">
        <v>243</v>
      </c>
      <c r="I54">
        <v>242.2</v>
      </c>
      <c r="J54">
        <v>242.8</v>
      </c>
      <c r="K54">
        <v>243</v>
      </c>
      <c r="L54">
        <v>243</v>
      </c>
      <c r="M54">
        <v>240.7</v>
      </c>
      <c r="N54">
        <v>240.7</v>
      </c>
      <c r="O54">
        <v>240.5</v>
      </c>
      <c r="P54">
        <v>241.5</v>
      </c>
      <c r="Q54">
        <v>242.3</v>
      </c>
      <c r="R54">
        <v>241.3</v>
      </c>
      <c r="S54" s="30">
        <v>242.3</v>
      </c>
    </row>
    <row r="55" spans="1:19">
      <c r="A55" s="3" t="s">
        <v>213</v>
      </c>
      <c r="B55">
        <v>20</v>
      </c>
      <c r="C55">
        <v>8</v>
      </c>
      <c r="D55" s="3" t="s">
        <v>159</v>
      </c>
      <c r="E55" s="3" t="s">
        <v>59</v>
      </c>
      <c r="F55" s="28">
        <v>182115</v>
      </c>
      <c r="G55" s="3" t="s">
        <v>99</v>
      </c>
      <c r="H55" s="9">
        <v>1046</v>
      </c>
      <c r="I55" s="9">
        <v>1051</v>
      </c>
      <c r="J55" s="9">
        <v>1052</v>
      </c>
      <c r="K55" s="9">
        <v>1063</v>
      </c>
      <c r="L55" s="9">
        <v>1063</v>
      </c>
      <c r="M55" s="9">
        <v>1116</v>
      </c>
      <c r="N55" s="9">
        <v>1116</v>
      </c>
      <c r="O55" s="9">
        <v>1115</v>
      </c>
      <c r="P55" s="9">
        <v>1117</v>
      </c>
      <c r="Q55" s="9">
        <v>1121</v>
      </c>
      <c r="R55" s="9">
        <v>1125</v>
      </c>
      <c r="S55" s="29">
        <v>1132</v>
      </c>
    </row>
    <row r="56" spans="1:19">
      <c r="A56" s="3" t="s">
        <v>214</v>
      </c>
      <c r="B56">
        <v>20</v>
      </c>
      <c r="C56">
        <v>8</v>
      </c>
      <c r="D56" s="3" t="s">
        <v>159</v>
      </c>
      <c r="E56" s="3" t="s">
        <v>59</v>
      </c>
      <c r="F56" s="28">
        <v>182116</v>
      </c>
      <c r="G56" s="3" t="s">
        <v>99</v>
      </c>
      <c r="H56">
        <v>490.4</v>
      </c>
      <c r="I56">
        <v>489.6</v>
      </c>
      <c r="J56">
        <v>492.2</v>
      </c>
      <c r="K56">
        <v>495.6</v>
      </c>
      <c r="L56">
        <v>495.6</v>
      </c>
      <c r="M56">
        <v>507.8</v>
      </c>
      <c r="N56">
        <v>511.6</v>
      </c>
      <c r="O56">
        <v>511.6</v>
      </c>
      <c r="P56">
        <v>510.8</v>
      </c>
      <c r="Q56">
        <v>509.8</v>
      </c>
      <c r="R56">
        <v>510</v>
      </c>
      <c r="S56" s="30">
        <v>510.8</v>
      </c>
    </row>
    <row r="57" spans="1:19">
      <c r="A57" s="3" t="s">
        <v>215</v>
      </c>
      <c r="B57">
        <v>20</v>
      </c>
      <c r="C57">
        <v>8</v>
      </c>
      <c r="D57" s="3" t="s">
        <v>159</v>
      </c>
      <c r="E57" s="3" t="s">
        <v>59</v>
      </c>
      <c r="F57" s="28">
        <v>182117</v>
      </c>
      <c r="G57" s="3" t="s">
        <v>99</v>
      </c>
      <c r="H57">
        <v>472.1</v>
      </c>
      <c r="I57">
        <v>471.3</v>
      </c>
      <c r="J57">
        <v>473.9</v>
      </c>
      <c r="K57">
        <v>477.3</v>
      </c>
      <c r="L57">
        <v>477.3</v>
      </c>
      <c r="M57">
        <v>490.3</v>
      </c>
      <c r="N57">
        <v>493.1</v>
      </c>
      <c r="O57">
        <v>493.1</v>
      </c>
      <c r="P57">
        <v>492.3</v>
      </c>
      <c r="Q57">
        <v>491.3</v>
      </c>
      <c r="R57">
        <v>491.5</v>
      </c>
      <c r="S57" s="30">
        <v>492.3</v>
      </c>
    </row>
    <row r="58" spans="1:19">
      <c r="A58" s="3" t="s">
        <v>216</v>
      </c>
      <c r="B58">
        <v>20</v>
      </c>
      <c r="C58">
        <v>8</v>
      </c>
      <c r="D58" s="3" t="s">
        <v>159</v>
      </c>
      <c r="E58" s="3" t="s">
        <v>59</v>
      </c>
      <c r="F58" s="28">
        <v>182119</v>
      </c>
      <c r="G58" s="3" t="s">
        <v>99</v>
      </c>
      <c r="H58">
        <v>61.5</v>
      </c>
      <c r="I58">
        <v>61.5</v>
      </c>
      <c r="J58">
        <v>61.5</v>
      </c>
      <c r="K58">
        <v>61.5</v>
      </c>
      <c r="L58">
        <v>61.5</v>
      </c>
      <c r="M58">
        <v>67</v>
      </c>
      <c r="N58">
        <v>67</v>
      </c>
      <c r="O58">
        <v>67</v>
      </c>
      <c r="P58">
        <v>67</v>
      </c>
      <c r="Q58">
        <v>67</v>
      </c>
      <c r="R58">
        <v>62</v>
      </c>
      <c r="S58" s="30">
        <v>67</v>
      </c>
    </row>
    <row r="59" spans="1:19">
      <c r="A59" s="3" t="s">
        <v>217</v>
      </c>
      <c r="B59">
        <v>20</v>
      </c>
      <c r="C59">
        <v>8</v>
      </c>
      <c r="D59" s="3" t="s">
        <v>159</v>
      </c>
      <c r="E59" s="3" t="s">
        <v>59</v>
      </c>
      <c r="F59" s="28">
        <v>182120</v>
      </c>
      <c r="G59" s="3" t="s">
        <v>99</v>
      </c>
      <c r="H59">
        <v>68.5</v>
      </c>
      <c r="I59">
        <v>68.5</v>
      </c>
      <c r="J59">
        <v>68.5</v>
      </c>
      <c r="K59">
        <v>68.5</v>
      </c>
      <c r="L59">
        <v>68.5</v>
      </c>
      <c r="M59">
        <v>66</v>
      </c>
      <c r="N59">
        <v>66</v>
      </c>
      <c r="O59">
        <v>66</v>
      </c>
      <c r="P59">
        <v>66</v>
      </c>
      <c r="Q59">
        <v>66</v>
      </c>
      <c r="R59">
        <v>61</v>
      </c>
      <c r="S59" s="30">
        <v>66</v>
      </c>
    </row>
    <row r="60" spans="1:19">
      <c r="A60" s="3" t="s">
        <v>218</v>
      </c>
      <c r="B60">
        <v>20</v>
      </c>
      <c r="C60">
        <v>8</v>
      </c>
      <c r="D60" s="3" t="s">
        <v>159</v>
      </c>
      <c r="E60" s="3" t="s">
        <v>59</v>
      </c>
      <c r="F60" s="28">
        <v>182122</v>
      </c>
      <c r="G60" s="3" t="s">
        <v>99</v>
      </c>
      <c r="H60">
        <v>447</v>
      </c>
      <c r="I60">
        <v>445</v>
      </c>
      <c r="J60">
        <v>446</v>
      </c>
      <c r="K60">
        <v>442</v>
      </c>
      <c r="L60">
        <v>442</v>
      </c>
      <c r="M60">
        <v>444</v>
      </c>
      <c r="N60">
        <v>446</v>
      </c>
      <c r="O60">
        <v>445</v>
      </c>
      <c r="P60">
        <v>447</v>
      </c>
      <c r="Q60">
        <v>447</v>
      </c>
      <c r="R60">
        <v>447</v>
      </c>
      <c r="S60" s="30">
        <v>448</v>
      </c>
    </row>
    <row r="61" spans="1:19">
      <c r="A61" s="3" t="s">
        <v>219</v>
      </c>
      <c r="B61">
        <v>20</v>
      </c>
      <c r="C61">
        <v>8</v>
      </c>
      <c r="D61" s="3" t="s">
        <v>159</v>
      </c>
      <c r="E61" s="3" t="s">
        <v>59</v>
      </c>
      <c r="F61" s="28">
        <v>182123</v>
      </c>
      <c r="G61" s="3" t="s">
        <v>99</v>
      </c>
      <c r="H61">
        <v>199.5</v>
      </c>
      <c r="I61">
        <v>197.5</v>
      </c>
      <c r="J61">
        <v>198.5</v>
      </c>
      <c r="K61">
        <v>197.5</v>
      </c>
      <c r="L61">
        <v>197.5</v>
      </c>
      <c r="M61">
        <v>200.5</v>
      </c>
      <c r="N61">
        <v>201.5</v>
      </c>
      <c r="O61">
        <v>201.5</v>
      </c>
      <c r="P61">
        <v>203.5</v>
      </c>
      <c r="Q61">
        <v>204.5</v>
      </c>
      <c r="R61">
        <v>203.5</v>
      </c>
      <c r="S61" s="30">
        <v>203.5</v>
      </c>
    </row>
    <row r="62" spans="1:19">
      <c r="A62" s="3" t="s">
        <v>220</v>
      </c>
      <c r="B62">
        <v>20</v>
      </c>
      <c r="C62">
        <v>8</v>
      </c>
      <c r="D62" s="3" t="s">
        <v>159</v>
      </c>
      <c r="E62" s="3" t="s">
        <v>59</v>
      </c>
      <c r="F62" s="28">
        <v>182125</v>
      </c>
      <c r="G62" s="3" t="s">
        <v>99</v>
      </c>
      <c r="H62">
        <v>159.9</v>
      </c>
      <c r="I62">
        <v>158.9</v>
      </c>
      <c r="J62">
        <v>158.9</v>
      </c>
      <c r="K62">
        <v>158.9</v>
      </c>
      <c r="L62">
        <v>158.9</v>
      </c>
      <c r="M62">
        <v>159.9</v>
      </c>
      <c r="N62">
        <v>159.9</v>
      </c>
      <c r="O62">
        <v>160.9</v>
      </c>
      <c r="P62">
        <v>160.9</v>
      </c>
      <c r="Q62">
        <v>160.9</v>
      </c>
      <c r="R62">
        <v>161.9</v>
      </c>
      <c r="S62" s="30">
        <v>161.9</v>
      </c>
    </row>
    <row r="63" spans="1:19">
      <c r="A63" s="3" t="s">
        <v>221</v>
      </c>
      <c r="B63">
        <v>20</v>
      </c>
      <c r="C63">
        <v>8</v>
      </c>
      <c r="D63" s="3" t="s">
        <v>159</v>
      </c>
      <c r="E63" s="3" t="s">
        <v>59</v>
      </c>
      <c r="F63" s="28">
        <v>182126</v>
      </c>
      <c r="G63" s="3" t="s">
        <v>99</v>
      </c>
      <c r="H63">
        <v>156.6</v>
      </c>
      <c r="I63">
        <v>155.6</v>
      </c>
      <c r="J63">
        <v>155.6</v>
      </c>
      <c r="K63">
        <v>155.6</v>
      </c>
      <c r="L63">
        <v>155.6</v>
      </c>
      <c r="M63">
        <v>157.4</v>
      </c>
      <c r="N63">
        <v>157.4</v>
      </c>
      <c r="O63">
        <v>158.4</v>
      </c>
      <c r="P63">
        <v>158.4</v>
      </c>
      <c r="Q63">
        <v>158.4</v>
      </c>
      <c r="R63">
        <v>159.4</v>
      </c>
      <c r="S63" s="30">
        <v>159.4</v>
      </c>
    </row>
    <row r="64" spans="1:19">
      <c r="A64" s="3" t="s">
        <v>222</v>
      </c>
      <c r="B64">
        <v>20</v>
      </c>
      <c r="C64">
        <v>8</v>
      </c>
      <c r="D64" s="3" t="s">
        <v>159</v>
      </c>
      <c r="E64" s="3" t="s">
        <v>59</v>
      </c>
      <c r="F64" s="28">
        <v>182128</v>
      </c>
      <c r="G64" s="3" t="s">
        <v>99</v>
      </c>
      <c r="H64">
        <v>75</v>
      </c>
      <c r="I64">
        <v>73</v>
      </c>
      <c r="J64">
        <v>74</v>
      </c>
      <c r="K64">
        <v>74</v>
      </c>
      <c r="L64">
        <v>74</v>
      </c>
      <c r="M64">
        <v>75</v>
      </c>
      <c r="N64">
        <v>75</v>
      </c>
      <c r="O64">
        <v>75</v>
      </c>
      <c r="P64">
        <v>75</v>
      </c>
      <c r="Q64">
        <v>75</v>
      </c>
      <c r="R64">
        <v>75</v>
      </c>
      <c r="S64" s="30">
        <v>75</v>
      </c>
    </row>
    <row r="65" spans="1:19">
      <c r="A65" s="3" t="s">
        <v>223</v>
      </c>
      <c r="B65">
        <v>20</v>
      </c>
      <c r="C65">
        <v>8</v>
      </c>
      <c r="D65" s="3" t="s">
        <v>159</v>
      </c>
      <c r="E65" s="3" t="s">
        <v>59</v>
      </c>
      <c r="F65" s="28">
        <v>182129</v>
      </c>
      <c r="G65" s="3" t="s">
        <v>99</v>
      </c>
      <c r="H65">
        <v>677</v>
      </c>
      <c r="I65">
        <v>675</v>
      </c>
      <c r="J65">
        <v>677</v>
      </c>
      <c r="K65">
        <v>675</v>
      </c>
      <c r="L65">
        <v>675</v>
      </c>
      <c r="M65">
        <v>686</v>
      </c>
      <c r="N65">
        <v>687</v>
      </c>
      <c r="O65">
        <v>687</v>
      </c>
      <c r="P65">
        <v>689</v>
      </c>
      <c r="Q65">
        <v>689</v>
      </c>
      <c r="R65">
        <v>684</v>
      </c>
      <c r="S65" s="30">
        <v>686</v>
      </c>
    </row>
    <row r="66" spans="1:19">
      <c r="A66" s="3" t="s">
        <v>224</v>
      </c>
      <c r="B66">
        <v>20</v>
      </c>
      <c r="C66">
        <v>8</v>
      </c>
      <c r="D66" s="3" t="s">
        <v>159</v>
      </c>
      <c r="E66" s="3" t="s">
        <v>59</v>
      </c>
      <c r="F66" s="28">
        <v>182130</v>
      </c>
      <c r="G66" s="3" t="s">
        <v>99</v>
      </c>
      <c r="H66">
        <v>66</v>
      </c>
      <c r="I66">
        <v>66</v>
      </c>
      <c r="J66">
        <v>66</v>
      </c>
      <c r="K66">
        <v>66</v>
      </c>
      <c r="L66">
        <v>66</v>
      </c>
      <c r="M66">
        <v>67</v>
      </c>
      <c r="N66">
        <v>67</v>
      </c>
      <c r="O66">
        <v>67</v>
      </c>
      <c r="P66">
        <v>67</v>
      </c>
      <c r="Q66">
        <v>67</v>
      </c>
      <c r="R66">
        <v>67</v>
      </c>
      <c r="S66" s="30">
        <v>67</v>
      </c>
    </row>
    <row r="67" spans="1:19">
      <c r="A67" s="3" t="s">
        <v>225</v>
      </c>
      <c r="B67">
        <v>20</v>
      </c>
      <c r="C67">
        <v>8</v>
      </c>
      <c r="D67" s="3" t="s">
        <v>159</v>
      </c>
      <c r="E67" s="3" t="s">
        <v>59</v>
      </c>
      <c r="F67" s="28">
        <v>182132</v>
      </c>
      <c r="G67" s="3" t="s">
        <v>99</v>
      </c>
      <c r="H67">
        <v>226.4</v>
      </c>
      <c r="I67">
        <v>230.8</v>
      </c>
      <c r="J67">
        <v>227.6</v>
      </c>
      <c r="K67">
        <v>228.2</v>
      </c>
      <c r="L67">
        <v>228.2</v>
      </c>
      <c r="M67">
        <v>217.6</v>
      </c>
      <c r="N67">
        <v>218.6</v>
      </c>
      <c r="O67">
        <v>217.8</v>
      </c>
      <c r="P67">
        <v>219.4</v>
      </c>
      <c r="Q67">
        <v>219.6</v>
      </c>
      <c r="R67">
        <v>219.6</v>
      </c>
      <c r="S67" s="30">
        <v>222</v>
      </c>
    </row>
    <row r="68" spans="1:19">
      <c r="A68" s="3" t="s">
        <v>226</v>
      </c>
      <c r="B68">
        <v>20</v>
      </c>
      <c r="C68">
        <v>8</v>
      </c>
      <c r="D68" s="3" t="s">
        <v>159</v>
      </c>
      <c r="E68" s="3" t="s">
        <v>59</v>
      </c>
      <c r="F68" s="28">
        <v>182133</v>
      </c>
      <c r="G68" s="3" t="s">
        <v>99</v>
      </c>
      <c r="H68">
        <v>321</v>
      </c>
      <c r="I68">
        <v>325</v>
      </c>
      <c r="J68">
        <v>326</v>
      </c>
      <c r="K68">
        <v>326</v>
      </c>
      <c r="L68">
        <v>326</v>
      </c>
      <c r="M68">
        <v>364</v>
      </c>
      <c r="N68">
        <v>365</v>
      </c>
      <c r="O68">
        <v>365</v>
      </c>
      <c r="P68">
        <v>368</v>
      </c>
      <c r="Q68">
        <v>368</v>
      </c>
      <c r="R68">
        <v>365</v>
      </c>
      <c r="S68" s="30">
        <v>368</v>
      </c>
    </row>
    <row r="69" spans="1:19">
      <c r="A69" s="3" t="s">
        <v>227</v>
      </c>
      <c r="B69">
        <v>20</v>
      </c>
      <c r="C69">
        <v>8</v>
      </c>
      <c r="D69" s="3" t="s">
        <v>159</v>
      </c>
      <c r="E69" s="3" t="s">
        <v>59</v>
      </c>
      <c r="F69" s="28">
        <v>182134</v>
      </c>
      <c r="G69" s="3" t="s">
        <v>99</v>
      </c>
      <c r="H69">
        <v>229</v>
      </c>
      <c r="I69">
        <v>233</v>
      </c>
      <c r="J69">
        <v>234</v>
      </c>
      <c r="K69">
        <v>235</v>
      </c>
      <c r="L69">
        <v>235</v>
      </c>
      <c r="M69">
        <v>272</v>
      </c>
      <c r="N69">
        <v>273</v>
      </c>
      <c r="O69">
        <v>273</v>
      </c>
      <c r="P69">
        <v>275</v>
      </c>
      <c r="Q69">
        <v>275</v>
      </c>
      <c r="R69">
        <v>272</v>
      </c>
      <c r="S69" s="30">
        <v>275</v>
      </c>
    </row>
    <row r="70" spans="1:19">
      <c r="A70" s="3" t="s">
        <v>228</v>
      </c>
      <c r="B70">
        <v>20</v>
      </c>
      <c r="C70">
        <v>8</v>
      </c>
      <c r="D70" s="3" t="s">
        <v>159</v>
      </c>
      <c r="E70" s="3" t="s">
        <v>59</v>
      </c>
      <c r="F70" s="28">
        <v>182136</v>
      </c>
      <c r="G70" s="3" t="s">
        <v>99</v>
      </c>
      <c r="H70">
        <v>114</v>
      </c>
      <c r="I70">
        <v>114</v>
      </c>
      <c r="J70">
        <v>114</v>
      </c>
      <c r="K70">
        <v>114</v>
      </c>
      <c r="L70">
        <v>114</v>
      </c>
      <c r="M70">
        <v>117</v>
      </c>
      <c r="N70">
        <v>117</v>
      </c>
      <c r="O70">
        <v>117</v>
      </c>
      <c r="P70">
        <v>117</v>
      </c>
      <c r="Q70">
        <v>116</v>
      </c>
      <c r="R70">
        <v>116</v>
      </c>
      <c r="S70" s="30">
        <v>115</v>
      </c>
    </row>
    <row r="71" spans="1:19">
      <c r="A71" s="3" t="s">
        <v>229</v>
      </c>
      <c r="B71">
        <v>20</v>
      </c>
      <c r="C71">
        <v>8</v>
      </c>
      <c r="D71" s="3" t="s">
        <v>159</v>
      </c>
      <c r="E71" s="3" t="s">
        <v>59</v>
      </c>
      <c r="F71" s="28">
        <v>182137</v>
      </c>
      <c r="G71" s="3" t="s">
        <v>99</v>
      </c>
      <c r="H71">
        <v>303</v>
      </c>
      <c r="I71">
        <v>301</v>
      </c>
      <c r="J71">
        <v>303</v>
      </c>
      <c r="K71">
        <v>303</v>
      </c>
      <c r="L71">
        <v>303</v>
      </c>
      <c r="M71">
        <v>301</v>
      </c>
      <c r="N71">
        <v>302</v>
      </c>
      <c r="O71">
        <v>302</v>
      </c>
      <c r="P71">
        <v>301</v>
      </c>
      <c r="Q71">
        <v>301</v>
      </c>
      <c r="R71">
        <v>299</v>
      </c>
      <c r="S71" s="30">
        <v>301</v>
      </c>
    </row>
    <row r="72" spans="1:19">
      <c r="A72" s="3" t="s">
        <v>230</v>
      </c>
      <c r="B72">
        <v>20</v>
      </c>
      <c r="C72">
        <v>8</v>
      </c>
      <c r="D72" s="3" t="s">
        <v>159</v>
      </c>
      <c r="E72" s="3" t="s">
        <v>59</v>
      </c>
      <c r="F72" s="28">
        <v>182138</v>
      </c>
      <c r="G72" s="3" t="s">
        <v>99</v>
      </c>
      <c r="H72">
        <v>303</v>
      </c>
      <c r="I72">
        <v>301</v>
      </c>
      <c r="J72">
        <v>303</v>
      </c>
      <c r="K72">
        <v>303</v>
      </c>
      <c r="L72">
        <v>303</v>
      </c>
      <c r="M72">
        <v>300</v>
      </c>
      <c r="N72">
        <v>301</v>
      </c>
      <c r="O72">
        <v>301</v>
      </c>
      <c r="P72">
        <v>300</v>
      </c>
      <c r="Q72">
        <v>300</v>
      </c>
      <c r="R72">
        <v>298</v>
      </c>
      <c r="S72" s="30">
        <v>300</v>
      </c>
    </row>
    <row r="73" spans="1:19">
      <c r="A73" s="3" t="s">
        <v>231</v>
      </c>
      <c r="B73">
        <v>20</v>
      </c>
      <c r="C73">
        <v>8</v>
      </c>
      <c r="D73" s="3" t="s">
        <v>159</v>
      </c>
      <c r="E73" s="3" t="s">
        <v>59</v>
      </c>
      <c r="F73" s="28">
        <v>182140</v>
      </c>
      <c r="G73" s="3" t="s">
        <v>99</v>
      </c>
      <c r="H73">
        <v>370</v>
      </c>
      <c r="I73">
        <v>376</v>
      </c>
      <c r="J73">
        <v>370</v>
      </c>
      <c r="K73">
        <v>372</v>
      </c>
      <c r="L73">
        <v>372</v>
      </c>
      <c r="M73">
        <v>369</v>
      </c>
      <c r="N73">
        <v>369</v>
      </c>
      <c r="O73">
        <v>369</v>
      </c>
      <c r="P73">
        <v>368</v>
      </c>
      <c r="Q73">
        <v>367</v>
      </c>
      <c r="R73">
        <v>374</v>
      </c>
      <c r="S73" s="30">
        <v>374</v>
      </c>
    </row>
    <row r="74" spans="1:19">
      <c r="A74" s="3" t="s">
        <v>232</v>
      </c>
      <c r="B74">
        <v>20</v>
      </c>
      <c r="C74">
        <v>8</v>
      </c>
      <c r="D74" s="3" t="s">
        <v>159</v>
      </c>
      <c r="E74" s="3" t="s">
        <v>59</v>
      </c>
      <c r="F74" s="28">
        <v>182141</v>
      </c>
      <c r="G74" s="3" t="s">
        <v>99</v>
      </c>
      <c r="H74" s="9">
        <v>1444.8</v>
      </c>
      <c r="I74" s="9">
        <v>1445.8</v>
      </c>
      <c r="J74" s="9">
        <v>1445.8</v>
      </c>
      <c r="K74" s="9">
        <v>1443.8</v>
      </c>
      <c r="L74" s="9">
        <v>1443.8</v>
      </c>
      <c r="M74" s="9">
        <v>1450.8</v>
      </c>
      <c r="N74" s="9">
        <v>1447.8</v>
      </c>
      <c r="O74" s="9">
        <v>1446.8</v>
      </c>
      <c r="P74" s="9">
        <v>1452.8</v>
      </c>
      <c r="Q74" s="9">
        <v>1452.8</v>
      </c>
      <c r="R74" s="9">
        <v>1453.8</v>
      </c>
      <c r="S74" s="29">
        <v>1454.8</v>
      </c>
    </row>
    <row r="75" spans="1:19">
      <c r="A75" s="3" t="s">
        <v>233</v>
      </c>
      <c r="B75">
        <v>20</v>
      </c>
      <c r="C75">
        <v>8</v>
      </c>
      <c r="D75" s="3" t="s">
        <v>159</v>
      </c>
      <c r="E75" s="3" t="s">
        <v>59</v>
      </c>
      <c r="F75" s="28">
        <v>182142</v>
      </c>
      <c r="G75" s="3" t="s">
        <v>99</v>
      </c>
      <c r="H75">
        <v>33</v>
      </c>
      <c r="I75">
        <v>33</v>
      </c>
      <c r="J75">
        <v>33</v>
      </c>
      <c r="K75">
        <v>34</v>
      </c>
      <c r="L75">
        <v>34</v>
      </c>
      <c r="M75">
        <v>36</v>
      </c>
      <c r="N75">
        <v>36</v>
      </c>
      <c r="O75">
        <v>36</v>
      </c>
      <c r="P75">
        <v>36</v>
      </c>
      <c r="Q75">
        <v>36</v>
      </c>
      <c r="R75">
        <v>36</v>
      </c>
      <c r="S75" s="30">
        <v>36</v>
      </c>
    </row>
    <row r="76" spans="1:19">
      <c r="A76" s="3" t="s">
        <v>234</v>
      </c>
      <c r="B76">
        <v>20</v>
      </c>
      <c r="C76">
        <v>8</v>
      </c>
      <c r="D76" s="3" t="s">
        <v>159</v>
      </c>
      <c r="E76" s="3" t="s">
        <v>59</v>
      </c>
      <c r="F76" s="28">
        <v>182143</v>
      </c>
      <c r="G76" s="3" t="s">
        <v>99</v>
      </c>
      <c r="H76">
        <v>100</v>
      </c>
      <c r="I76">
        <v>101</v>
      </c>
      <c r="J76">
        <v>100</v>
      </c>
      <c r="K76">
        <v>99</v>
      </c>
      <c r="L76">
        <v>99</v>
      </c>
      <c r="M76">
        <v>101</v>
      </c>
      <c r="N76">
        <v>101</v>
      </c>
      <c r="O76">
        <v>101</v>
      </c>
      <c r="P76">
        <v>101</v>
      </c>
      <c r="Q76">
        <v>101</v>
      </c>
      <c r="R76">
        <v>101</v>
      </c>
      <c r="S76" s="30">
        <v>101</v>
      </c>
    </row>
    <row r="77" spans="1:19">
      <c r="A77" s="3" t="s">
        <v>235</v>
      </c>
      <c r="B77">
        <v>20</v>
      </c>
      <c r="C77">
        <v>8</v>
      </c>
      <c r="D77" s="3" t="s">
        <v>159</v>
      </c>
      <c r="E77" s="3" t="s">
        <v>59</v>
      </c>
      <c r="F77" s="28">
        <v>182144</v>
      </c>
      <c r="G77" s="3" t="s">
        <v>99</v>
      </c>
      <c r="H77">
        <v>138</v>
      </c>
      <c r="I77">
        <v>138</v>
      </c>
      <c r="J77">
        <v>138</v>
      </c>
      <c r="K77">
        <v>138</v>
      </c>
      <c r="L77">
        <v>138</v>
      </c>
      <c r="M77">
        <v>137</v>
      </c>
      <c r="N77">
        <v>137</v>
      </c>
      <c r="O77">
        <v>135</v>
      </c>
      <c r="P77">
        <v>137</v>
      </c>
      <c r="Q77">
        <v>137</v>
      </c>
      <c r="R77">
        <v>137</v>
      </c>
      <c r="S77" s="30">
        <v>137</v>
      </c>
    </row>
    <row r="78" spans="1:19">
      <c r="A78" s="3" t="s">
        <v>236</v>
      </c>
      <c r="B78">
        <v>20</v>
      </c>
      <c r="C78">
        <v>8</v>
      </c>
      <c r="D78" s="3" t="s">
        <v>159</v>
      </c>
      <c r="E78" s="3" t="s">
        <v>59</v>
      </c>
      <c r="F78" s="28">
        <v>182145</v>
      </c>
      <c r="G78" s="3" t="s">
        <v>99</v>
      </c>
      <c r="H78">
        <v>45</v>
      </c>
      <c r="I78">
        <v>45</v>
      </c>
      <c r="J78">
        <v>45</v>
      </c>
      <c r="K78">
        <v>45</v>
      </c>
      <c r="L78">
        <v>45</v>
      </c>
      <c r="M78">
        <v>46</v>
      </c>
      <c r="N78">
        <v>46</v>
      </c>
      <c r="O78">
        <v>46</v>
      </c>
      <c r="P78">
        <v>46</v>
      </c>
      <c r="Q78">
        <v>46</v>
      </c>
      <c r="R78">
        <v>46</v>
      </c>
      <c r="S78" s="30">
        <v>46</v>
      </c>
    </row>
    <row r="79" spans="1:19">
      <c r="A79" s="3" t="s">
        <v>237</v>
      </c>
      <c r="B79">
        <v>20</v>
      </c>
      <c r="C79">
        <v>8</v>
      </c>
      <c r="D79" s="3" t="s">
        <v>159</v>
      </c>
      <c r="E79" s="3" t="s">
        <v>59</v>
      </c>
      <c r="F79" s="28">
        <v>182146</v>
      </c>
      <c r="G79" s="3" t="s">
        <v>99</v>
      </c>
      <c r="H79">
        <v>236</v>
      </c>
      <c r="I79">
        <v>237</v>
      </c>
      <c r="J79">
        <v>235</v>
      </c>
      <c r="K79">
        <v>234</v>
      </c>
      <c r="L79">
        <v>234</v>
      </c>
      <c r="M79">
        <v>239</v>
      </c>
      <c r="N79">
        <v>239</v>
      </c>
      <c r="O79">
        <v>239</v>
      </c>
      <c r="P79">
        <v>239</v>
      </c>
      <c r="Q79">
        <v>240</v>
      </c>
      <c r="R79">
        <v>240</v>
      </c>
      <c r="S79" s="30">
        <v>239</v>
      </c>
    </row>
    <row r="80" spans="1:19">
      <c r="A80" s="3" t="s">
        <v>238</v>
      </c>
      <c r="B80">
        <v>20</v>
      </c>
      <c r="C80">
        <v>8</v>
      </c>
      <c r="D80" s="3" t="s">
        <v>159</v>
      </c>
      <c r="E80" s="3" t="s">
        <v>59</v>
      </c>
      <c r="F80" s="28">
        <v>182147</v>
      </c>
      <c r="G80" s="3" t="s">
        <v>99</v>
      </c>
      <c r="H80">
        <v>251</v>
      </c>
      <c r="I80">
        <v>252</v>
      </c>
      <c r="J80">
        <v>252</v>
      </c>
      <c r="K80">
        <v>251</v>
      </c>
      <c r="L80">
        <v>251</v>
      </c>
      <c r="M80">
        <v>259</v>
      </c>
      <c r="N80">
        <v>258</v>
      </c>
      <c r="O80">
        <v>259</v>
      </c>
      <c r="P80">
        <v>259</v>
      </c>
      <c r="Q80">
        <v>258</v>
      </c>
      <c r="R80">
        <v>257</v>
      </c>
      <c r="S80" s="30">
        <v>258</v>
      </c>
    </row>
    <row r="81" spans="1:19">
      <c r="A81" s="3" t="s">
        <v>239</v>
      </c>
      <c r="B81">
        <v>20</v>
      </c>
      <c r="C81">
        <v>8</v>
      </c>
      <c r="D81" s="3" t="s">
        <v>159</v>
      </c>
      <c r="E81" s="3" t="s">
        <v>59</v>
      </c>
      <c r="F81" s="28">
        <v>182148</v>
      </c>
      <c r="G81" s="3" t="s">
        <v>99</v>
      </c>
      <c r="H81">
        <v>310.5</v>
      </c>
      <c r="I81">
        <v>311.5</v>
      </c>
      <c r="J81">
        <v>311.5</v>
      </c>
      <c r="K81">
        <v>309.5</v>
      </c>
      <c r="L81">
        <v>309.5</v>
      </c>
      <c r="M81">
        <v>324.5</v>
      </c>
      <c r="N81">
        <v>325.5</v>
      </c>
      <c r="O81">
        <v>326.5</v>
      </c>
      <c r="P81">
        <v>327.5</v>
      </c>
      <c r="Q81">
        <v>327.5</v>
      </c>
      <c r="R81">
        <v>326.5</v>
      </c>
      <c r="S81" s="30">
        <v>326.5</v>
      </c>
    </row>
    <row r="82" spans="1:19">
      <c r="A82" s="3" t="s">
        <v>240</v>
      </c>
      <c r="B82">
        <v>20</v>
      </c>
      <c r="C82">
        <v>8</v>
      </c>
      <c r="D82" s="3" t="s">
        <v>159</v>
      </c>
      <c r="E82" s="3" t="s">
        <v>59</v>
      </c>
      <c r="F82" s="28">
        <v>182149</v>
      </c>
      <c r="G82" s="3" t="s">
        <v>99</v>
      </c>
      <c r="H82">
        <v>69</v>
      </c>
      <c r="I82">
        <v>69</v>
      </c>
      <c r="J82">
        <v>69</v>
      </c>
      <c r="K82">
        <v>68</v>
      </c>
      <c r="L82">
        <v>68</v>
      </c>
      <c r="M82">
        <v>69</v>
      </c>
      <c r="N82">
        <v>69</v>
      </c>
      <c r="O82">
        <v>69</v>
      </c>
      <c r="P82">
        <v>70</v>
      </c>
      <c r="Q82">
        <v>70</v>
      </c>
      <c r="R82">
        <v>69</v>
      </c>
      <c r="S82" s="30">
        <v>69</v>
      </c>
    </row>
    <row r="83" spans="1:19">
      <c r="A83" s="3" t="s">
        <v>241</v>
      </c>
      <c r="B83">
        <v>20</v>
      </c>
      <c r="C83">
        <v>8</v>
      </c>
      <c r="D83" s="3" t="s">
        <v>159</v>
      </c>
      <c r="E83" s="3" t="s">
        <v>59</v>
      </c>
      <c r="F83" s="28">
        <v>182151</v>
      </c>
      <c r="G83" s="3" t="s">
        <v>99</v>
      </c>
      <c r="H83">
        <v>128.5</v>
      </c>
      <c r="I83">
        <v>129.5</v>
      </c>
      <c r="J83">
        <v>130.5</v>
      </c>
      <c r="K83">
        <v>130.5</v>
      </c>
      <c r="L83">
        <v>130.5</v>
      </c>
      <c r="M83">
        <v>129.5</v>
      </c>
      <c r="N83">
        <v>129.5</v>
      </c>
      <c r="O83">
        <v>129.5</v>
      </c>
      <c r="P83">
        <v>130.5</v>
      </c>
      <c r="Q83">
        <v>130.5</v>
      </c>
      <c r="R83">
        <v>130.5</v>
      </c>
      <c r="S83" s="30">
        <v>130.5</v>
      </c>
    </row>
    <row r="84" spans="1:19">
      <c r="A84" s="3" t="s">
        <v>242</v>
      </c>
      <c r="B84">
        <v>20</v>
      </c>
      <c r="C84">
        <v>8</v>
      </c>
      <c r="D84" s="3" t="s">
        <v>159</v>
      </c>
      <c r="E84" s="3" t="s">
        <v>59</v>
      </c>
      <c r="F84" s="28">
        <v>182152</v>
      </c>
      <c r="G84" s="3" t="s">
        <v>99</v>
      </c>
      <c r="H84">
        <v>996.3</v>
      </c>
      <c r="I84">
        <v>981.1</v>
      </c>
      <c r="J84">
        <v>980.1</v>
      </c>
      <c r="K84">
        <v>977.1</v>
      </c>
      <c r="L84">
        <v>977.1</v>
      </c>
      <c r="M84">
        <v>976.1</v>
      </c>
      <c r="N84">
        <v>975.1</v>
      </c>
      <c r="O84">
        <v>975.1</v>
      </c>
      <c r="P84">
        <v>973.1</v>
      </c>
      <c r="Q84">
        <v>973.1</v>
      </c>
      <c r="R84">
        <v>973.1</v>
      </c>
      <c r="S84" s="30">
        <v>974.1</v>
      </c>
    </row>
    <row r="85" spans="1:19">
      <c r="A85" s="3" t="s">
        <v>243</v>
      </c>
      <c r="B85">
        <v>20</v>
      </c>
      <c r="C85">
        <v>8</v>
      </c>
      <c r="D85" s="3" t="s">
        <v>159</v>
      </c>
      <c r="E85" s="3" t="s">
        <v>59</v>
      </c>
      <c r="F85" s="28">
        <v>182153</v>
      </c>
      <c r="G85" s="3" t="s">
        <v>99</v>
      </c>
      <c r="H85" s="9">
        <v>1225.5</v>
      </c>
      <c r="I85" s="9">
        <v>1225.5</v>
      </c>
      <c r="J85" s="9">
        <v>1224.5</v>
      </c>
      <c r="K85" s="9">
        <v>1225.5</v>
      </c>
      <c r="L85" s="9">
        <v>1225.5</v>
      </c>
      <c r="M85" s="9">
        <v>1226.5</v>
      </c>
      <c r="N85" s="9">
        <v>1226.5</v>
      </c>
      <c r="O85" s="9">
        <v>1227.5</v>
      </c>
      <c r="P85" s="9">
        <v>1227.5</v>
      </c>
      <c r="Q85" s="9">
        <v>1225.5</v>
      </c>
      <c r="R85" s="9">
        <v>1221.5</v>
      </c>
      <c r="S85" s="29">
        <v>1220.5</v>
      </c>
    </row>
    <row r="86" spans="1:19">
      <c r="A86" s="3" t="s">
        <v>244</v>
      </c>
      <c r="B86">
        <v>20</v>
      </c>
      <c r="C86">
        <v>8</v>
      </c>
      <c r="D86" s="3" t="s">
        <v>159</v>
      </c>
      <c r="E86" s="3" t="s">
        <v>59</v>
      </c>
      <c r="F86" s="28">
        <v>182154</v>
      </c>
      <c r="G86" s="3" t="s">
        <v>99</v>
      </c>
      <c r="H86">
        <v>174</v>
      </c>
      <c r="I86">
        <v>171</v>
      </c>
      <c r="J86">
        <v>173</v>
      </c>
      <c r="K86">
        <v>172</v>
      </c>
      <c r="L86">
        <v>172</v>
      </c>
      <c r="M86">
        <v>174</v>
      </c>
      <c r="N86">
        <v>176</v>
      </c>
      <c r="O86">
        <v>175</v>
      </c>
      <c r="P86">
        <v>177</v>
      </c>
      <c r="Q86">
        <v>178</v>
      </c>
      <c r="R86">
        <v>177</v>
      </c>
      <c r="S86" s="30">
        <v>177</v>
      </c>
    </row>
    <row r="87" spans="1:19">
      <c r="A87" s="3" t="s">
        <v>245</v>
      </c>
      <c r="B87">
        <v>20</v>
      </c>
      <c r="C87">
        <v>8</v>
      </c>
      <c r="D87" s="3" t="s">
        <v>159</v>
      </c>
      <c r="E87" s="3" t="s">
        <v>59</v>
      </c>
      <c r="F87" s="28">
        <v>182155</v>
      </c>
      <c r="G87" s="3" t="s">
        <v>99</v>
      </c>
      <c r="H87">
        <v>173</v>
      </c>
      <c r="I87">
        <v>170</v>
      </c>
      <c r="J87">
        <v>172</v>
      </c>
      <c r="K87">
        <v>171</v>
      </c>
      <c r="L87">
        <v>171</v>
      </c>
      <c r="M87">
        <v>173</v>
      </c>
      <c r="N87">
        <v>175</v>
      </c>
      <c r="O87">
        <v>174</v>
      </c>
      <c r="P87">
        <v>176</v>
      </c>
      <c r="Q87">
        <v>177</v>
      </c>
      <c r="R87">
        <v>177</v>
      </c>
      <c r="S87" s="30">
        <v>176</v>
      </c>
    </row>
    <row r="88" spans="1:19">
      <c r="A88" s="3" t="s">
        <v>246</v>
      </c>
      <c r="B88">
        <v>20</v>
      </c>
      <c r="C88">
        <v>8</v>
      </c>
      <c r="D88" s="3" t="s">
        <v>159</v>
      </c>
      <c r="E88" s="3" t="s">
        <v>59</v>
      </c>
      <c r="F88" s="28">
        <v>182157</v>
      </c>
      <c r="G88" s="3" t="s">
        <v>99</v>
      </c>
      <c r="H88">
        <v>163</v>
      </c>
      <c r="I88">
        <v>163</v>
      </c>
      <c r="J88">
        <v>163</v>
      </c>
      <c r="K88">
        <v>162</v>
      </c>
      <c r="L88">
        <v>162</v>
      </c>
      <c r="M88">
        <v>164</v>
      </c>
      <c r="N88">
        <v>164</v>
      </c>
      <c r="O88">
        <v>163</v>
      </c>
      <c r="P88">
        <v>163</v>
      </c>
      <c r="Q88">
        <v>164</v>
      </c>
      <c r="R88">
        <v>163</v>
      </c>
      <c r="S88" s="30">
        <v>163</v>
      </c>
    </row>
    <row r="89" spans="1:19">
      <c r="A89" s="3" t="s">
        <v>247</v>
      </c>
      <c r="B89">
        <v>20</v>
      </c>
      <c r="C89">
        <v>8</v>
      </c>
      <c r="D89" s="3" t="s">
        <v>159</v>
      </c>
      <c r="E89" s="3" t="s">
        <v>59</v>
      </c>
      <c r="F89" s="28">
        <v>182158</v>
      </c>
      <c r="G89" s="3" t="s">
        <v>99</v>
      </c>
      <c r="H89">
        <v>33</v>
      </c>
      <c r="I89">
        <v>34</v>
      </c>
      <c r="J89">
        <v>34</v>
      </c>
      <c r="K89">
        <v>34</v>
      </c>
      <c r="L89">
        <v>34</v>
      </c>
      <c r="M89">
        <v>35</v>
      </c>
      <c r="N89">
        <v>35</v>
      </c>
      <c r="O89">
        <v>35</v>
      </c>
      <c r="P89">
        <v>35</v>
      </c>
      <c r="Q89">
        <v>35</v>
      </c>
      <c r="R89">
        <v>34</v>
      </c>
      <c r="S89" s="30">
        <v>34</v>
      </c>
    </row>
    <row r="90" spans="1:19">
      <c r="A90" s="3" t="s">
        <v>248</v>
      </c>
      <c r="B90">
        <v>20</v>
      </c>
      <c r="C90">
        <v>8</v>
      </c>
      <c r="D90" s="3" t="s">
        <v>159</v>
      </c>
      <c r="E90" s="3" t="s">
        <v>59</v>
      </c>
      <c r="F90" s="28">
        <v>182159</v>
      </c>
      <c r="G90" s="3" t="s">
        <v>99</v>
      </c>
      <c r="H90">
        <v>74</v>
      </c>
      <c r="I90">
        <v>74</v>
      </c>
      <c r="J90">
        <v>77</v>
      </c>
      <c r="K90">
        <v>75</v>
      </c>
      <c r="L90">
        <v>75</v>
      </c>
      <c r="M90">
        <v>75</v>
      </c>
      <c r="N90">
        <v>76</v>
      </c>
      <c r="O90">
        <v>75</v>
      </c>
      <c r="P90">
        <v>75</v>
      </c>
      <c r="Q90">
        <v>77</v>
      </c>
      <c r="R90">
        <v>77</v>
      </c>
      <c r="S90" s="30">
        <v>78</v>
      </c>
    </row>
    <row r="91" spans="1:19">
      <c r="A91" s="3" t="s">
        <v>249</v>
      </c>
      <c r="B91">
        <v>20</v>
      </c>
      <c r="C91">
        <v>8</v>
      </c>
      <c r="D91" s="3" t="s">
        <v>159</v>
      </c>
      <c r="E91" s="3" t="s">
        <v>59</v>
      </c>
      <c r="F91" s="28">
        <v>182160</v>
      </c>
      <c r="G91" s="3" t="s">
        <v>99</v>
      </c>
      <c r="H91">
        <v>42.8</v>
      </c>
      <c r="I91">
        <v>42.8</v>
      </c>
      <c r="J91">
        <v>44.8</v>
      </c>
      <c r="K91">
        <v>43.8</v>
      </c>
      <c r="L91">
        <v>43.8</v>
      </c>
      <c r="M91">
        <v>50.8</v>
      </c>
      <c r="N91">
        <v>50.8</v>
      </c>
      <c r="O91">
        <v>49.8</v>
      </c>
      <c r="P91">
        <v>49.8</v>
      </c>
      <c r="Q91">
        <v>50.8</v>
      </c>
      <c r="R91">
        <v>50.8</v>
      </c>
      <c r="S91" s="30">
        <v>51.8</v>
      </c>
    </row>
    <row r="92" spans="1:19">
      <c r="A92" s="3" t="s">
        <v>250</v>
      </c>
      <c r="B92">
        <v>20</v>
      </c>
      <c r="C92">
        <v>8</v>
      </c>
      <c r="D92" s="3" t="s">
        <v>159</v>
      </c>
      <c r="E92" s="3" t="s">
        <v>59</v>
      </c>
      <c r="F92" s="28">
        <v>182162</v>
      </c>
      <c r="G92" s="3" t="s">
        <v>99</v>
      </c>
      <c r="H92">
        <v>28</v>
      </c>
      <c r="I92">
        <v>28</v>
      </c>
      <c r="J92">
        <v>28</v>
      </c>
      <c r="K92">
        <v>28</v>
      </c>
      <c r="L92">
        <v>28</v>
      </c>
      <c r="M92">
        <v>28</v>
      </c>
      <c r="N92">
        <v>28</v>
      </c>
      <c r="O92">
        <v>28</v>
      </c>
      <c r="P92">
        <v>28</v>
      </c>
      <c r="Q92">
        <v>28</v>
      </c>
      <c r="R92">
        <v>28</v>
      </c>
      <c r="S92" s="30">
        <v>28</v>
      </c>
    </row>
    <row r="93" spans="1:19">
      <c r="A93" s="3" t="s">
        <v>251</v>
      </c>
      <c r="B93">
        <v>20</v>
      </c>
      <c r="C93">
        <v>8</v>
      </c>
      <c r="D93" s="3" t="s">
        <v>159</v>
      </c>
      <c r="E93" s="3" t="s">
        <v>59</v>
      </c>
      <c r="F93" s="28">
        <v>182163</v>
      </c>
      <c r="G93" s="3" t="s">
        <v>99</v>
      </c>
      <c r="H93">
        <v>67</v>
      </c>
      <c r="I93">
        <v>66</v>
      </c>
      <c r="J93">
        <v>67</v>
      </c>
      <c r="K93">
        <v>67</v>
      </c>
      <c r="L93">
        <v>67</v>
      </c>
      <c r="M93">
        <v>67</v>
      </c>
      <c r="N93">
        <v>67</v>
      </c>
      <c r="O93">
        <v>67</v>
      </c>
      <c r="P93">
        <v>67</v>
      </c>
      <c r="Q93">
        <v>67</v>
      </c>
      <c r="R93">
        <v>67</v>
      </c>
      <c r="S93" s="30">
        <v>67</v>
      </c>
    </row>
    <row r="94" spans="1:19">
      <c r="A94" s="3" t="s">
        <v>252</v>
      </c>
      <c r="B94">
        <v>20</v>
      </c>
      <c r="C94">
        <v>8</v>
      </c>
      <c r="D94" s="3" t="s">
        <v>159</v>
      </c>
      <c r="E94" s="3" t="s">
        <v>59</v>
      </c>
      <c r="F94" s="28">
        <v>182164</v>
      </c>
      <c r="G94" s="3" t="s">
        <v>99</v>
      </c>
      <c r="H94">
        <v>61</v>
      </c>
      <c r="I94">
        <v>60</v>
      </c>
      <c r="J94">
        <v>59</v>
      </c>
      <c r="K94">
        <v>59</v>
      </c>
      <c r="L94">
        <v>59</v>
      </c>
      <c r="M94">
        <v>60</v>
      </c>
      <c r="N94">
        <v>60</v>
      </c>
      <c r="O94">
        <v>60</v>
      </c>
      <c r="P94">
        <v>60</v>
      </c>
      <c r="Q94">
        <v>59</v>
      </c>
      <c r="R94">
        <v>59</v>
      </c>
      <c r="S94" s="30">
        <v>59</v>
      </c>
    </row>
    <row r="95" spans="1:19">
      <c r="A95" s="3" t="s">
        <v>253</v>
      </c>
      <c r="B95">
        <v>20</v>
      </c>
      <c r="C95">
        <v>8</v>
      </c>
      <c r="D95" s="3" t="s">
        <v>159</v>
      </c>
      <c r="E95" s="3" t="s">
        <v>59</v>
      </c>
      <c r="F95" s="28">
        <v>182165</v>
      </c>
      <c r="G95" s="3" t="s">
        <v>99</v>
      </c>
      <c r="H95">
        <v>57.4</v>
      </c>
      <c r="I95">
        <v>57.4</v>
      </c>
      <c r="J95">
        <v>58.4</v>
      </c>
      <c r="K95">
        <v>57.4</v>
      </c>
      <c r="L95">
        <v>57.4</v>
      </c>
      <c r="M95">
        <v>59.4</v>
      </c>
      <c r="N95">
        <v>59.4</v>
      </c>
      <c r="O95">
        <v>59.4</v>
      </c>
      <c r="P95">
        <v>59.4</v>
      </c>
      <c r="Q95">
        <v>59.4</v>
      </c>
      <c r="R95">
        <v>59.4</v>
      </c>
      <c r="S95" s="30">
        <v>59.4</v>
      </c>
    </row>
    <row r="96" spans="1:19">
      <c r="A96" s="3" t="s">
        <v>254</v>
      </c>
      <c r="B96">
        <v>20</v>
      </c>
      <c r="C96">
        <v>8</v>
      </c>
      <c r="D96" s="3" t="s">
        <v>159</v>
      </c>
      <c r="E96" s="3" t="s">
        <v>59</v>
      </c>
      <c r="F96" s="28">
        <v>182166</v>
      </c>
      <c r="G96" s="3" t="s">
        <v>99</v>
      </c>
      <c r="H96">
        <v>46</v>
      </c>
      <c r="I96">
        <v>44</v>
      </c>
      <c r="J96">
        <v>46</v>
      </c>
      <c r="K96">
        <v>44</v>
      </c>
      <c r="L96">
        <v>44</v>
      </c>
      <c r="M96">
        <v>45</v>
      </c>
      <c r="N96">
        <v>46</v>
      </c>
      <c r="O96">
        <v>47</v>
      </c>
      <c r="P96">
        <v>46</v>
      </c>
      <c r="Q96">
        <v>47</v>
      </c>
      <c r="R96">
        <v>45</v>
      </c>
      <c r="S96" s="30">
        <v>46</v>
      </c>
    </row>
    <row r="97" spans="1:19">
      <c r="A97" s="3" t="s">
        <v>255</v>
      </c>
      <c r="B97">
        <v>20</v>
      </c>
      <c r="C97">
        <v>8</v>
      </c>
      <c r="D97" s="3" t="s">
        <v>159</v>
      </c>
      <c r="E97" s="3" t="s">
        <v>59</v>
      </c>
      <c r="F97" s="28">
        <v>182167</v>
      </c>
      <c r="G97" s="3" t="s">
        <v>99</v>
      </c>
      <c r="H97">
        <v>26</v>
      </c>
      <c r="I97">
        <v>26</v>
      </c>
      <c r="J97">
        <v>26</v>
      </c>
      <c r="K97">
        <v>26</v>
      </c>
      <c r="L97">
        <v>26</v>
      </c>
      <c r="M97">
        <v>26</v>
      </c>
      <c r="N97">
        <v>26</v>
      </c>
      <c r="O97">
        <v>26</v>
      </c>
      <c r="P97">
        <v>26</v>
      </c>
      <c r="Q97">
        <v>26</v>
      </c>
      <c r="R97">
        <v>26</v>
      </c>
      <c r="S97" s="30">
        <v>26</v>
      </c>
    </row>
    <row r="98" spans="1:19">
      <c r="A98" s="3" t="s">
        <v>256</v>
      </c>
      <c r="B98">
        <v>20</v>
      </c>
      <c r="C98">
        <v>8</v>
      </c>
      <c r="D98" s="3" t="s">
        <v>159</v>
      </c>
      <c r="E98" s="3" t="s">
        <v>59</v>
      </c>
      <c r="F98" s="28">
        <v>182168</v>
      </c>
      <c r="G98" s="3" t="s">
        <v>99</v>
      </c>
      <c r="H98">
        <v>137.5</v>
      </c>
      <c r="I98">
        <v>135.5</v>
      </c>
      <c r="J98">
        <v>134.5</v>
      </c>
      <c r="K98">
        <v>136.5</v>
      </c>
      <c r="L98">
        <v>136.5</v>
      </c>
      <c r="M98">
        <v>136</v>
      </c>
      <c r="N98">
        <v>136</v>
      </c>
      <c r="O98">
        <v>137</v>
      </c>
      <c r="P98">
        <v>137</v>
      </c>
      <c r="Q98">
        <v>138</v>
      </c>
      <c r="R98">
        <v>138</v>
      </c>
      <c r="S98" s="30">
        <v>138</v>
      </c>
    </row>
    <row r="99" spans="1:19">
      <c r="A99" s="3" t="s">
        <v>257</v>
      </c>
      <c r="B99">
        <v>20</v>
      </c>
      <c r="C99">
        <v>8</v>
      </c>
      <c r="D99" s="3" t="s">
        <v>159</v>
      </c>
      <c r="E99" s="3" t="s">
        <v>59</v>
      </c>
      <c r="F99" s="28">
        <v>182169</v>
      </c>
      <c r="G99" s="3" t="s">
        <v>99</v>
      </c>
      <c r="H99">
        <v>537</v>
      </c>
      <c r="I99">
        <v>538</v>
      </c>
      <c r="J99">
        <v>536</v>
      </c>
      <c r="K99">
        <v>535</v>
      </c>
      <c r="L99">
        <v>535</v>
      </c>
      <c r="M99">
        <v>533</v>
      </c>
      <c r="N99">
        <v>532</v>
      </c>
      <c r="O99">
        <v>531</v>
      </c>
      <c r="P99">
        <v>531</v>
      </c>
      <c r="Q99">
        <v>530</v>
      </c>
      <c r="R99">
        <v>529</v>
      </c>
      <c r="S99" s="30">
        <v>531</v>
      </c>
    </row>
    <row r="100" spans="1:19">
      <c r="A100" s="3" t="s">
        <v>258</v>
      </c>
      <c r="B100">
        <v>20</v>
      </c>
      <c r="C100">
        <v>8</v>
      </c>
      <c r="D100" s="3" t="s">
        <v>159</v>
      </c>
      <c r="E100" s="3" t="s">
        <v>59</v>
      </c>
      <c r="F100" s="28">
        <v>182170</v>
      </c>
      <c r="G100" s="3" t="s">
        <v>99</v>
      </c>
      <c r="H100">
        <v>106</v>
      </c>
      <c r="I100">
        <v>107</v>
      </c>
      <c r="J100">
        <v>106</v>
      </c>
      <c r="K100">
        <v>107</v>
      </c>
      <c r="L100">
        <v>107</v>
      </c>
      <c r="M100">
        <v>107</v>
      </c>
      <c r="N100">
        <v>107</v>
      </c>
      <c r="O100">
        <v>107</v>
      </c>
      <c r="P100">
        <v>107</v>
      </c>
      <c r="Q100">
        <v>106</v>
      </c>
      <c r="R100">
        <v>106</v>
      </c>
      <c r="S100" s="30">
        <v>106</v>
      </c>
    </row>
    <row r="101" spans="1:19">
      <c r="A101" s="3" t="s">
        <v>259</v>
      </c>
      <c r="B101">
        <v>20</v>
      </c>
      <c r="C101">
        <v>8</v>
      </c>
      <c r="D101" s="3" t="s">
        <v>159</v>
      </c>
      <c r="E101" s="3" t="s">
        <v>59</v>
      </c>
      <c r="F101" s="28">
        <v>182171</v>
      </c>
      <c r="G101" s="3" t="s">
        <v>99</v>
      </c>
      <c r="H101">
        <v>217.5</v>
      </c>
      <c r="I101">
        <v>218.5</v>
      </c>
      <c r="J101">
        <v>215.5</v>
      </c>
      <c r="K101">
        <v>218.5</v>
      </c>
      <c r="L101">
        <v>218.5</v>
      </c>
      <c r="M101">
        <v>221.5</v>
      </c>
      <c r="N101">
        <v>221.5</v>
      </c>
      <c r="O101">
        <v>222.5</v>
      </c>
      <c r="P101">
        <v>224.5</v>
      </c>
      <c r="Q101">
        <v>226.5</v>
      </c>
      <c r="R101">
        <v>224.5</v>
      </c>
      <c r="S101" s="30">
        <v>224.5</v>
      </c>
    </row>
    <row r="102" spans="1:19">
      <c r="A102" s="3" t="s">
        <v>260</v>
      </c>
      <c r="B102">
        <v>20</v>
      </c>
      <c r="C102">
        <v>8</v>
      </c>
      <c r="D102" s="3" t="s">
        <v>159</v>
      </c>
      <c r="E102" s="3" t="s">
        <v>59</v>
      </c>
      <c r="F102" s="28">
        <v>182172</v>
      </c>
      <c r="G102" s="3" t="s">
        <v>99</v>
      </c>
      <c r="H102">
        <v>456</v>
      </c>
      <c r="I102">
        <v>453.5</v>
      </c>
      <c r="J102">
        <v>456.4</v>
      </c>
      <c r="K102">
        <v>457.4</v>
      </c>
      <c r="L102">
        <v>457.4</v>
      </c>
      <c r="M102">
        <v>454.9</v>
      </c>
      <c r="N102">
        <v>458.1</v>
      </c>
      <c r="O102">
        <v>458.1</v>
      </c>
      <c r="P102">
        <v>452</v>
      </c>
      <c r="Q102">
        <v>453</v>
      </c>
      <c r="R102">
        <v>453</v>
      </c>
      <c r="S102" s="30">
        <v>452</v>
      </c>
    </row>
    <row r="103" spans="1:19">
      <c r="A103" s="3" t="s">
        <v>261</v>
      </c>
      <c r="B103">
        <v>20</v>
      </c>
      <c r="C103">
        <v>8</v>
      </c>
      <c r="D103" s="3" t="s">
        <v>159</v>
      </c>
      <c r="E103" s="3" t="s">
        <v>59</v>
      </c>
      <c r="F103" s="28">
        <v>182173</v>
      </c>
      <c r="G103" s="3" t="s">
        <v>99</v>
      </c>
      <c r="H103">
        <v>444.5</v>
      </c>
      <c r="I103">
        <v>442</v>
      </c>
      <c r="J103">
        <v>443.9</v>
      </c>
      <c r="K103">
        <v>444.9</v>
      </c>
      <c r="L103">
        <v>444.9</v>
      </c>
      <c r="M103">
        <v>442.4</v>
      </c>
      <c r="N103">
        <v>445.6</v>
      </c>
      <c r="O103">
        <v>445.6</v>
      </c>
      <c r="P103">
        <v>439.5</v>
      </c>
      <c r="Q103">
        <v>440.5</v>
      </c>
      <c r="R103">
        <v>441.5</v>
      </c>
      <c r="S103" s="30">
        <v>439.5</v>
      </c>
    </row>
    <row r="104" spans="1:19">
      <c r="A104" s="3" t="s">
        <v>262</v>
      </c>
      <c r="B104">
        <v>20</v>
      </c>
      <c r="C104">
        <v>8</v>
      </c>
      <c r="D104" s="3" t="s">
        <v>159</v>
      </c>
      <c r="E104" s="3" t="s">
        <v>59</v>
      </c>
      <c r="F104" s="28">
        <v>182175</v>
      </c>
      <c r="G104" s="3" t="s">
        <v>99</v>
      </c>
      <c r="H104">
        <v>195</v>
      </c>
      <c r="I104">
        <v>193</v>
      </c>
      <c r="J104">
        <v>197</v>
      </c>
      <c r="K104">
        <v>197</v>
      </c>
      <c r="L104">
        <v>197</v>
      </c>
      <c r="M104">
        <v>199</v>
      </c>
      <c r="N104">
        <v>198</v>
      </c>
      <c r="O104">
        <v>199</v>
      </c>
      <c r="P104">
        <v>195</v>
      </c>
      <c r="Q104">
        <v>197</v>
      </c>
      <c r="R104">
        <v>197</v>
      </c>
      <c r="S104" s="30">
        <v>197</v>
      </c>
    </row>
    <row r="105" spans="1:19">
      <c r="A105" s="3" t="s">
        <v>263</v>
      </c>
      <c r="B105">
        <v>20</v>
      </c>
      <c r="C105">
        <v>8</v>
      </c>
      <c r="D105" s="3" t="s">
        <v>159</v>
      </c>
      <c r="E105" s="3" t="s">
        <v>59</v>
      </c>
      <c r="F105" s="28">
        <v>182176</v>
      </c>
      <c r="G105" s="3" t="s">
        <v>99</v>
      </c>
      <c r="H105">
        <v>114</v>
      </c>
      <c r="I105">
        <v>113</v>
      </c>
      <c r="J105">
        <v>116</v>
      </c>
      <c r="K105">
        <v>116</v>
      </c>
      <c r="L105">
        <v>116</v>
      </c>
      <c r="M105">
        <v>126</v>
      </c>
      <c r="N105">
        <v>124</v>
      </c>
      <c r="O105">
        <v>125</v>
      </c>
      <c r="P105">
        <v>124</v>
      </c>
      <c r="Q105">
        <v>124</v>
      </c>
      <c r="R105">
        <v>124</v>
      </c>
      <c r="S105" s="30">
        <v>124</v>
      </c>
    </row>
    <row r="106" spans="1:19">
      <c r="A106" s="3" t="s">
        <v>264</v>
      </c>
      <c r="B106">
        <v>20</v>
      </c>
      <c r="C106">
        <v>8</v>
      </c>
      <c r="D106" s="3" t="s">
        <v>159</v>
      </c>
      <c r="E106" s="3" t="s">
        <v>59</v>
      </c>
      <c r="F106" s="28">
        <v>182178</v>
      </c>
      <c r="G106" s="3" t="s">
        <v>99</v>
      </c>
      <c r="H106">
        <v>703</v>
      </c>
      <c r="I106">
        <v>705</v>
      </c>
      <c r="J106">
        <v>705</v>
      </c>
      <c r="K106">
        <v>703</v>
      </c>
      <c r="L106">
        <v>703</v>
      </c>
      <c r="M106">
        <v>703</v>
      </c>
      <c r="N106">
        <v>701</v>
      </c>
      <c r="O106">
        <v>699</v>
      </c>
      <c r="P106">
        <v>699</v>
      </c>
      <c r="Q106">
        <v>698</v>
      </c>
      <c r="R106">
        <v>696</v>
      </c>
      <c r="S106" s="30">
        <v>696</v>
      </c>
    </row>
    <row r="107" spans="1:19">
      <c r="A107" s="3" t="s">
        <v>265</v>
      </c>
      <c r="B107">
        <v>20</v>
      </c>
      <c r="C107">
        <v>8</v>
      </c>
      <c r="D107" s="3" t="s">
        <v>159</v>
      </c>
      <c r="E107" s="3" t="s">
        <v>59</v>
      </c>
      <c r="F107" s="28">
        <v>182179</v>
      </c>
      <c r="G107" s="3" t="s">
        <v>99</v>
      </c>
      <c r="H107">
        <v>265.5</v>
      </c>
      <c r="I107">
        <v>265.5</v>
      </c>
      <c r="J107">
        <v>265.5</v>
      </c>
      <c r="K107">
        <v>265.5</v>
      </c>
      <c r="L107">
        <v>265.5</v>
      </c>
      <c r="M107">
        <v>263.3</v>
      </c>
      <c r="N107">
        <v>263.3</v>
      </c>
      <c r="O107">
        <v>261.8</v>
      </c>
      <c r="P107">
        <v>261.8</v>
      </c>
      <c r="Q107">
        <v>261.8</v>
      </c>
      <c r="R107">
        <v>270.5</v>
      </c>
      <c r="S107" s="30">
        <v>269.5</v>
      </c>
    </row>
    <row r="108" spans="1:19">
      <c r="A108" s="3" t="s">
        <v>266</v>
      </c>
      <c r="B108">
        <v>20</v>
      </c>
      <c r="C108">
        <v>8</v>
      </c>
      <c r="D108" s="3" t="s">
        <v>159</v>
      </c>
      <c r="E108" s="3" t="s">
        <v>59</v>
      </c>
      <c r="F108" s="28">
        <v>182180</v>
      </c>
      <c r="G108" s="3" t="s">
        <v>99</v>
      </c>
      <c r="H108">
        <v>94</v>
      </c>
      <c r="I108">
        <v>94</v>
      </c>
      <c r="J108">
        <v>93</v>
      </c>
      <c r="K108">
        <v>93</v>
      </c>
      <c r="L108">
        <v>93</v>
      </c>
      <c r="M108">
        <v>93</v>
      </c>
      <c r="N108">
        <v>93</v>
      </c>
      <c r="O108">
        <v>94</v>
      </c>
      <c r="P108">
        <v>93</v>
      </c>
      <c r="Q108">
        <v>93</v>
      </c>
      <c r="R108">
        <v>93</v>
      </c>
      <c r="S108" s="30">
        <v>93</v>
      </c>
    </row>
    <row r="109" spans="1:19">
      <c r="A109" s="3" t="s">
        <v>267</v>
      </c>
      <c r="B109">
        <v>20</v>
      </c>
      <c r="C109">
        <v>8</v>
      </c>
      <c r="D109" s="3" t="s">
        <v>159</v>
      </c>
      <c r="E109" s="3" t="s">
        <v>59</v>
      </c>
      <c r="F109" s="28">
        <v>182181</v>
      </c>
      <c r="G109" s="3" t="s">
        <v>99</v>
      </c>
      <c r="H109">
        <v>58</v>
      </c>
      <c r="I109">
        <v>58</v>
      </c>
      <c r="J109">
        <v>56</v>
      </c>
      <c r="K109">
        <v>59</v>
      </c>
      <c r="L109">
        <v>59</v>
      </c>
      <c r="M109">
        <v>61</v>
      </c>
      <c r="N109">
        <v>61</v>
      </c>
      <c r="O109">
        <v>61</v>
      </c>
      <c r="P109">
        <v>60</v>
      </c>
      <c r="Q109">
        <v>58</v>
      </c>
      <c r="R109">
        <v>58</v>
      </c>
      <c r="S109" s="30">
        <v>60</v>
      </c>
    </row>
    <row r="110" spans="1:19">
      <c r="A110" s="3" t="s">
        <v>268</v>
      </c>
      <c r="B110">
        <v>20</v>
      </c>
      <c r="C110">
        <v>8</v>
      </c>
      <c r="D110" s="3" t="s">
        <v>159</v>
      </c>
      <c r="E110" s="3" t="s">
        <v>59</v>
      </c>
      <c r="F110" s="28">
        <v>182182</v>
      </c>
      <c r="G110" s="3" t="s">
        <v>99</v>
      </c>
      <c r="H110">
        <v>125.8</v>
      </c>
      <c r="I110">
        <v>123.8</v>
      </c>
      <c r="J110">
        <v>121.8</v>
      </c>
      <c r="K110">
        <v>126.8</v>
      </c>
      <c r="L110">
        <v>126.8</v>
      </c>
      <c r="M110">
        <v>131.80000000000001</v>
      </c>
      <c r="N110">
        <v>130.80000000000001</v>
      </c>
      <c r="O110">
        <v>129.80000000000001</v>
      </c>
      <c r="P110">
        <v>130.80000000000001</v>
      </c>
      <c r="Q110">
        <v>132.80000000000001</v>
      </c>
      <c r="R110">
        <v>131.80000000000001</v>
      </c>
      <c r="S110" s="30">
        <v>131.80000000000001</v>
      </c>
    </row>
    <row r="111" spans="1:19">
      <c r="A111" s="3" t="s">
        <v>269</v>
      </c>
      <c r="B111">
        <v>20</v>
      </c>
      <c r="C111">
        <v>8</v>
      </c>
      <c r="D111" s="3" t="s">
        <v>159</v>
      </c>
      <c r="E111" s="3" t="s">
        <v>59</v>
      </c>
      <c r="F111" s="28">
        <v>182183</v>
      </c>
      <c r="G111" s="3" t="s">
        <v>99</v>
      </c>
      <c r="H111">
        <v>118</v>
      </c>
      <c r="I111">
        <v>116</v>
      </c>
      <c r="J111">
        <v>117</v>
      </c>
      <c r="K111">
        <v>116</v>
      </c>
      <c r="L111">
        <v>116</v>
      </c>
      <c r="M111">
        <v>118</v>
      </c>
      <c r="N111">
        <v>117</v>
      </c>
      <c r="O111">
        <v>118</v>
      </c>
      <c r="P111">
        <v>117</v>
      </c>
      <c r="Q111">
        <v>118</v>
      </c>
      <c r="R111">
        <v>117</v>
      </c>
      <c r="S111" s="30">
        <v>118</v>
      </c>
    </row>
    <row r="112" spans="1:19">
      <c r="A112" s="3" t="s">
        <v>270</v>
      </c>
      <c r="B112">
        <v>20</v>
      </c>
      <c r="C112">
        <v>8</v>
      </c>
      <c r="D112" s="3" t="s">
        <v>159</v>
      </c>
      <c r="E112" s="3" t="s">
        <v>59</v>
      </c>
      <c r="F112" s="28">
        <v>182184</v>
      </c>
      <c r="G112" s="3" t="s">
        <v>99</v>
      </c>
      <c r="H112">
        <v>227</v>
      </c>
      <c r="I112">
        <v>227</v>
      </c>
      <c r="J112">
        <v>228</v>
      </c>
      <c r="K112">
        <v>224</v>
      </c>
      <c r="L112">
        <v>224</v>
      </c>
      <c r="M112">
        <v>228</v>
      </c>
      <c r="N112">
        <v>223</v>
      </c>
      <c r="O112">
        <v>223</v>
      </c>
      <c r="P112">
        <v>226</v>
      </c>
      <c r="Q112">
        <v>224</v>
      </c>
      <c r="R112">
        <v>222</v>
      </c>
      <c r="S112" s="30">
        <v>223</v>
      </c>
    </row>
    <row r="113" spans="1:19">
      <c r="A113" s="3" t="s">
        <v>271</v>
      </c>
      <c r="B113">
        <v>20</v>
      </c>
      <c r="C113">
        <v>8</v>
      </c>
      <c r="D113" s="3" t="s">
        <v>159</v>
      </c>
      <c r="E113" s="3" t="s">
        <v>59</v>
      </c>
      <c r="F113" s="28">
        <v>182185</v>
      </c>
      <c r="G113" s="3" t="s">
        <v>99</v>
      </c>
      <c r="H113">
        <v>119</v>
      </c>
      <c r="I113">
        <v>116</v>
      </c>
      <c r="J113">
        <v>116</v>
      </c>
      <c r="K113">
        <v>115</v>
      </c>
      <c r="L113">
        <v>115</v>
      </c>
      <c r="M113">
        <v>113</v>
      </c>
      <c r="N113">
        <v>115</v>
      </c>
      <c r="O113">
        <v>118</v>
      </c>
      <c r="P113">
        <v>115</v>
      </c>
      <c r="Q113">
        <v>117</v>
      </c>
      <c r="R113">
        <v>116</v>
      </c>
      <c r="S113" s="30">
        <v>117</v>
      </c>
    </row>
    <row r="114" spans="1:19">
      <c r="A114" s="3" t="s">
        <v>272</v>
      </c>
      <c r="B114">
        <v>20</v>
      </c>
      <c r="C114">
        <v>8</v>
      </c>
      <c r="D114" s="3" t="s">
        <v>159</v>
      </c>
      <c r="E114" s="3" t="s">
        <v>59</v>
      </c>
      <c r="F114" s="28">
        <v>182186</v>
      </c>
      <c r="G114" s="3" t="s">
        <v>99</v>
      </c>
      <c r="H114">
        <v>181</v>
      </c>
      <c r="I114">
        <v>184</v>
      </c>
      <c r="J114">
        <v>181</v>
      </c>
      <c r="K114">
        <v>184</v>
      </c>
      <c r="L114">
        <v>184</v>
      </c>
      <c r="M114">
        <v>184</v>
      </c>
      <c r="N114">
        <v>184</v>
      </c>
      <c r="O114">
        <v>181</v>
      </c>
      <c r="P114">
        <v>181</v>
      </c>
      <c r="Q114">
        <v>180</v>
      </c>
      <c r="R114">
        <v>180</v>
      </c>
      <c r="S114" s="30">
        <v>181</v>
      </c>
    </row>
    <row r="115" spans="1:19">
      <c r="A115" s="3" t="s">
        <v>273</v>
      </c>
      <c r="B115">
        <v>20</v>
      </c>
      <c r="C115">
        <v>8</v>
      </c>
      <c r="D115" s="3" t="s">
        <v>159</v>
      </c>
      <c r="E115" s="3" t="s">
        <v>59</v>
      </c>
      <c r="F115" s="28">
        <v>182187</v>
      </c>
      <c r="G115" s="3" t="s">
        <v>99</v>
      </c>
      <c r="H115">
        <v>181</v>
      </c>
      <c r="I115">
        <v>184</v>
      </c>
      <c r="J115">
        <v>181</v>
      </c>
      <c r="K115">
        <v>184</v>
      </c>
      <c r="L115">
        <v>184</v>
      </c>
      <c r="M115">
        <v>184</v>
      </c>
      <c r="N115">
        <v>184</v>
      </c>
      <c r="O115">
        <v>181</v>
      </c>
      <c r="P115">
        <v>181</v>
      </c>
      <c r="Q115">
        <v>180</v>
      </c>
      <c r="R115">
        <v>180</v>
      </c>
      <c r="S115" s="30">
        <v>181</v>
      </c>
    </row>
    <row r="116" spans="1:19">
      <c r="A116" s="3" t="s">
        <v>274</v>
      </c>
      <c r="B116">
        <v>20</v>
      </c>
      <c r="C116">
        <v>8</v>
      </c>
      <c r="D116" s="3" t="s">
        <v>159</v>
      </c>
      <c r="E116" s="3" t="s">
        <v>59</v>
      </c>
      <c r="F116" s="28">
        <v>182189</v>
      </c>
      <c r="G116" s="3" t="s">
        <v>99</v>
      </c>
      <c r="H116" s="9">
        <v>1270.5</v>
      </c>
      <c r="I116" s="9">
        <v>1269.5</v>
      </c>
      <c r="J116" s="9">
        <v>1265.5</v>
      </c>
      <c r="K116" s="9">
        <v>1263.5</v>
      </c>
      <c r="L116" s="9">
        <v>1263.5</v>
      </c>
      <c r="M116" s="9">
        <v>1258</v>
      </c>
      <c r="N116" s="9">
        <v>1265</v>
      </c>
      <c r="O116" s="9">
        <v>1262</v>
      </c>
      <c r="P116" s="9">
        <v>1261</v>
      </c>
      <c r="Q116" s="9">
        <v>1261</v>
      </c>
      <c r="R116" s="9">
        <v>1265</v>
      </c>
      <c r="S116" s="29">
        <v>1265</v>
      </c>
    </row>
    <row r="117" spans="1:19">
      <c r="A117" s="3" t="s">
        <v>275</v>
      </c>
      <c r="B117">
        <v>20</v>
      </c>
      <c r="C117">
        <v>8</v>
      </c>
      <c r="D117" s="3" t="s">
        <v>159</v>
      </c>
      <c r="E117" s="3" t="s">
        <v>59</v>
      </c>
      <c r="F117" s="28">
        <v>182190</v>
      </c>
      <c r="G117" s="3" t="s">
        <v>99</v>
      </c>
      <c r="H117" s="9">
        <v>1273</v>
      </c>
      <c r="I117" s="9">
        <v>1272</v>
      </c>
      <c r="J117" s="9">
        <v>1268</v>
      </c>
      <c r="K117" s="9">
        <v>1266</v>
      </c>
      <c r="L117" s="9">
        <v>1266</v>
      </c>
      <c r="M117" s="9">
        <v>1269</v>
      </c>
      <c r="N117" s="9">
        <v>1273</v>
      </c>
      <c r="O117" s="9">
        <v>1296</v>
      </c>
      <c r="P117" s="9">
        <v>1296</v>
      </c>
      <c r="Q117" s="9">
        <v>1298</v>
      </c>
      <c r="R117" s="9">
        <v>1297</v>
      </c>
      <c r="S117" s="29">
        <v>1298</v>
      </c>
    </row>
    <row r="118" spans="1:19">
      <c r="A118" s="3" t="s">
        <v>276</v>
      </c>
      <c r="B118">
        <v>20</v>
      </c>
      <c r="C118">
        <v>8</v>
      </c>
      <c r="D118" s="3" t="s">
        <v>159</v>
      </c>
      <c r="E118" s="3" t="s">
        <v>59</v>
      </c>
      <c r="F118" s="28">
        <v>182192</v>
      </c>
      <c r="G118" s="3" t="s">
        <v>99</v>
      </c>
      <c r="H118">
        <v>166.9</v>
      </c>
      <c r="I118">
        <v>166.9</v>
      </c>
      <c r="J118">
        <v>165.9</v>
      </c>
      <c r="K118">
        <v>165.9</v>
      </c>
      <c r="L118">
        <v>165.9</v>
      </c>
      <c r="M118">
        <v>165.4</v>
      </c>
      <c r="N118">
        <v>165.4</v>
      </c>
      <c r="O118">
        <v>165.4</v>
      </c>
      <c r="P118">
        <v>165.4</v>
      </c>
      <c r="Q118">
        <v>165.4</v>
      </c>
      <c r="R118">
        <v>164.4</v>
      </c>
      <c r="S118" s="30">
        <v>165.4</v>
      </c>
    </row>
    <row r="119" spans="1:19">
      <c r="A119" s="3" t="s">
        <v>277</v>
      </c>
      <c r="B119">
        <v>20</v>
      </c>
      <c r="C119">
        <v>8</v>
      </c>
      <c r="D119" s="3" t="s">
        <v>159</v>
      </c>
      <c r="E119" s="3" t="s">
        <v>59</v>
      </c>
      <c r="F119" s="28">
        <v>182193</v>
      </c>
      <c r="G119" s="3" t="s">
        <v>99</v>
      </c>
      <c r="H119">
        <v>163.4</v>
      </c>
      <c r="I119">
        <v>163.4</v>
      </c>
      <c r="J119">
        <v>162.4</v>
      </c>
      <c r="K119">
        <v>162.4</v>
      </c>
      <c r="L119">
        <v>162.4</v>
      </c>
      <c r="M119">
        <v>162.4</v>
      </c>
      <c r="N119">
        <v>162.4</v>
      </c>
      <c r="O119">
        <v>162.4</v>
      </c>
      <c r="P119">
        <v>162.4</v>
      </c>
      <c r="Q119">
        <v>162.4</v>
      </c>
      <c r="R119">
        <v>161.4</v>
      </c>
      <c r="S119" s="30">
        <v>162.4</v>
      </c>
    </row>
    <row r="120" spans="1:19">
      <c r="A120" s="3" t="s">
        <v>278</v>
      </c>
      <c r="B120">
        <v>20</v>
      </c>
      <c r="C120">
        <v>8</v>
      </c>
      <c r="D120" s="3" t="s">
        <v>159</v>
      </c>
      <c r="E120" s="3" t="s">
        <v>59</v>
      </c>
      <c r="F120" s="28">
        <v>182195</v>
      </c>
      <c r="G120" s="3" t="s">
        <v>99</v>
      </c>
      <c r="H120">
        <v>114</v>
      </c>
      <c r="I120">
        <v>113</v>
      </c>
      <c r="J120">
        <v>113</v>
      </c>
      <c r="K120">
        <v>114</v>
      </c>
      <c r="L120">
        <v>114</v>
      </c>
      <c r="M120">
        <v>114</v>
      </c>
      <c r="N120">
        <v>114</v>
      </c>
      <c r="O120">
        <v>113</v>
      </c>
      <c r="P120">
        <v>112</v>
      </c>
      <c r="Q120">
        <v>111</v>
      </c>
      <c r="R120">
        <v>111</v>
      </c>
      <c r="S120" s="30">
        <v>111</v>
      </c>
    </row>
    <row r="121" spans="1:19">
      <c r="A121" s="3" t="s">
        <v>279</v>
      </c>
      <c r="B121">
        <v>20</v>
      </c>
      <c r="C121">
        <v>8</v>
      </c>
      <c r="D121" s="3" t="s">
        <v>159</v>
      </c>
      <c r="E121" s="3" t="s">
        <v>59</v>
      </c>
      <c r="F121" s="28">
        <v>182196</v>
      </c>
      <c r="G121" s="3" t="s">
        <v>99</v>
      </c>
      <c r="H121">
        <v>136.80000000000001</v>
      </c>
      <c r="I121">
        <v>133.19999999999999</v>
      </c>
      <c r="J121">
        <v>131.19999999999999</v>
      </c>
      <c r="K121">
        <v>135</v>
      </c>
      <c r="L121">
        <v>135</v>
      </c>
      <c r="M121">
        <v>136.80000000000001</v>
      </c>
      <c r="N121">
        <v>136.6</v>
      </c>
      <c r="O121">
        <v>135.6</v>
      </c>
      <c r="P121">
        <v>134.80000000000001</v>
      </c>
      <c r="Q121">
        <v>134.80000000000001</v>
      </c>
      <c r="R121">
        <v>135.6</v>
      </c>
      <c r="S121" s="30">
        <v>135.6</v>
      </c>
    </row>
    <row r="122" spans="1:19">
      <c r="A122" s="3" t="s">
        <v>280</v>
      </c>
      <c r="B122">
        <v>20</v>
      </c>
      <c r="C122">
        <v>8</v>
      </c>
      <c r="D122" s="3" t="s">
        <v>159</v>
      </c>
      <c r="E122" s="3" t="s">
        <v>59</v>
      </c>
      <c r="F122" s="28">
        <v>182197</v>
      </c>
      <c r="G122" s="3" t="s">
        <v>99</v>
      </c>
      <c r="H122">
        <v>131.80000000000001</v>
      </c>
      <c r="I122">
        <v>128.19999999999999</v>
      </c>
      <c r="J122">
        <v>126.2</v>
      </c>
      <c r="K122">
        <v>130</v>
      </c>
      <c r="L122">
        <v>130</v>
      </c>
      <c r="M122">
        <v>135.80000000000001</v>
      </c>
      <c r="N122">
        <v>135.6</v>
      </c>
      <c r="O122">
        <v>134.6</v>
      </c>
      <c r="P122">
        <v>133.80000000000001</v>
      </c>
      <c r="Q122">
        <v>133.80000000000001</v>
      </c>
      <c r="R122">
        <v>134.6</v>
      </c>
      <c r="S122" s="30">
        <v>134.6</v>
      </c>
    </row>
    <row r="123" spans="1:19">
      <c r="A123" s="3" t="s">
        <v>281</v>
      </c>
      <c r="B123">
        <v>20</v>
      </c>
      <c r="C123">
        <v>8</v>
      </c>
      <c r="D123" s="3" t="s">
        <v>159</v>
      </c>
      <c r="E123" s="3" t="s">
        <v>59</v>
      </c>
      <c r="F123" s="28">
        <v>182199</v>
      </c>
      <c r="G123" s="3" t="s">
        <v>99</v>
      </c>
      <c r="H123">
        <v>152</v>
      </c>
      <c r="I123">
        <v>150</v>
      </c>
      <c r="J123">
        <v>153</v>
      </c>
      <c r="K123">
        <v>153</v>
      </c>
      <c r="L123">
        <v>153</v>
      </c>
      <c r="M123">
        <v>152</v>
      </c>
      <c r="N123">
        <v>153</v>
      </c>
      <c r="O123">
        <v>154</v>
      </c>
      <c r="P123">
        <v>156</v>
      </c>
      <c r="Q123">
        <v>156</v>
      </c>
      <c r="R123">
        <v>156</v>
      </c>
      <c r="S123" s="30">
        <v>155</v>
      </c>
    </row>
    <row r="124" spans="1:19">
      <c r="A124" s="3" t="s">
        <v>282</v>
      </c>
      <c r="B124">
        <v>20</v>
      </c>
      <c r="C124">
        <v>8</v>
      </c>
      <c r="D124" s="3" t="s">
        <v>159</v>
      </c>
      <c r="E124" s="3" t="s">
        <v>59</v>
      </c>
      <c r="F124" s="28">
        <v>182200</v>
      </c>
      <c r="G124" s="3" t="s">
        <v>99</v>
      </c>
      <c r="H124">
        <v>61</v>
      </c>
      <c r="I124">
        <v>61</v>
      </c>
      <c r="J124">
        <v>61</v>
      </c>
      <c r="K124">
        <v>61</v>
      </c>
      <c r="L124">
        <v>61</v>
      </c>
      <c r="M124">
        <v>60</v>
      </c>
      <c r="N124">
        <v>61</v>
      </c>
      <c r="O124">
        <v>61</v>
      </c>
      <c r="P124">
        <v>61</v>
      </c>
      <c r="Q124">
        <v>61</v>
      </c>
      <c r="R124">
        <v>61</v>
      </c>
      <c r="S124" s="30">
        <v>61</v>
      </c>
    </row>
    <row r="125" spans="1:19">
      <c r="A125" s="3" t="s">
        <v>283</v>
      </c>
      <c r="B125">
        <v>20</v>
      </c>
      <c r="C125">
        <v>8</v>
      </c>
      <c r="D125" s="3" t="s">
        <v>159</v>
      </c>
      <c r="E125" s="3" t="s">
        <v>59</v>
      </c>
      <c r="F125" s="28">
        <v>182201</v>
      </c>
      <c r="G125" s="3" t="s">
        <v>99</v>
      </c>
      <c r="H125">
        <v>60</v>
      </c>
      <c r="I125">
        <v>60</v>
      </c>
      <c r="J125">
        <v>60</v>
      </c>
      <c r="K125">
        <v>60</v>
      </c>
      <c r="L125">
        <v>60</v>
      </c>
      <c r="M125">
        <v>62</v>
      </c>
      <c r="N125">
        <v>62</v>
      </c>
      <c r="O125">
        <v>62</v>
      </c>
      <c r="P125">
        <v>62</v>
      </c>
      <c r="Q125">
        <v>62</v>
      </c>
      <c r="R125">
        <v>62</v>
      </c>
      <c r="S125" s="30">
        <v>62</v>
      </c>
    </row>
    <row r="126" spans="1:19">
      <c r="A126" s="3" t="s">
        <v>284</v>
      </c>
      <c r="B126">
        <v>20</v>
      </c>
      <c r="C126">
        <v>8</v>
      </c>
      <c r="D126" s="3" t="s">
        <v>159</v>
      </c>
      <c r="E126" s="3" t="s">
        <v>59</v>
      </c>
      <c r="F126" s="28">
        <v>182203</v>
      </c>
      <c r="G126" s="3" t="s">
        <v>99</v>
      </c>
      <c r="H126">
        <v>33</v>
      </c>
      <c r="I126">
        <v>33</v>
      </c>
      <c r="J126">
        <v>33</v>
      </c>
      <c r="K126">
        <v>33</v>
      </c>
      <c r="L126">
        <v>33</v>
      </c>
      <c r="M126">
        <v>37</v>
      </c>
      <c r="N126">
        <v>37</v>
      </c>
      <c r="O126">
        <v>37</v>
      </c>
      <c r="P126">
        <v>37</v>
      </c>
      <c r="Q126">
        <v>37</v>
      </c>
      <c r="R126">
        <v>37</v>
      </c>
      <c r="S126" s="30">
        <v>37</v>
      </c>
    </row>
    <row r="127" spans="1:19">
      <c r="A127" s="3" t="s">
        <v>285</v>
      </c>
      <c r="B127">
        <v>20</v>
      </c>
      <c r="C127">
        <v>8</v>
      </c>
      <c r="D127" s="3" t="s">
        <v>159</v>
      </c>
      <c r="E127" s="3" t="s">
        <v>59</v>
      </c>
      <c r="F127" s="28">
        <v>182204</v>
      </c>
      <c r="G127" s="3" t="s">
        <v>99</v>
      </c>
      <c r="H127">
        <v>223</v>
      </c>
      <c r="I127">
        <v>222</v>
      </c>
      <c r="J127">
        <v>222</v>
      </c>
      <c r="K127">
        <v>223</v>
      </c>
      <c r="L127">
        <v>223</v>
      </c>
      <c r="M127">
        <v>223</v>
      </c>
      <c r="N127">
        <v>224</v>
      </c>
      <c r="O127">
        <v>226</v>
      </c>
      <c r="P127">
        <v>228</v>
      </c>
      <c r="Q127">
        <v>229</v>
      </c>
      <c r="R127">
        <v>228</v>
      </c>
      <c r="S127" s="30">
        <v>228</v>
      </c>
    </row>
    <row r="128" spans="1:19">
      <c r="A128" s="3" t="s">
        <v>286</v>
      </c>
      <c r="B128">
        <v>20</v>
      </c>
      <c r="C128">
        <v>8</v>
      </c>
      <c r="D128" s="3" t="s">
        <v>159</v>
      </c>
      <c r="E128" s="3" t="s">
        <v>59</v>
      </c>
      <c r="F128" s="28">
        <v>182205</v>
      </c>
      <c r="G128" s="3" t="s">
        <v>99</v>
      </c>
      <c r="H128">
        <v>227.5</v>
      </c>
      <c r="I128">
        <v>225.5</v>
      </c>
      <c r="J128">
        <v>224.5</v>
      </c>
      <c r="K128">
        <v>224.5</v>
      </c>
      <c r="L128">
        <v>224.5</v>
      </c>
      <c r="M128">
        <v>224</v>
      </c>
      <c r="N128">
        <v>224</v>
      </c>
      <c r="O128">
        <v>224</v>
      </c>
      <c r="P128">
        <v>223</v>
      </c>
      <c r="Q128">
        <v>222</v>
      </c>
      <c r="R128">
        <v>222</v>
      </c>
      <c r="S128" s="30">
        <v>222</v>
      </c>
    </row>
    <row r="129" spans="1:19">
      <c r="A129" s="3" t="s">
        <v>287</v>
      </c>
      <c r="B129">
        <v>20</v>
      </c>
      <c r="C129">
        <v>8</v>
      </c>
      <c r="D129" s="3" t="s">
        <v>159</v>
      </c>
      <c r="E129" s="3" t="s">
        <v>59</v>
      </c>
      <c r="F129" s="28">
        <v>182206</v>
      </c>
      <c r="G129" s="3" t="s">
        <v>99</v>
      </c>
      <c r="H129">
        <v>44</v>
      </c>
      <c r="I129">
        <v>44</v>
      </c>
      <c r="J129">
        <v>44</v>
      </c>
      <c r="K129">
        <v>44</v>
      </c>
      <c r="L129">
        <v>44</v>
      </c>
      <c r="M129">
        <v>44</v>
      </c>
      <c r="N129">
        <v>44</v>
      </c>
      <c r="O129">
        <v>44</v>
      </c>
      <c r="P129">
        <v>44</v>
      </c>
      <c r="Q129">
        <v>44</v>
      </c>
      <c r="R129">
        <v>44</v>
      </c>
      <c r="S129" s="30">
        <v>44</v>
      </c>
    </row>
    <row r="130" spans="1:19">
      <c r="A130" s="3" t="s">
        <v>288</v>
      </c>
      <c r="B130">
        <v>20</v>
      </c>
      <c r="C130">
        <v>8</v>
      </c>
      <c r="D130" s="3" t="s">
        <v>159</v>
      </c>
      <c r="E130" s="3" t="s">
        <v>59</v>
      </c>
      <c r="F130" s="28">
        <v>182207</v>
      </c>
      <c r="G130" s="3" t="s">
        <v>99</v>
      </c>
      <c r="H130">
        <v>34</v>
      </c>
      <c r="I130">
        <v>34</v>
      </c>
      <c r="J130">
        <v>34</v>
      </c>
      <c r="K130">
        <v>34</v>
      </c>
      <c r="L130">
        <v>34</v>
      </c>
      <c r="M130">
        <v>34</v>
      </c>
      <c r="N130">
        <v>34</v>
      </c>
      <c r="O130">
        <v>34</v>
      </c>
      <c r="P130">
        <v>34</v>
      </c>
      <c r="Q130">
        <v>34</v>
      </c>
      <c r="R130">
        <v>34</v>
      </c>
      <c r="S130" s="30">
        <v>34</v>
      </c>
    </row>
    <row r="131" spans="1:19">
      <c r="A131" s="3" t="s">
        <v>289</v>
      </c>
      <c r="B131">
        <v>20</v>
      </c>
      <c r="C131">
        <v>8</v>
      </c>
      <c r="D131" s="3" t="s">
        <v>159</v>
      </c>
      <c r="E131" s="3" t="s">
        <v>59</v>
      </c>
      <c r="F131" s="28">
        <v>182208</v>
      </c>
      <c r="G131" s="3" t="s">
        <v>99</v>
      </c>
      <c r="H131">
        <v>75</v>
      </c>
      <c r="I131">
        <v>74</v>
      </c>
      <c r="J131">
        <v>75</v>
      </c>
      <c r="K131">
        <v>75</v>
      </c>
      <c r="L131">
        <v>75</v>
      </c>
      <c r="M131">
        <v>77</v>
      </c>
      <c r="N131">
        <v>78</v>
      </c>
      <c r="O131">
        <v>79</v>
      </c>
      <c r="P131">
        <v>79</v>
      </c>
      <c r="Q131">
        <v>79</v>
      </c>
      <c r="R131">
        <v>78</v>
      </c>
      <c r="S131" s="30">
        <v>78</v>
      </c>
    </row>
    <row r="132" spans="1:19">
      <c r="A132" s="3" t="s">
        <v>290</v>
      </c>
      <c r="B132">
        <v>20</v>
      </c>
      <c r="C132">
        <v>8</v>
      </c>
      <c r="D132" s="3" t="s">
        <v>159</v>
      </c>
      <c r="E132" s="3" t="s">
        <v>59</v>
      </c>
      <c r="F132" s="28">
        <v>182209</v>
      </c>
      <c r="G132" s="3" t="s">
        <v>99</v>
      </c>
      <c r="H132">
        <v>726</v>
      </c>
      <c r="I132">
        <v>726</v>
      </c>
      <c r="J132">
        <v>724</v>
      </c>
      <c r="K132">
        <v>723</v>
      </c>
      <c r="L132">
        <v>723</v>
      </c>
      <c r="M132">
        <v>728</v>
      </c>
      <c r="N132">
        <v>725</v>
      </c>
      <c r="O132">
        <v>727</v>
      </c>
      <c r="P132">
        <v>727</v>
      </c>
      <c r="Q132">
        <v>728</v>
      </c>
      <c r="R132">
        <v>732</v>
      </c>
      <c r="S132" s="30">
        <v>733</v>
      </c>
    </row>
    <row r="133" spans="1:19">
      <c r="A133" s="3" t="s">
        <v>291</v>
      </c>
      <c r="B133">
        <v>20</v>
      </c>
      <c r="C133">
        <v>8</v>
      </c>
      <c r="D133" s="3" t="s">
        <v>159</v>
      </c>
      <c r="E133" s="3" t="s">
        <v>59</v>
      </c>
      <c r="F133" s="28">
        <v>182210</v>
      </c>
      <c r="G133" s="3" t="s">
        <v>99</v>
      </c>
      <c r="H133">
        <v>463.5</v>
      </c>
      <c r="I133">
        <v>466</v>
      </c>
      <c r="J133">
        <v>474</v>
      </c>
      <c r="K133">
        <v>474</v>
      </c>
      <c r="L133">
        <v>474</v>
      </c>
      <c r="M133">
        <v>447.5</v>
      </c>
      <c r="N133">
        <v>447.5</v>
      </c>
      <c r="O133">
        <v>449.5</v>
      </c>
      <c r="P133">
        <v>449.5</v>
      </c>
      <c r="Q133">
        <v>448.5</v>
      </c>
      <c r="R133">
        <v>449.5</v>
      </c>
      <c r="S133" s="30">
        <v>449.5</v>
      </c>
    </row>
    <row r="134" spans="1:19">
      <c r="A134" s="3" t="s">
        <v>292</v>
      </c>
      <c r="B134">
        <v>20</v>
      </c>
      <c r="C134">
        <v>8</v>
      </c>
      <c r="D134" s="3" t="s">
        <v>159</v>
      </c>
      <c r="E134" s="3" t="s">
        <v>59</v>
      </c>
      <c r="F134" s="28">
        <v>182211</v>
      </c>
      <c r="G134" s="3" t="s">
        <v>99</v>
      </c>
      <c r="H134">
        <v>31</v>
      </c>
      <c r="I134">
        <v>31</v>
      </c>
      <c r="J134">
        <v>31</v>
      </c>
      <c r="K134">
        <v>31</v>
      </c>
      <c r="L134">
        <v>31</v>
      </c>
      <c r="M134">
        <v>31</v>
      </c>
      <c r="N134">
        <v>31</v>
      </c>
      <c r="O134">
        <v>31</v>
      </c>
      <c r="P134">
        <v>31</v>
      </c>
      <c r="Q134">
        <v>31</v>
      </c>
      <c r="R134">
        <v>31</v>
      </c>
      <c r="S134" s="30">
        <v>31</v>
      </c>
    </row>
    <row r="135" spans="1:19">
      <c r="A135" s="3" t="s">
        <v>293</v>
      </c>
      <c r="B135">
        <v>20</v>
      </c>
      <c r="C135">
        <v>8</v>
      </c>
      <c r="D135" s="3" t="s">
        <v>159</v>
      </c>
      <c r="E135" s="3" t="s">
        <v>59</v>
      </c>
      <c r="F135" s="28">
        <v>182212</v>
      </c>
      <c r="G135" s="3" t="s">
        <v>99</v>
      </c>
      <c r="H135">
        <v>66.5</v>
      </c>
      <c r="I135">
        <v>65.5</v>
      </c>
      <c r="J135">
        <v>64.5</v>
      </c>
      <c r="K135">
        <v>65.5</v>
      </c>
      <c r="L135">
        <v>65.5</v>
      </c>
      <c r="M135">
        <v>63.5</v>
      </c>
      <c r="N135">
        <v>65.5</v>
      </c>
      <c r="O135">
        <v>65.5</v>
      </c>
      <c r="P135">
        <v>65.5</v>
      </c>
      <c r="Q135">
        <v>65.5</v>
      </c>
      <c r="R135">
        <v>65.5</v>
      </c>
      <c r="S135" s="30">
        <v>65.5</v>
      </c>
    </row>
    <row r="136" spans="1:19">
      <c r="A136" s="3" t="s">
        <v>294</v>
      </c>
      <c r="B136">
        <v>20</v>
      </c>
      <c r="C136">
        <v>8</v>
      </c>
      <c r="D136" s="3" t="s">
        <v>159</v>
      </c>
      <c r="E136" s="3" t="s">
        <v>59</v>
      </c>
      <c r="F136" s="28">
        <v>182213</v>
      </c>
      <c r="G136" s="3" t="s">
        <v>99</v>
      </c>
      <c r="H136">
        <v>26</v>
      </c>
      <c r="I136">
        <v>26</v>
      </c>
      <c r="J136">
        <v>26</v>
      </c>
      <c r="K136">
        <v>27</v>
      </c>
      <c r="L136">
        <v>27</v>
      </c>
      <c r="M136">
        <v>27</v>
      </c>
      <c r="N136">
        <v>27</v>
      </c>
      <c r="O136">
        <v>27</v>
      </c>
      <c r="P136">
        <v>27</v>
      </c>
      <c r="Q136">
        <v>27</v>
      </c>
      <c r="R136">
        <v>27</v>
      </c>
      <c r="S136" s="30">
        <v>27</v>
      </c>
    </row>
    <row r="137" spans="1:19">
      <c r="A137" s="3" t="s">
        <v>295</v>
      </c>
      <c r="B137">
        <v>20</v>
      </c>
      <c r="C137">
        <v>8</v>
      </c>
      <c r="D137" s="3" t="s">
        <v>159</v>
      </c>
      <c r="E137" s="3" t="s">
        <v>59</v>
      </c>
      <c r="F137" s="28">
        <v>182214</v>
      </c>
      <c r="G137" s="3" t="s">
        <v>99</v>
      </c>
      <c r="H137">
        <v>229</v>
      </c>
      <c r="I137">
        <v>229</v>
      </c>
      <c r="J137">
        <v>228</v>
      </c>
      <c r="K137">
        <v>226</v>
      </c>
      <c r="L137">
        <v>226</v>
      </c>
      <c r="M137">
        <v>240</v>
      </c>
      <c r="N137">
        <v>240</v>
      </c>
      <c r="O137">
        <v>242</v>
      </c>
      <c r="P137">
        <v>241</v>
      </c>
      <c r="Q137">
        <v>242</v>
      </c>
      <c r="R137">
        <v>241</v>
      </c>
      <c r="S137" s="30">
        <v>242</v>
      </c>
    </row>
    <row r="138" spans="1:19">
      <c r="A138" s="3" t="s">
        <v>296</v>
      </c>
      <c r="B138">
        <v>20</v>
      </c>
      <c r="C138">
        <v>8</v>
      </c>
      <c r="D138" s="3" t="s">
        <v>159</v>
      </c>
      <c r="E138" s="3" t="s">
        <v>59</v>
      </c>
      <c r="F138" s="28">
        <v>182215</v>
      </c>
      <c r="G138" s="3" t="s">
        <v>99</v>
      </c>
      <c r="H138">
        <v>76</v>
      </c>
      <c r="I138">
        <v>76</v>
      </c>
      <c r="J138">
        <v>77</v>
      </c>
      <c r="K138">
        <v>76</v>
      </c>
      <c r="L138">
        <v>76</v>
      </c>
      <c r="M138">
        <v>75</v>
      </c>
      <c r="N138">
        <v>75</v>
      </c>
      <c r="O138">
        <v>74</v>
      </c>
      <c r="P138">
        <v>74</v>
      </c>
      <c r="Q138">
        <v>75</v>
      </c>
      <c r="R138">
        <v>75</v>
      </c>
      <c r="S138" s="30">
        <v>76</v>
      </c>
    </row>
    <row r="139" spans="1:19">
      <c r="A139" s="3" t="s">
        <v>297</v>
      </c>
      <c r="B139">
        <v>20</v>
      </c>
      <c r="C139">
        <v>8</v>
      </c>
      <c r="D139" s="3" t="s">
        <v>159</v>
      </c>
      <c r="E139" s="3" t="s">
        <v>59</v>
      </c>
      <c r="F139" s="28">
        <v>182216</v>
      </c>
      <c r="G139" s="3" t="s">
        <v>99</v>
      </c>
      <c r="H139">
        <v>156</v>
      </c>
      <c r="I139">
        <v>157</v>
      </c>
      <c r="J139">
        <v>156</v>
      </c>
      <c r="K139">
        <v>156</v>
      </c>
      <c r="L139">
        <v>156</v>
      </c>
      <c r="M139">
        <v>156</v>
      </c>
      <c r="N139">
        <v>157</v>
      </c>
      <c r="O139">
        <v>156</v>
      </c>
      <c r="P139">
        <v>155</v>
      </c>
      <c r="Q139">
        <v>155</v>
      </c>
      <c r="R139">
        <v>153</v>
      </c>
      <c r="S139" s="30">
        <v>153</v>
      </c>
    </row>
    <row r="140" spans="1:19">
      <c r="A140" s="3" t="s">
        <v>298</v>
      </c>
      <c r="B140">
        <v>20</v>
      </c>
      <c r="C140">
        <v>8</v>
      </c>
      <c r="D140" s="3" t="s">
        <v>159</v>
      </c>
      <c r="E140" s="3" t="s">
        <v>59</v>
      </c>
      <c r="F140" s="28">
        <v>182217</v>
      </c>
      <c r="G140" s="3" t="s">
        <v>99</v>
      </c>
      <c r="H140">
        <v>375</v>
      </c>
      <c r="I140">
        <v>371</v>
      </c>
      <c r="J140">
        <v>371</v>
      </c>
      <c r="K140">
        <v>371</v>
      </c>
      <c r="L140">
        <v>371</v>
      </c>
      <c r="M140">
        <v>372</v>
      </c>
      <c r="N140">
        <v>372</v>
      </c>
      <c r="O140">
        <v>372</v>
      </c>
      <c r="P140">
        <v>372</v>
      </c>
      <c r="Q140">
        <v>372</v>
      </c>
      <c r="R140">
        <v>372</v>
      </c>
      <c r="S140" s="30">
        <v>372</v>
      </c>
    </row>
    <row r="141" spans="1:19">
      <c r="A141" s="3" t="s">
        <v>299</v>
      </c>
      <c r="B141">
        <v>20</v>
      </c>
      <c r="C141">
        <v>8</v>
      </c>
      <c r="D141" s="3" t="s">
        <v>159</v>
      </c>
      <c r="E141" s="3" t="s">
        <v>59</v>
      </c>
      <c r="F141" s="28">
        <v>182218</v>
      </c>
      <c r="G141" s="3" t="s">
        <v>99</v>
      </c>
      <c r="H141">
        <v>487</v>
      </c>
      <c r="I141">
        <v>491</v>
      </c>
      <c r="J141">
        <v>492</v>
      </c>
      <c r="K141">
        <v>492</v>
      </c>
      <c r="L141">
        <v>492</v>
      </c>
      <c r="M141">
        <v>564</v>
      </c>
      <c r="N141">
        <v>564</v>
      </c>
      <c r="O141">
        <v>564</v>
      </c>
      <c r="P141">
        <v>564</v>
      </c>
      <c r="Q141">
        <v>564</v>
      </c>
      <c r="R141">
        <v>564</v>
      </c>
      <c r="S141" s="30">
        <v>564</v>
      </c>
    </row>
    <row r="142" spans="1:19">
      <c r="A142" s="3" t="s">
        <v>300</v>
      </c>
      <c r="B142">
        <v>20</v>
      </c>
      <c r="C142">
        <v>8</v>
      </c>
      <c r="D142" s="3" t="s">
        <v>159</v>
      </c>
      <c r="E142" s="3" t="s">
        <v>59</v>
      </c>
      <c r="F142" s="28">
        <v>182219</v>
      </c>
      <c r="G142" s="3" t="s">
        <v>99</v>
      </c>
      <c r="H142">
        <v>183</v>
      </c>
      <c r="I142">
        <v>182</v>
      </c>
      <c r="J142">
        <v>182</v>
      </c>
      <c r="K142">
        <v>184</v>
      </c>
      <c r="L142">
        <v>184</v>
      </c>
      <c r="M142">
        <v>178</v>
      </c>
      <c r="N142">
        <v>178</v>
      </c>
      <c r="O142">
        <v>177</v>
      </c>
      <c r="P142">
        <v>179</v>
      </c>
      <c r="Q142">
        <v>179</v>
      </c>
      <c r="R142">
        <v>179</v>
      </c>
      <c r="S142" s="30">
        <v>179</v>
      </c>
    </row>
    <row r="143" spans="1:19">
      <c r="A143" s="3" t="s">
        <v>301</v>
      </c>
      <c r="B143">
        <v>20</v>
      </c>
      <c r="C143">
        <v>8</v>
      </c>
      <c r="D143" s="3" t="s">
        <v>159</v>
      </c>
      <c r="E143" s="3" t="s">
        <v>59</v>
      </c>
      <c r="F143" s="28">
        <v>182221</v>
      </c>
      <c r="G143" s="3" t="s">
        <v>99</v>
      </c>
      <c r="H143" s="9">
        <v>2167.6999999999998</v>
      </c>
      <c r="I143" s="9">
        <v>2162.6999999999998</v>
      </c>
      <c r="J143" s="9">
        <v>2162.6999999999998</v>
      </c>
      <c r="K143" s="9">
        <v>2171.5</v>
      </c>
      <c r="L143" s="9">
        <v>2171.5</v>
      </c>
      <c r="S143" s="30"/>
    </row>
    <row r="144" spans="1:19">
      <c r="A144" s="3" t="s">
        <v>302</v>
      </c>
      <c r="B144">
        <v>20</v>
      </c>
      <c r="C144">
        <v>8</v>
      </c>
      <c r="D144" s="3" t="s">
        <v>159</v>
      </c>
      <c r="E144" s="3" t="s">
        <v>59</v>
      </c>
      <c r="F144" s="28">
        <v>182227</v>
      </c>
      <c r="G144" s="3" t="s">
        <v>99</v>
      </c>
      <c r="H144">
        <v>585</v>
      </c>
      <c r="I144">
        <v>584</v>
      </c>
      <c r="J144">
        <v>584</v>
      </c>
      <c r="K144">
        <v>582</v>
      </c>
      <c r="L144">
        <v>582</v>
      </c>
      <c r="M144">
        <v>584</v>
      </c>
      <c r="N144">
        <v>586</v>
      </c>
      <c r="O144">
        <v>585</v>
      </c>
      <c r="P144">
        <v>590</v>
      </c>
      <c r="Q144">
        <v>589</v>
      </c>
      <c r="R144">
        <v>589</v>
      </c>
      <c r="S144" s="30">
        <v>591</v>
      </c>
    </row>
    <row r="145" spans="1:19">
      <c r="A145" s="3" t="s">
        <v>303</v>
      </c>
      <c r="B145">
        <v>20</v>
      </c>
      <c r="C145">
        <v>8</v>
      </c>
      <c r="D145" s="3" t="s">
        <v>159</v>
      </c>
      <c r="E145" s="3" t="s">
        <v>59</v>
      </c>
      <c r="F145" s="28">
        <v>182229</v>
      </c>
      <c r="G145" s="3" t="s">
        <v>99</v>
      </c>
      <c r="H145" s="9">
        <v>1798.5</v>
      </c>
      <c r="I145" s="9">
        <v>1798.5</v>
      </c>
      <c r="J145" s="9">
        <v>1800.5</v>
      </c>
      <c r="K145" s="9">
        <v>1805.5</v>
      </c>
      <c r="L145" s="9">
        <v>1805.5</v>
      </c>
      <c r="M145" s="9">
        <v>1814</v>
      </c>
      <c r="N145" s="9">
        <v>1816</v>
      </c>
      <c r="O145" s="9">
        <v>1822</v>
      </c>
      <c r="P145" s="9">
        <v>1835</v>
      </c>
      <c r="Q145" s="9">
        <v>1838</v>
      </c>
      <c r="R145" s="9">
        <v>1828</v>
      </c>
      <c r="S145" s="29">
        <v>1833</v>
      </c>
    </row>
    <row r="146" spans="1:19">
      <c r="A146" s="3" t="s">
        <v>304</v>
      </c>
      <c r="B146">
        <v>20</v>
      </c>
      <c r="C146">
        <v>8</v>
      </c>
      <c r="D146" s="3" t="s">
        <v>159</v>
      </c>
      <c r="E146" s="3" t="s">
        <v>59</v>
      </c>
      <c r="F146" s="28">
        <v>182231</v>
      </c>
      <c r="G146" s="3" t="s">
        <v>99</v>
      </c>
      <c r="H146">
        <v>839.9</v>
      </c>
      <c r="I146">
        <v>839.7</v>
      </c>
      <c r="J146">
        <v>838.9</v>
      </c>
      <c r="K146">
        <v>836.7</v>
      </c>
      <c r="L146">
        <v>836.7</v>
      </c>
      <c r="M146">
        <v>836.7</v>
      </c>
      <c r="N146">
        <v>841.7</v>
      </c>
      <c r="O146">
        <v>843.7</v>
      </c>
      <c r="P146">
        <v>843.7</v>
      </c>
      <c r="Q146">
        <v>843.7</v>
      </c>
      <c r="R146">
        <v>837.9</v>
      </c>
      <c r="S146" s="30">
        <v>838.7</v>
      </c>
    </row>
    <row r="147" spans="1:19">
      <c r="A147" s="3" t="s">
        <v>305</v>
      </c>
      <c r="B147">
        <v>20</v>
      </c>
      <c r="C147">
        <v>8</v>
      </c>
      <c r="D147" s="3" t="s">
        <v>159</v>
      </c>
      <c r="E147" s="3" t="s">
        <v>59</v>
      </c>
      <c r="F147" s="28">
        <v>182233</v>
      </c>
      <c r="G147" s="3" t="s">
        <v>99</v>
      </c>
      <c r="H147">
        <v>607.79999999999995</v>
      </c>
      <c r="I147">
        <v>605.79999999999995</v>
      </c>
      <c r="J147">
        <v>614.79999999999995</v>
      </c>
      <c r="K147">
        <v>611</v>
      </c>
      <c r="L147">
        <v>611</v>
      </c>
      <c r="M147">
        <v>651.6</v>
      </c>
      <c r="N147">
        <v>650.6</v>
      </c>
      <c r="O147">
        <v>655.6</v>
      </c>
      <c r="P147">
        <v>652.6</v>
      </c>
      <c r="Q147">
        <v>651.6</v>
      </c>
      <c r="R147">
        <v>646.6</v>
      </c>
      <c r="S147" s="30">
        <v>652.6</v>
      </c>
    </row>
    <row r="148" spans="1:19">
      <c r="A148" s="3" t="s">
        <v>306</v>
      </c>
      <c r="B148">
        <v>20</v>
      </c>
      <c r="C148">
        <v>8</v>
      </c>
      <c r="D148" s="3" t="s">
        <v>159</v>
      </c>
      <c r="E148" s="3" t="s">
        <v>59</v>
      </c>
      <c r="F148" s="28">
        <v>182235</v>
      </c>
      <c r="G148" s="3" t="s">
        <v>99</v>
      </c>
      <c r="H148">
        <v>190</v>
      </c>
      <c r="I148">
        <v>188</v>
      </c>
      <c r="J148">
        <v>189</v>
      </c>
      <c r="K148">
        <v>188</v>
      </c>
      <c r="L148">
        <v>188</v>
      </c>
      <c r="M148">
        <v>192</v>
      </c>
      <c r="N148">
        <v>192</v>
      </c>
      <c r="O148">
        <v>192</v>
      </c>
      <c r="P148">
        <v>193</v>
      </c>
      <c r="Q148">
        <v>193</v>
      </c>
      <c r="R148">
        <v>193</v>
      </c>
      <c r="S148" s="30">
        <v>193</v>
      </c>
    </row>
    <row r="149" spans="1:19">
      <c r="A149" s="3" t="s">
        <v>307</v>
      </c>
      <c r="B149">
        <v>20</v>
      </c>
      <c r="C149">
        <v>8</v>
      </c>
      <c r="D149" s="3" t="s">
        <v>159</v>
      </c>
      <c r="E149" s="3" t="s">
        <v>59</v>
      </c>
      <c r="F149" s="28">
        <v>182236</v>
      </c>
      <c r="G149" s="3" t="s">
        <v>99</v>
      </c>
      <c r="H149">
        <v>186</v>
      </c>
      <c r="I149">
        <v>184</v>
      </c>
      <c r="J149">
        <v>185</v>
      </c>
      <c r="K149">
        <v>184</v>
      </c>
      <c r="L149">
        <v>184</v>
      </c>
      <c r="M149">
        <v>188</v>
      </c>
      <c r="N149">
        <v>188</v>
      </c>
      <c r="O149">
        <v>188</v>
      </c>
      <c r="P149">
        <v>189</v>
      </c>
      <c r="Q149">
        <v>189</v>
      </c>
      <c r="R149">
        <v>189</v>
      </c>
      <c r="S149" s="30">
        <v>189</v>
      </c>
    </row>
    <row r="150" spans="1:19">
      <c r="A150" s="3" t="s">
        <v>308</v>
      </c>
      <c r="B150">
        <v>20</v>
      </c>
      <c r="C150">
        <v>8</v>
      </c>
      <c r="D150" s="3" t="s">
        <v>159</v>
      </c>
      <c r="E150" s="3" t="s">
        <v>59</v>
      </c>
      <c r="F150" s="28">
        <v>182238</v>
      </c>
      <c r="G150" s="3" t="s">
        <v>99</v>
      </c>
      <c r="H150">
        <v>141</v>
      </c>
      <c r="I150">
        <v>141</v>
      </c>
      <c r="J150">
        <v>141</v>
      </c>
      <c r="K150">
        <v>141</v>
      </c>
      <c r="L150">
        <v>141</v>
      </c>
      <c r="M150">
        <v>141</v>
      </c>
      <c r="N150">
        <v>141</v>
      </c>
      <c r="O150">
        <v>141</v>
      </c>
      <c r="P150">
        <v>140</v>
      </c>
      <c r="Q150">
        <v>141</v>
      </c>
      <c r="R150">
        <v>140</v>
      </c>
      <c r="S150" s="30">
        <v>140</v>
      </c>
    </row>
    <row r="151" spans="1:19">
      <c r="A151" s="3" t="s">
        <v>309</v>
      </c>
      <c r="B151">
        <v>20</v>
      </c>
      <c r="C151">
        <v>8</v>
      </c>
      <c r="D151" s="3" t="s">
        <v>159</v>
      </c>
      <c r="E151" s="3" t="s">
        <v>90</v>
      </c>
      <c r="F151" s="28">
        <v>183101</v>
      </c>
      <c r="G151" s="3" t="s">
        <v>99</v>
      </c>
      <c r="H151" s="9">
        <v>2421.8000000000002</v>
      </c>
      <c r="I151" s="9">
        <v>2420.8000000000002</v>
      </c>
      <c r="J151" s="9">
        <v>2413.8000000000002</v>
      </c>
      <c r="K151" s="9">
        <v>2394.8000000000002</v>
      </c>
      <c r="L151" s="9">
        <v>2394.8000000000002</v>
      </c>
      <c r="M151" s="9">
        <v>2455.6</v>
      </c>
      <c r="N151" s="9">
        <v>2458.6</v>
      </c>
      <c r="O151" s="9">
        <v>2472.6</v>
      </c>
      <c r="P151" s="9">
        <v>2473.6</v>
      </c>
      <c r="Q151" s="9">
        <v>2471.6</v>
      </c>
      <c r="R151" s="9">
        <v>2468.6</v>
      </c>
      <c r="S151" s="29">
        <v>2472.6</v>
      </c>
    </row>
    <row r="152" spans="1:19">
      <c r="A152" s="3" t="s">
        <v>310</v>
      </c>
      <c r="B152">
        <v>20</v>
      </c>
      <c r="C152">
        <v>8</v>
      </c>
      <c r="D152" s="3" t="s">
        <v>159</v>
      </c>
      <c r="E152" s="3" t="s">
        <v>90</v>
      </c>
      <c r="F152" s="28">
        <v>183102</v>
      </c>
      <c r="G152" s="3" t="s">
        <v>99</v>
      </c>
      <c r="H152">
        <v>896.8</v>
      </c>
      <c r="I152">
        <v>895.8</v>
      </c>
      <c r="J152">
        <v>890.8</v>
      </c>
      <c r="K152">
        <v>881.8</v>
      </c>
      <c r="L152">
        <v>881.8</v>
      </c>
      <c r="M152">
        <v>801.6</v>
      </c>
      <c r="N152">
        <v>805.6</v>
      </c>
      <c r="O152">
        <v>817.6</v>
      </c>
      <c r="P152">
        <v>818.6</v>
      </c>
      <c r="Q152">
        <v>817.6</v>
      </c>
      <c r="R152">
        <v>920.6</v>
      </c>
      <c r="S152" s="30">
        <v>922.6</v>
      </c>
    </row>
    <row r="153" spans="1:19">
      <c r="A153" s="3" t="s">
        <v>311</v>
      </c>
      <c r="B153">
        <v>20</v>
      </c>
      <c r="C153">
        <v>8</v>
      </c>
      <c r="D153" s="3" t="s">
        <v>159</v>
      </c>
      <c r="E153" s="3" t="s">
        <v>90</v>
      </c>
      <c r="F153" s="28">
        <v>183104</v>
      </c>
      <c r="G153" s="3" t="s">
        <v>99</v>
      </c>
      <c r="H153" s="9">
        <v>1210</v>
      </c>
      <c r="I153" s="9">
        <v>1214</v>
      </c>
      <c r="J153" s="9">
        <v>1217</v>
      </c>
      <c r="K153" s="9">
        <v>1223</v>
      </c>
      <c r="L153" s="9">
        <v>1223</v>
      </c>
      <c r="M153" s="9">
        <v>1266</v>
      </c>
      <c r="N153" s="9">
        <v>1264</v>
      </c>
      <c r="O153" s="9">
        <v>1263</v>
      </c>
      <c r="P153" s="9">
        <v>1266</v>
      </c>
      <c r="Q153" s="9">
        <v>1270</v>
      </c>
      <c r="R153" s="9">
        <v>1262</v>
      </c>
      <c r="S153" s="29">
        <v>1275</v>
      </c>
    </row>
    <row r="154" spans="1:19">
      <c r="A154" s="3" t="s">
        <v>312</v>
      </c>
      <c r="B154">
        <v>20</v>
      </c>
      <c r="C154">
        <v>8</v>
      </c>
      <c r="D154" s="3" t="s">
        <v>159</v>
      </c>
      <c r="E154" s="3" t="s">
        <v>90</v>
      </c>
      <c r="F154" s="28">
        <v>183105</v>
      </c>
      <c r="G154" s="3" t="s">
        <v>99</v>
      </c>
      <c r="H154" s="9">
        <v>2723.4</v>
      </c>
      <c r="I154" s="9">
        <v>2724.4</v>
      </c>
      <c r="J154" s="9">
        <v>2726.2</v>
      </c>
      <c r="K154" s="9">
        <v>2729.8</v>
      </c>
      <c r="L154" s="9">
        <v>2729.8</v>
      </c>
      <c r="M154" s="9">
        <v>2748.6</v>
      </c>
      <c r="N154" s="9">
        <v>2748</v>
      </c>
      <c r="O154" s="9">
        <v>2749</v>
      </c>
      <c r="P154" s="9">
        <v>2748</v>
      </c>
      <c r="Q154" s="9">
        <v>2745</v>
      </c>
      <c r="R154" s="9">
        <v>2735.2</v>
      </c>
      <c r="S154" s="29">
        <v>2738</v>
      </c>
    </row>
    <row r="155" spans="1:19">
      <c r="A155" s="3" t="s">
        <v>313</v>
      </c>
      <c r="B155">
        <v>20</v>
      </c>
      <c r="C155">
        <v>8</v>
      </c>
      <c r="D155" s="3" t="s">
        <v>159</v>
      </c>
      <c r="E155" s="3" t="s">
        <v>90</v>
      </c>
      <c r="F155" s="28">
        <v>183106</v>
      </c>
      <c r="G155" s="3" t="s">
        <v>99</v>
      </c>
      <c r="H155" s="9">
        <v>2670.4</v>
      </c>
      <c r="I155" s="9">
        <v>2671.4</v>
      </c>
      <c r="J155" s="9">
        <v>2673.2</v>
      </c>
      <c r="K155" s="9">
        <v>2676.8</v>
      </c>
      <c r="L155" s="9">
        <v>2676.8</v>
      </c>
      <c r="M155" s="9">
        <v>1705.2</v>
      </c>
      <c r="N155" s="9">
        <v>1705</v>
      </c>
      <c r="O155" s="9">
        <v>1706</v>
      </c>
      <c r="P155" s="9">
        <v>1706</v>
      </c>
      <c r="Q155" s="9">
        <v>1703</v>
      </c>
      <c r="R155" s="9">
        <v>2666.2</v>
      </c>
      <c r="S155" s="29">
        <v>2669</v>
      </c>
    </row>
    <row r="156" spans="1:19">
      <c r="A156" s="3" t="s">
        <v>314</v>
      </c>
      <c r="B156">
        <v>20</v>
      </c>
      <c r="C156">
        <v>8</v>
      </c>
      <c r="D156" s="3" t="s">
        <v>159</v>
      </c>
      <c r="E156" s="3" t="s">
        <v>90</v>
      </c>
      <c r="F156" s="28">
        <v>183108</v>
      </c>
      <c r="G156" s="3" t="s">
        <v>99</v>
      </c>
      <c r="H156" s="9">
        <v>1127.5</v>
      </c>
      <c r="I156" s="9">
        <v>1125.5</v>
      </c>
      <c r="J156" s="9">
        <v>1126.5</v>
      </c>
      <c r="K156" s="9">
        <v>1125.5</v>
      </c>
      <c r="L156" s="9">
        <v>1125.5</v>
      </c>
      <c r="M156" s="9">
        <v>1146</v>
      </c>
      <c r="N156" s="9">
        <v>1147</v>
      </c>
      <c r="O156" s="9">
        <v>1146</v>
      </c>
      <c r="P156" s="9">
        <v>1146</v>
      </c>
      <c r="Q156" s="9">
        <v>1145</v>
      </c>
      <c r="R156" s="9">
        <v>1146</v>
      </c>
      <c r="S156" s="29">
        <v>1146</v>
      </c>
    </row>
    <row r="157" spans="1:19">
      <c r="A157" s="3" t="s">
        <v>315</v>
      </c>
      <c r="B157">
        <v>20</v>
      </c>
      <c r="C157">
        <v>8</v>
      </c>
      <c r="D157" s="3" t="s">
        <v>159</v>
      </c>
      <c r="E157" s="3" t="s">
        <v>90</v>
      </c>
      <c r="F157" s="28">
        <v>183109</v>
      </c>
      <c r="G157" s="3" t="s">
        <v>99</v>
      </c>
      <c r="H157">
        <v>514.5</v>
      </c>
      <c r="I157">
        <v>513.5</v>
      </c>
      <c r="J157">
        <v>513.5</v>
      </c>
      <c r="K157">
        <v>513.5</v>
      </c>
      <c r="L157">
        <v>513.5</v>
      </c>
      <c r="M157">
        <v>513</v>
      </c>
      <c r="N157">
        <v>512</v>
      </c>
      <c r="O157">
        <v>512</v>
      </c>
      <c r="P157">
        <v>511</v>
      </c>
      <c r="Q157">
        <v>511</v>
      </c>
      <c r="R157">
        <v>511</v>
      </c>
      <c r="S157" s="30">
        <v>511</v>
      </c>
    </row>
    <row r="158" spans="1:19">
      <c r="A158" s="3" t="s">
        <v>316</v>
      </c>
      <c r="B158">
        <v>20</v>
      </c>
      <c r="C158">
        <v>8</v>
      </c>
      <c r="D158" s="3" t="s">
        <v>159</v>
      </c>
      <c r="E158" s="3" t="s">
        <v>90</v>
      </c>
      <c r="F158" s="28">
        <v>183111</v>
      </c>
      <c r="G158" s="3" t="s">
        <v>99</v>
      </c>
      <c r="N158">
        <v>1</v>
      </c>
      <c r="O158">
        <v>1</v>
      </c>
      <c r="S158" s="30"/>
    </row>
    <row r="159" spans="1:19">
      <c r="A159" s="3" t="s">
        <v>317</v>
      </c>
      <c r="B159">
        <v>20</v>
      </c>
      <c r="C159">
        <v>8</v>
      </c>
      <c r="D159" s="3" t="s">
        <v>159</v>
      </c>
      <c r="E159" s="3" t="s">
        <v>90</v>
      </c>
      <c r="F159" s="28">
        <v>183112</v>
      </c>
      <c r="G159" s="3" t="s">
        <v>99</v>
      </c>
      <c r="H159">
        <v>138.1</v>
      </c>
      <c r="I159">
        <v>137.30000000000001</v>
      </c>
      <c r="J159">
        <v>138.1</v>
      </c>
      <c r="K159">
        <v>137.5</v>
      </c>
      <c r="L159">
        <v>137.5</v>
      </c>
      <c r="M159">
        <v>137.30000000000001</v>
      </c>
      <c r="N159">
        <v>139.30000000000001</v>
      </c>
      <c r="O159">
        <v>136.5</v>
      </c>
      <c r="P159">
        <v>138.30000000000001</v>
      </c>
      <c r="Q159">
        <v>139.30000000000001</v>
      </c>
      <c r="R159">
        <v>138.30000000000001</v>
      </c>
      <c r="S159" s="30">
        <v>138.5</v>
      </c>
    </row>
    <row r="160" spans="1:19">
      <c r="A160" s="3" t="s">
        <v>318</v>
      </c>
      <c r="B160">
        <v>20</v>
      </c>
      <c r="C160">
        <v>8</v>
      </c>
      <c r="D160" s="3" t="s">
        <v>159</v>
      </c>
      <c r="E160" s="3" t="s">
        <v>90</v>
      </c>
      <c r="F160" s="28">
        <v>183113</v>
      </c>
      <c r="G160" s="3" t="s">
        <v>99</v>
      </c>
      <c r="H160">
        <v>102</v>
      </c>
      <c r="I160">
        <v>101</v>
      </c>
      <c r="J160">
        <v>102</v>
      </c>
      <c r="K160">
        <v>102</v>
      </c>
      <c r="L160">
        <v>102</v>
      </c>
      <c r="M160">
        <v>100</v>
      </c>
      <c r="N160">
        <v>100</v>
      </c>
      <c r="O160">
        <v>100</v>
      </c>
      <c r="P160">
        <v>100</v>
      </c>
      <c r="Q160">
        <v>100</v>
      </c>
      <c r="R160">
        <v>102</v>
      </c>
      <c r="S160" s="30">
        <v>102</v>
      </c>
    </row>
    <row r="161" spans="1:19">
      <c r="A161" s="3" t="s">
        <v>319</v>
      </c>
      <c r="B161">
        <v>20</v>
      </c>
      <c r="C161">
        <v>8</v>
      </c>
      <c r="D161" s="3" t="s">
        <v>159</v>
      </c>
      <c r="E161" s="3" t="s">
        <v>90</v>
      </c>
      <c r="F161" s="28">
        <v>183114</v>
      </c>
      <c r="G161" s="3" t="s">
        <v>99</v>
      </c>
      <c r="H161">
        <v>54</v>
      </c>
      <c r="I161">
        <v>54</v>
      </c>
      <c r="J161">
        <v>55</v>
      </c>
      <c r="K161">
        <v>55</v>
      </c>
      <c r="L161">
        <v>55</v>
      </c>
      <c r="M161">
        <v>55</v>
      </c>
      <c r="N161">
        <v>54</v>
      </c>
      <c r="O161">
        <v>55</v>
      </c>
      <c r="P161">
        <v>54</v>
      </c>
      <c r="Q161">
        <v>54</v>
      </c>
      <c r="R161">
        <v>53</v>
      </c>
      <c r="S161" s="30">
        <v>53</v>
      </c>
    </row>
    <row r="162" spans="1:19">
      <c r="A162" s="3" t="s">
        <v>320</v>
      </c>
      <c r="B162">
        <v>20</v>
      </c>
      <c r="C162">
        <v>8</v>
      </c>
      <c r="D162" s="3" t="s">
        <v>159</v>
      </c>
      <c r="E162" s="3" t="s">
        <v>90</v>
      </c>
      <c r="F162" s="28">
        <v>183115</v>
      </c>
      <c r="G162" s="3" t="s">
        <v>99</v>
      </c>
      <c r="H162">
        <v>24</v>
      </c>
      <c r="I162">
        <v>24</v>
      </c>
      <c r="J162">
        <v>24</v>
      </c>
      <c r="K162">
        <v>24</v>
      </c>
      <c r="L162">
        <v>24</v>
      </c>
      <c r="M162">
        <v>24</v>
      </c>
      <c r="N162">
        <v>24</v>
      </c>
      <c r="O162">
        <v>24</v>
      </c>
      <c r="P162">
        <v>24</v>
      </c>
      <c r="Q162">
        <v>24</v>
      </c>
      <c r="R162">
        <v>24</v>
      </c>
      <c r="S162" s="30">
        <v>24</v>
      </c>
    </row>
    <row r="163" spans="1:19">
      <c r="A163" s="3" t="s">
        <v>321</v>
      </c>
      <c r="B163">
        <v>20</v>
      </c>
      <c r="C163">
        <v>8</v>
      </c>
      <c r="D163" s="3" t="s">
        <v>159</v>
      </c>
      <c r="E163" s="3" t="s">
        <v>90</v>
      </c>
      <c r="F163" s="28">
        <v>183116</v>
      </c>
      <c r="G163" s="3" t="s">
        <v>99</v>
      </c>
      <c r="H163">
        <v>42.8</v>
      </c>
      <c r="I163">
        <v>43.8</v>
      </c>
      <c r="J163">
        <v>43.8</v>
      </c>
      <c r="K163">
        <v>43.8</v>
      </c>
      <c r="L163">
        <v>43.8</v>
      </c>
      <c r="M163">
        <v>43.8</v>
      </c>
      <c r="N163">
        <v>43.8</v>
      </c>
      <c r="O163">
        <v>42</v>
      </c>
      <c r="P163">
        <v>42.8</v>
      </c>
      <c r="Q163">
        <v>42.8</v>
      </c>
      <c r="R163">
        <v>42.8</v>
      </c>
      <c r="S163" s="30">
        <v>43.8</v>
      </c>
    </row>
    <row r="164" spans="1:19">
      <c r="A164" s="3" t="s">
        <v>322</v>
      </c>
      <c r="B164">
        <v>20</v>
      </c>
      <c r="C164">
        <v>8</v>
      </c>
      <c r="D164" s="3" t="s">
        <v>159</v>
      </c>
      <c r="E164" s="3" t="s">
        <v>90</v>
      </c>
      <c r="F164" s="28">
        <v>183117</v>
      </c>
      <c r="G164" s="3" t="s">
        <v>99</v>
      </c>
      <c r="H164">
        <v>114</v>
      </c>
      <c r="I164">
        <v>113</v>
      </c>
      <c r="J164">
        <v>114</v>
      </c>
      <c r="K164">
        <v>113</v>
      </c>
      <c r="L164">
        <v>113</v>
      </c>
      <c r="M164">
        <v>113</v>
      </c>
      <c r="N164">
        <v>112</v>
      </c>
      <c r="O164">
        <v>113</v>
      </c>
      <c r="P164">
        <v>114</v>
      </c>
      <c r="Q164">
        <v>114</v>
      </c>
      <c r="R164">
        <v>114</v>
      </c>
      <c r="S164" s="30">
        <v>114</v>
      </c>
    </row>
    <row r="165" spans="1:19">
      <c r="A165" s="3" t="s">
        <v>323</v>
      </c>
      <c r="B165">
        <v>20</v>
      </c>
      <c r="C165">
        <v>8</v>
      </c>
      <c r="D165" s="3" t="s">
        <v>159</v>
      </c>
      <c r="E165" s="3" t="s">
        <v>90</v>
      </c>
      <c r="F165" s="28">
        <v>183118</v>
      </c>
      <c r="G165" s="3" t="s">
        <v>99</v>
      </c>
      <c r="H165">
        <v>47</v>
      </c>
      <c r="I165">
        <v>47</v>
      </c>
      <c r="J165">
        <v>47</v>
      </c>
      <c r="K165">
        <v>47</v>
      </c>
      <c r="L165">
        <v>47</v>
      </c>
      <c r="M165">
        <v>46</v>
      </c>
      <c r="N165">
        <v>45</v>
      </c>
      <c r="O165">
        <v>44</v>
      </c>
      <c r="P165">
        <v>45</v>
      </c>
      <c r="Q165">
        <v>44</v>
      </c>
      <c r="R165">
        <v>44</v>
      </c>
      <c r="S165" s="30">
        <v>44</v>
      </c>
    </row>
    <row r="166" spans="1:19">
      <c r="A166" s="3" t="s">
        <v>324</v>
      </c>
      <c r="B166">
        <v>20</v>
      </c>
      <c r="C166">
        <v>8</v>
      </c>
      <c r="D166" s="3" t="s">
        <v>159</v>
      </c>
      <c r="E166" s="3" t="s">
        <v>90</v>
      </c>
      <c r="F166" s="28">
        <v>183119</v>
      </c>
      <c r="G166" s="3" t="s">
        <v>99</v>
      </c>
      <c r="H166">
        <v>87</v>
      </c>
      <c r="I166">
        <v>87</v>
      </c>
      <c r="J166">
        <v>87</v>
      </c>
      <c r="K166">
        <v>87</v>
      </c>
      <c r="L166">
        <v>87</v>
      </c>
      <c r="M166">
        <v>87</v>
      </c>
      <c r="N166">
        <v>87</v>
      </c>
      <c r="O166">
        <v>87</v>
      </c>
      <c r="P166">
        <v>87</v>
      </c>
      <c r="Q166">
        <v>87</v>
      </c>
      <c r="R166">
        <v>87</v>
      </c>
      <c r="S166" s="30">
        <v>87</v>
      </c>
    </row>
    <row r="167" spans="1:19">
      <c r="A167" s="3" t="s">
        <v>325</v>
      </c>
      <c r="B167">
        <v>20</v>
      </c>
      <c r="C167">
        <v>8</v>
      </c>
      <c r="D167" s="3" t="s">
        <v>159</v>
      </c>
      <c r="E167" s="3" t="s">
        <v>90</v>
      </c>
      <c r="F167" s="28">
        <v>183120</v>
      </c>
      <c r="G167" s="3" t="s">
        <v>99</v>
      </c>
      <c r="H167">
        <v>44.6</v>
      </c>
      <c r="I167">
        <v>44.6</v>
      </c>
      <c r="J167">
        <v>44.6</v>
      </c>
      <c r="K167">
        <v>44.6</v>
      </c>
      <c r="L167">
        <v>44.6</v>
      </c>
      <c r="M167">
        <v>36.6</v>
      </c>
      <c r="N167">
        <v>36.6</v>
      </c>
      <c r="O167">
        <v>37.6</v>
      </c>
      <c r="P167">
        <v>37.6</v>
      </c>
      <c r="Q167">
        <v>37.6</v>
      </c>
      <c r="R167">
        <v>36.6</v>
      </c>
      <c r="S167" s="30">
        <v>37.6</v>
      </c>
    </row>
    <row r="168" spans="1:19">
      <c r="A168" s="3" t="s">
        <v>326</v>
      </c>
      <c r="B168">
        <v>20</v>
      </c>
      <c r="C168">
        <v>8</v>
      </c>
      <c r="D168" s="3" t="s">
        <v>159</v>
      </c>
      <c r="E168" s="3" t="s">
        <v>90</v>
      </c>
      <c r="F168" s="28">
        <v>183121</v>
      </c>
      <c r="G168" s="3" t="s">
        <v>99</v>
      </c>
      <c r="H168">
        <v>96.8</v>
      </c>
      <c r="I168">
        <v>96.8</v>
      </c>
      <c r="J168">
        <v>98.8</v>
      </c>
      <c r="K168">
        <v>101.8</v>
      </c>
      <c r="L168">
        <v>101.8</v>
      </c>
      <c r="M168">
        <v>98.8</v>
      </c>
      <c r="N168">
        <v>99.8</v>
      </c>
      <c r="O168">
        <v>101.8</v>
      </c>
      <c r="P168">
        <v>101.8</v>
      </c>
      <c r="Q168">
        <v>102.8</v>
      </c>
      <c r="R168">
        <v>102.8</v>
      </c>
      <c r="S168" s="30">
        <v>101.8</v>
      </c>
    </row>
    <row r="169" spans="1:19">
      <c r="A169" s="3" t="s">
        <v>327</v>
      </c>
      <c r="B169">
        <v>20</v>
      </c>
      <c r="C169">
        <v>8</v>
      </c>
      <c r="D169" s="3" t="s">
        <v>159</v>
      </c>
      <c r="E169" s="3" t="s">
        <v>90</v>
      </c>
      <c r="F169" s="28">
        <v>183122</v>
      </c>
      <c r="G169" s="3" t="s">
        <v>99</v>
      </c>
      <c r="H169">
        <v>34</v>
      </c>
      <c r="I169">
        <v>34</v>
      </c>
      <c r="J169">
        <v>34</v>
      </c>
      <c r="K169">
        <v>34</v>
      </c>
      <c r="L169">
        <v>34</v>
      </c>
      <c r="M169">
        <v>33</v>
      </c>
      <c r="N169">
        <v>34</v>
      </c>
      <c r="O169">
        <v>34</v>
      </c>
      <c r="P169">
        <v>34</v>
      </c>
      <c r="Q169">
        <v>34</v>
      </c>
      <c r="R169">
        <v>34</v>
      </c>
      <c r="S169" s="30">
        <v>34</v>
      </c>
    </row>
    <row r="170" spans="1:19">
      <c r="A170" s="3" t="s">
        <v>328</v>
      </c>
      <c r="B170">
        <v>20</v>
      </c>
      <c r="C170">
        <v>8</v>
      </c>
      <c r="D170" s="3" t="s">
        <v>159</v>
      </c>
      <c r="E170" s="3" t="s">
        <v>90</v>
      </c>
      <c r="F170" s="28">
        <v>183124</v>
      </c>
      <c r="G170" s="3" t="s">
        <v>99</v>
      </c>
      <c r="H170">
        <v>296</v>
      </c>
      <c r="I170">
        <v>297</v>
      </c>
      <c r="J170">
        <v>297</v>
      </c>
      <c r="K170">
        <v>295</v>
      </c>
      <c r="L170">
        <v>295</v>
      </c>
      <c r="M170">
        <v>289.5</v>
      </c>
      <c r="N170">
        <v>289.5</v>
      </c>
      <c r="O170">
        <v>289.5</v>
      </c>
      <c r="P170">
        <v>286.5</v>
      </c>
      <c r="Q170">
        <v>285.5</v>
      </c>
      <c r="R170">
        <v>287.5</v>
      </c>
      <c r="S170" s="30">
        <v>287.5</v>
      </c>
    </row>
    <row r="171" spans="1:19">
      <c r="A171" s="3" t="s">
        <v>329</v>
      </c>
      <c r="B171">
        <v>20</v>
      </c>
      <c r="C171">
        <v>8</v>
      </c>
      <c r="D171" s="3" t="s">
        <v>159</v>
      </c>
      <c r="E171" s="3" t="s">
        <v>90</v>
      </c>
      <c r="F171" s="28">
        <v>183125</v>
      </c>
      <c r="G171" s="3" t="s">
        <v>99</v>
      </c>
      <c r="H171">
        <v>46</v>
      </c>
      <c r="I171">
        <v>47</v>
      </c>
      <c r="J171">
        <v>47</v>
      </c>
      <c r="K171">
        <v>47</v>
      </c>
      <c r="L171">
        <v>47</v>
      </c>
      <c r="M171">
        <v>47</v>
      </c>
      <c r="N171">
        <v>47</v>
      </c>
      <c r="O171">
        <v>46</v>
      </c>
      <c r="P171">
        <v>47</v>
      </c>
      <c r="Q171">
        <v>47</v>
      </c>
      <c r="R171">
        <v>47</v>
      </c>
      <c r="S171" s="30">
        <v>46</v>
      </c>
    </row>
    <row r="172" spans="1:19">
      <c r="A172" s="3" t="s">
        <v>330</v>
      </c>
      <c r="B172">
        <v>20</v>
      </c>
      <c r="C172">
        <v>8</v>
      </c>
      <c r="D172" s="3" t="s">
        <v>159</v>
      </c>
      <c r="E172" s="3" t="s">
        <v>90</v>
      </c>
      <c r="F172" s="28">
        <v>183126</v>
      </c>
      <c r="G172" s="3" t="s">
        <v>99</v>
      </c>
      <c r="H172">
        <v>30</v>
      </c>
      <c r="I172">
        <v>30</v>
      </c>
      <c r="J172">
        <v>30</v>
      </c>
      <c r="K172">
        <v>30</v>
      </c>
      <c r="L172">
        <v>30</v>
      </c>
      <c r="M172">
        <v>28</v>
      </c>
      <c r="N172">
        <v>28</v>
      </c>
      <c r="O172">
        <v>29</v>
      </c>
      <c r="P172">
        <v>29</v>
      </c>
      <c r="Q172">
        <v>29</v>
      </c>
      <c r="R172">
        <v>30</v>
      </c>
      <c r="S172" s="30">
        <v>30</v>
      </c>
    </row>
    <row r="173" spans="1:19">
      <c r="A173" s="3" t="s">
        <v>331</v>
      </c>
      <c r="B173">
        <v>20</v>
      </c>
      <c r="C173">
        <v>8</v>
      </c>
      <c r="D173" s="3" t="s">
        <v>159</v>
      </c>
      <c r="E173" s="3" t="s">
        <v>92</v>
      </c>
      <c r="F173" s="28">
        <v>187100</v>
      </c>
      <c r="G173" s="3" t="s">
        <v>99</v>
      </c>
      <c r="H173" s="9">
        <v>1459</v>
      </c>
      <c r="I173" s="9">
        <v>1448</v>
      </c>
      <c r="J173" s="9">
        <v>1455</v>
      </c>
      <c r="K173" s="9">
        <v>1458</v>
      </c>
      <c r="L173" s="9">
        <v>1458</v>
      </c>
      <c r="M173" s="9">
        <v>1486.5</v>
      </c>
      <c r="N173" s="9">
        <v>1486.5</v>
      </c>
      <c r="O173" s="9">
        <v>1487.5</v>
      </c>
      <c r="P173" s="9">
        <v>1489.5</v>
      </c>
      <c r="Q173" s="9">
        <v>1485.5</v>
      </c>
      <c r="R173" s="9">
        <v>1479.5</v>
      </c>
      <c r="S173" s="29">
        <v>1487.5</v>
      </c>
    </row>
    <row r="174" spans="1:19">
      <c r="A174" s="3" t="s">
        <v>332</v>
      </c>
      <c r="B174">
        <v>20</v>
      </c>
      <c r="C174">
        <v>8</v>
      </c>
      <c r="D174" s="3" t="s">
        <v>159</v>
      </c>
      <c r="E174" s="3" t="s">
        <v>92</v>
      </c>
      <c r="F174" s="28">
        <v>187101</v>
      </c>
      <c r="G174" s="3" t="s">
        <v>99</v>
      </c>
      <c r="H174" s="9">
        <v>1393.5</v>
      </c>
      <c r="I174" s="9">
        <v>1381.5</v>
      </c>
      <c r="J174" s="9">
        <v>1389.5</v>
      </c>
      <c r="K174" s="9">
        <v>1392.5</v>
      </c>
      <c r="L174" s="9">
        <v>1392.5</v>
      </c>
      <c r="M174" s="9">
        <v>1431.5</v>
      </c>
      <c r="N174" s="9">
        <v>1431.5</v>
      </c>
      <c r="O174" s="9">
        <v>1432.5</v>
      </c>
      <c r="P174" s="9">
        <v>1434.5</v>
      </c>
      <c r="Q174" s="9">
        <v>1431.5</v>
      </c>
      <c r="R174" s="9">
        <v>1426.5</v>
      </c>
      <c r="S174" s="29">
        <v>1434.5</v>
      </c>
    </row>
    <row r="175" spans="1:19">
      <c r="A175" s="3" t="s">
        <v>333</v>
      </c>
      <c r="B175">
        <v>20</v>
      </c>
      <c r="C175">
        <v>8</v>
      </c>
      <c r="D175" s="3" t="s">
        <v>159</v>
      </c>
      <c r="E175" s="3" t="s">
        <v>91</v>
      </c>
      <c r="F175" s="28">
        <v>188100</v>
      </c>
      <c r="G175" s="3" t="s">
        <v>99</v>
      </c>
      <c r="H175" s="9">
        <v>2089.6</v>
      </c>
      <c r="I175" s="9">
        <v>2093.6</v>
      </c>
      <c r="J175" s="9">
        <v>2091.6</v>
      </c>
      <c r="K175" s="9">
        <v>2091.6</v>
      </c>
      <c r="L175" s="9">
        <v>2091.6</v>
      </c>
      <c r="M175" s="9">
        <v>2129.6</v>
      </c>
      <c r="N175" s="9">
        <v>2129.6</v>
      </c>
      <c r="O175" s="9">
        <v>2131.6</v>
      </c>
      <c r="P175" s="9">
        <v>2128.6</v>
      </c>
      <c r="Q175" s="9">
        <v>2124.6</v>
      </c>
      <c r="R175" s="9">
        <v>2115.6</v>
      </c>
      <c r="S175" s="29">
        <v>2115.6</v>
      </c>
    </row>
    <row r="176" spans="1:19">
      <c r="A176" s="3" t="s">
        <v>334</v>
      </c>
      <c r="B176">
        <v>20</v>
      </c>
      <c r="C176">
        <v>8</v>
      </c>
      <c r="D176" s="3" t="s">
        <v>159</v>
      </c>
      <c r="E176" s="3" t="s">
        <v>91</v>
      </c>
      <c r="F176" s="28">
        <v>188101</v>
      </c>
      <c r="G176" s="3" t="s">
        <v>99</v>
      </c>
      <c r="H176" s="9">
        <v>1337.6</v>
      </c>
      <c r="I176" s="9">
        <v>1340.6</v>
      </c>
      <c r="J176" s="9">
        <v>1339.6</v>
      </c>
      <c r="K176" s="9">
        <v>1339.6</v>
      </c>
      <c r="L176" s="9">
        <v>1339.6</v>
      </c>
      <c r="M176" s="9">
        <v>1363.6</v>
      </c>
      <c r="N176" s="9">
        <v>1365.6</v>
      </c>
      <c r="O176" s="9">
        <v>1364.6</v>
      </c>
      <c r="P176" s="9">
        <v>1359.6</v>
      </c>
      <c r="Q176" s="9">
        <v>1357.6</v>
      </c>
      <c r="R176" s="9">
        <v>1350.6</v>
      </c>
      <c r="S176" s="29">
        <v>1348.6</v>
      </c>
    </row>
    <row r="177" spans="1:19">
      <c r="A177" s="3" t="s">
        <v>335</v>
      </c>
      <c r="B177">
        <v>20</v>
      </c>
      <c r="C177">
        <v>8</v>
      </c>
      <c r="D177" s="3" t="s">
        <v>159</v>
      </c>
      <c r="E177" s="3" t="s">
        <v>104</v>
      </c>
      <c r="F177" s="28">
        <v>189100</v>
      </c>
      <c r="G177" s="3" t="s">
        <v>99</v>
      </c>
      <c r="H177" s="9">
        <v>2848</v>
      </c>
      <c r="I177" s="9">
        <v>2852</v>
      </c>
      <c r="J177" s="9">
        <v>2849</v>
      </c>
      <c r="K177" s="9">
        <v>2838.5</v>
      </c>
      <c r="L177" s="9">
        <v>2838.5</v>
      </c>
      <c r="M177" s="9">
        <v>2992</v>
      </c>
      <c r="N177" s="9">
        <v>2984.5</v>
      </c>
      <c r="O177" s="9">
        <v>2975</v>
      </c>
      <c r="P177" s="9">
        <v>2970.5</v>
      </c>
      <c r="Q177" s="9">
        <v>2964.5</v>
      </c>
      <c r="R177" s="9">
        <v>2956</v>
      </c>
      <c r="S177" s="29">
        <v>2959</v>
      </c>
    </row>
    <row r="178" spans="1:19">
      <c r="A178" s="3" t="s">
        <v>336</v>
      </c>
      <c r="B178">
        <v>20</v>
      </c>
      <c r="C178">
        <v>8</v>
      </c>
      <c r="D178" s="3" t="s">
        <v>159</v>
      </c>
      <c r="E178" s="3" t="s">
        <v>114</v>
      </c>
      <c r="F178" s="28">
        <v>190100</v>
      </c>
      <c r="G178" s="3" t="s">
        <v>99</v>
      </c>
      <c r="H178">
        <v>331</v>
      </c>
      <c r="I178">
        <v>331</v>
      </c>
      <c r="J178">
        <v>333</v>
      </c>
      <c r="K178">
        <v>331</v>
      </c>
      <c r="L178">
        <v>331</v>
      </c>
      <c r="M178">
        <v>342</v>
      </c>
      <c r="N178">
        <v>343</v>
      </c>
      <c r="O178">
        <v>341</v>
      </c>
      <c r="P178">
        <v>341</v>
      </c>
      <c r="Q178">
        <v>336</v>
      </c>
      <c r="R178">
        <v>338</v>
      </c>
      <c r="S178" s="30">
        <v>337</v>
      </c>
    </row>
    <row r="179" spans="1:19">
      <c r="A179" s="3" t="s">
        <v>337</v>
      </c>
      <c r="B179">
        <v>20</v>
      </c>
      <c r="C179">
        <v>8</v>
      </c>
      <c r="D179" s="3" t="s">
        <v>159</v>
      </c>
      <c r="E179" s="3" t="s">
        <v>93</v>
      </c>
      <c r="F179" s="28">
        <v>191100</v>
      </c>
      <c r="G179" s="3" t="s">
        <v>99</v>
      </c>
      <c r="H179">
        <v>949.5</v>
      </c>
      <c r="I179">
        <v>949.5</v>
      </c>
      <c r="J179">
        <v>959.5</v>
      </c>
      <c r="K179">
        <v>954.5</v>
      </c>
      <c r="L179">
        <v>954.5</v>
      </c>
      <c r="M179">
        <v>972</v>
      </c>
      <c r="N179">
        <v>970</v>
      </c>
      <c r="O179">
        <v>967</v>
      </c>
      <c r="P179">
        <v>968</v>
      </c>
      <c r="Q179">
        <v>964</v>
      </c>
      <c r="R179">
        <v>963</v>
      </c>
      <c r="S179" s="30">
        <v>961.5</v>
      </c>
    </row>
    <row r="180" spans="1:19">
      <c r="A180" s="3" t="s">
        <v>338</v>
      </c>
      <c r="B180">
        <v>20</v>
      </c>
      <c r="C180">
        <v>8</v>
      </c>
      <c r="D180" s="3" t="s">
        <v>159</v>
      </c>
      <c r="E180" s="3" t="s">
        <v>93</v>
      </c>
      <c r="F180" s="28">
        <v>191101</v>
      </c>
      <c r="G180" s="3" t="s">
        <v>99</v>
      </c>
      <c r="H180" s="9">
        <v>1307.5</v>
      </c>
      <c r="I180" s="9">
        <v>1307.5</v>
      </c>
      <c r="J180" s="9">
        <v>1317.5</v>
      </c>
      <c r="K180" s="9">
        <v>1312.5</v>
      </c>
      <c r="L180" s="9">
        <v>1312.5</v>
      </c>
      <c r="M180" s="9">
        <v>1335.5</v>
      </c>
      <c r="N180" s="9">
        <v>1336.5</v>
      </c>
      <c r="O180" s="9">
        <v>1334.5</v>
      </c>
      <c r="P180" s="9">
        <v>1340.5</v>
      </c>
      <c r="Q180" s="9">
        <v>1338.5</v>
      </c>
      <c r="R180" s="9">
        <v>1336.5</v>
      </c>
      <c r="S180" s="29">
        <v>1357.5</v>
      </c>
    </row>
    <row r="181" spans="1:19">
      <c r="A181" s="3" t="s">
        <v>339</v>
      </c>
      <c r="B181">
        <v>20</v>
      </c>
      <c r="C181">
        <v>8</v>
      </c>
      <c r="D181" s="3" t="s">
        <v>159</v>
      </c>
      <c r="E181" s="3" t="s">
        <v>93</v>
      </c>
      <c r="F181" s="28">
        <v>191102</v>
      </c>
      <c r="G181" s="3" t="s">
        <v>99</v>
      </c>
      <c r="S181" s="30"/>
    </row>
    <row r="182" spans="1:19">
      <c r="A182" s="3" t="s">
        <v>340</v>
      </c>
      <c r="B182">
        <v>20</v>
      </c>
      <c r="C182">
        <v>8</v>
      </c>
      <c r="D182" s="3" t="s">
        <v>159</v>
      </c>
      <c r="E182" s="3" t="s">
        <v>113</v>
      </c>
      <c r="F182" s="28">
        <v>192100</v>
      </c>
      <c r="G182" s="3" t="s">
        <v>99</v>
      </c>
      <c r="H182">
        <v>126</v>
      </c>
      <c r="I182">
        <v>126</v>
      </c>
      <c r="J182">
        <v>128</v>
      </c>
      <c r="K182">
        <v>128</v>
      </c>
      <c r="L182">
        <v>128</v>
      </c>
      <c r="M182">
        <v>128</v>
      </c>
      <c r="N182">
        <v>128</v>
      </c>
      <c r="O182">
        <v>128</v>
      </c>
      <c r="P182">
        <v>127</v>
      </c>
      <c r="Q182">
        <v>126</v>
      </c>
      <c r="R182">
        <v>127</v>
      </c>
      <c r="S182" s="30">
        <v>127</v>
      </c>
    </row>
    <row r="183" spans="1:19">
      <c r="A183" s="3" t="s">
        <v>341</v>
      </c>
      <c r="B183">
        <v>20</v>
      </c>
      <c r="C183">
        <v>8</v>
      </c>
      <c r="D183" s="3" t="s">
        <v>159</v>
      </c>
      <c r="E183" s="3" t="s">
        <v>113</v>
      </c>
      <c r="F183" s="28">
        <v>192101</v>
      </c>
      <c r="G183" s="3" t="s">
        <v>99</v>
      </c>
      <c r="H183">
        <v>126</v>
      </c>
      <c r="I183">
        <v>126</v>
      </c>
      <c r="J183">
        <v>128</v>
      </c>
      <c r="K183">
        <v>128</v>
      </c>
      <c r="L183">
        <v>128</v>
      </c>
      <c r="M183">
        <v>128</v>
      </c>
      <c r="N183">
        <v>128</v>
      </c>
      <c r="O183">
        <v>128</v>
      </c>
      <c r="P183">
        <v>127</v>
      </c>
      <c r="Q183">
        <v>126</v>
      </c>
      <c r="R183">
        <v>127</v>
      </c>
      <c r="S183" s="30">
        <v>127</v>
      </c>
    </row>
    <row r="184" spans="1:19">
      <c r="A184" s="3" t="s">
        <v>342</v>
      </c>
      <c r="B184">
        <v>20</v>
      </c>
      <c r="C184">
        <v>8</v>
      </c>
      <c r="D184" s="3" t="s">
        <v>159</v>
      </c>
      <c r="E184" s="3" t="s">
        <v>113</v>
      </c>
      <c r="F184" s="28">
        <v>192102</v>
      </c>
      <c r="G184" s="3" t="s">
        <v>99</v>
      </c>
      <c r="S184" s="30"/>
    </row>
    <row r="185" spans="1:19">
      <c r="A185" s="3" t="s">
        <v>343</v>
      </c>
      <c r="B185">
        <v>20</v>
      </c>
      <c r="C185">
        <v>8</v>
      </c>
      <c r="D185" s="3" t="s">
        <v>159</v>
      </c>
      <c r="E185" s="3" t="s">
        <v>94</v>
      </c>
      <c r="F185" s="28">
        <v>220100</v>
      </c>
      <c r="G185" s="3" t="s">
        <v>99</v>
      </c>
      <c r="H185">
        <v>562</v>
      </c>
      <c r="I185">
        <v>559</v>
      </c>
      <c r="J185">
        <v>556</v>
      </c>
      <c r="K185">
        <v>554</v>
      </c>
      <c r="L185">
        <v>554</v>
      </c>
      <c r="M185">
        <v>555</v>
      </c>
      <c r="N185">
        <v>559</v>
      </c>
      <c r="O185">
        <v>556</v>
      </c>
      <c r="P185">
        <v>558</v>
      </c>
      <c r="Q185">
        <v>557</v>
      </c>
      <c r="R185">
        <v>556</v>
      </c>
      <c r="S185" s="30">
        <v>557</v>
      </c>
    </row>
    <row r="186" spans="1:19">
      <c r="A186" s="3" t="s">
        <v>344</v>
      </c>
      <c r="B186">
        <v>20</v>
      </c>
      <c r="C186">
        <v>8</v>
      </c>
      <c r="D186" s="3" t="s">
        <v>159</v>
      </c>
      <c r="E186" s="3" t="s">
        <v>95</v>
      </c>
      <c r="F186" s="28">
        <v>241100</v>
      </c>
      <c r="G186" s="3" t="s">
        <v>99</v>
      </c>
      <c r="Q186" s="9">
        <v>2093.1999999999998</v>
      </c>
      <c r="R186" s="9">
        <v>2093.1999999999998</v>
      </c>
      <c r="S186" s="29">
        <v>2093.1999999999998</v>
      </c>
    </row>
    <row r="187" spans="1:19">
      <c r="A187" s="3" t="s">
        <v>345</v>
      </c>
      <c r="B187">
        <v>20</v>
      </c>
      <c r="C187">
        <v>8</v>
      </c>
      <c r="D187" s="3" t="s">
        <v>159</v>
      </c>
      <c r="E187" s="3" t="s">
        <v>79</v>
      </c>
      <c r="F187" s="28">
        <v>242100</v>
      </c>
      <c r="G187" s="3" t="s">
        <v>99</v>
      </c>
      <c r="H187">
        <v>134.9</v>
      </c>
      <c r="I187">
        <v>134.9</v>
      </c>
      <c r="J187">
        <v>134.9</v>
      </c>
      <c r="K187">
        <v>137.9</v>
      </c>
      <c r="L187">
        <v>137.9</v>
      </c>
      <c r="M187">
        <v>141.9</v>
      </c>
      <c r="N187">
        <v>141.9</v>
      </c>
      <c r="O187">
        <v>141.9</v>
      </c>
      <c r="P187">
        <v>142.1</v>
      </c>
      <c r="Q187">
        <v>142.1</v>
      </c>
      <c r="R187">
        <v>131.5</v>
      </c>
      <c r="S187" s="30">
        <v>130.69999999999999</v>
      </c>
    </row>
    <row r="188" spans="1:19">
      <c r="A188" s="3" t="s">
        <v>346</v>
      </c>
      <c r="B188">
        <v>20</v>
      </c>
      <c r="C188">
        <v>8</v>
      </c>
      <c r="D188" s="3" t="s">
        <v>159</v>
      </c>
      <c r="E188" s="3" t="s">
        <v>79</v>
      </c>
      <c r="F188" s="28">
        <v>242101</v>
      </c>
      <c r="G188" s="3" t="s">
        <v>99</v>
      </c>
      <c r="H188">
        <v>132.9</v>
      </c>
      <c r="I188">
        <v>133.9</v>
      </c>
      <c r="J188">
        <v>133.9</v>
      </c>
      <c r="K188">
        <v>136.9</v>
      </c>
      <c r="L188">
        <v>136.9</v>
      </c>
      <c r="M188">
        <v>133.9</v>
      </c>
      <c r="N188">
        <v>133.9</v>
      </c>
      <c r="O188">
        <v>133.9</v>
      </c>
      <c r="P188">
        <v>134.1</v>
      </c>
      <c r="Q188">
        <v>134.1</v>
      </c>
      <c r="R188">
        <v>132.5</v>
      </c>
      <c r="S188" s="30">
        <v>130.69999999999999</v>
      </c>
    </row>
    <row r="189" spans="1:19">
      <c r="A189" s="3" t="s">
        <v>347</v>
      </c>
      <c r="B189">
        <v>20</v>
      </c>
      <c r="C189">
        <v>8</v>
      </c>
      <c r="D189" s="3" t="s">
        <v>159</v>
      </c>
      <c r="E189" s="3" t="s">
        <v>107</v>
      </c>
      <c r="F189" s="28">
        <v>243100</v>
      </c>
      <c r="G189" s="3" t="s">
        <v>99</v>
      </c>
      <c r="H189">
        <v>912.4</v>
      </c>
      <c r="I189">
        <v>915.2</v>
      </c>
      <c r="J189">
        <v>915</v>
      </c>
      <c r="K189">
        <v>913.6</v>
      </c>
      <c r="L189">
        <v>913.6</v>
      </c>
      <c r="M189">
        <v>908.2</v>
      </c>
      <c r="N189">
        <v>910.4</v>
      </c>
      <c r="O189">
        <v>913.2</v>
      </c>
      <c r="P189">
        <v>913.6</v>
      </c>
      <c r="Q189">
        <v>912.8</v>
      </c>
      <c r="R189">
        <v>912</v>
      </c>
      <c r="S189" s="30">
        <v>911.2</v>
      </c>
    </row>
    <row r="190" spans="1:19">
      <c r="A190" s="3" t="s">
        <v>348</v>
      </c>
      <c r="B190">
        <v>20</v>
      </c>
      <c r="C190">
        <v>8</v>
      </c>
      <c r="D190" s="3" t="s">
        <v>159</v>
      </c>
      <c r="E190" s="3" t="s">
        <v>107</v>
      </c>
      <c r="F190" s="28">
        <v>243101</v>
      </c>
      <c r="G190" s="3" t="s">
        <v>99</v>
      </c>
      <c r="H190">
        <v>874.4</v>
      </c>
      <c r="I190">
        <v>876.2</v>
      </c>
      <c r="J190">
        <v>876</v>
      </c>
      <c r="K190">
        <v>874.6</v>
      </c>
      <c r="L190">
        <v>874.6</v>
      </c>
      <c r="M190">
        <v>874</v>
      </c>
      <c r="N190">
        <v>871.4</v>
      </c>
      <c r="O190">
        <v>875.2</v>
      </c>
      <c r="P190">
        <v>875.6</v>
      </c>
      <c r="Q190">
        <v>874.8</v>
      </c>
      <c r="R190">
        <v>876</v>
      </c>
      <c r="S190" s="30">
        <v>873.2</v>
      </c>
    </row>
    <row r="191" spans="1:19">
      <c r="A191" s="3" t="s">
        <v>349</v>
      </c>
      <c r="B191">
        <v>20</v>
      </c>
      <c r="C191">
        <v>8</v>
      </c>
      <c r="D191" s="3" t="s">
        <v>159</v>
      </c>
      <c r="E191" s="3" t="s">
        <v>108</v>
      </c>
      <c r="F191" s="28">
        <v>244100</v>
      </c>
      <c r="G191" s="3" t="s">
        <v>99</v>
      </c>
      <c r="H191" s="9">
        <v>1475.5</v>
      </c>
      <c r="I191" s="9">
        <v>1473.5</v>
      </c>
      <c r="J191" s="9">
        <v>1472.5</v>
      </c>
      <c r="K191" s="9">
        <v>1475.3</v>
      </c>
      <c r="L191" s="9">
        <v>1475.3</v>
      </c>
      <c r="M191" s="9">
        <v>1472.3</v>
      </c>
      <c r="N191" s="9">
        <v>1470.3</v>
      </c>
      <c r="O191" s="9">
        <v>1469.3</v>
      </c>
      <c r="P191" s="9">
        <v>1470.3</v>
      </c>
      <c r="Q191" s="9">
        <v>1474.3</v>
      </c>
      <c r="R191" s="9">
        <v>1464.3</v>
      </c>
      <c r="S191" s="29">
        <v>1462.3</v>
      </c>
    </row>
    <row r="192" spans="1:19">
      <c r="A192" s="3" t="s">
        <v>350</v>
      </c>
      <c r="B192">
        <v>20</v>
      </c>
      <c r="C192">
        <v>8</v>
      </c>
      <c r="D192" s="3" t="s">
        <v>159</v>
      </c>
      <c r="E192" s="3" t="s">
        <v>108</v>
      </c>
      <c r="F192" s="28">
        <v>244101</v>
      </c>
      <c r="G192" s="3" t="s">
        <v>99</v>
      </c>
      <c r="H192" s="9">
        <v>1422.5</v>
      </c>
      <c r="I192" s="9">
        <v>1420.5</v>
      </c>
      <c r="J192" s="9">
        <v>1419.5</v>
      </c>
      <c r="K192" s="9">
        <v>1422.3</v>
      </c>
      <c r="L192" s="9">
        <v>1422.3</v>
      </c>
      <c r="M192" s="9">
        <v>1425.8</v>
      </c>
      <c r="N192" s="9">
        <v>1426.8</v>
      </c>
      <c r="O192" s="9">
        <v>1423.8</v>
      </c>
      <c r="P192" s="9">
        <v>1423.8</v>
      </c>
      <c r="Q192" s="9">
        <v>1429.8</v>
      </c>
      <c r="R192" s="9">
        <v>1425.8</v>
      </c>
      <c r="S192" s="29">
        <v>1423.8</v>
      </c>
    </row>
    <row r="193" spans="1:19">
      <c r="A193" s="3" t="s">
        <v>351</v>
      </c>
      <c r="B193">
        <v>20</v>
      </c>
      <c r="C193">
        <v>8</v>
      </c>
      <c r="D193" s="3" t="s">
        <v>159</v>
      </c>
      <c r="E193" s="3" t="s">
        <v>110</v>
      </c>
      <c r="F193" s="28">
        <v>245100</v>
      </c>
      <c r="G193" s="3" t="s">
        <v>99</v>
      </c>
      <c r="H193" s="9">
        <v>7245</v>
      </c>
      <c r="I193" s="9">
        <v>7243.4</v>
      </c>
      <c r="J193" s="9">
        <v>7246.4</v>
      </c>
      <c r="K193" s="9">
        <v>7213.7</v>
      </c>
      <c r="L193" s="9">
        <v>7213.7</v>
      </c>
      <c r="M193" s="9">
        <v>7555.8</v>
      </c>
      <c r="N193" s="9">
        <v>7547.3</v>
      </c>
      <c r="O193" s="9">
        <v>7536.6</v>
      </c>
      <c r="P193" s="9">
        <v>7547.3</v>
      </c>
      <c r="Q193" s="9">
        <v>7563.7</v>
      </c>
      <c r="R193" s="9">
        <v>7534.3</v>
      </c>
      <c r="S193" s="29">
        <v>7545.9</v>
      </c>
    </row>
    <row r="194" spans="1:19">
      <c r="A194" s="3" t="s">
        <v>352</v>
      </c>
      <c r="B194">
        <v>20</v>
      </c>
      <c r="C194">
        <v>8</v>
      </c>
      <c r="D194" s="3" t="s">
        <v>159</v>
      </c>
      <c r="E194" s="3" t="s">
        <v>110</v>
      </c>
      <c r="F194" s="28">
        <v>245101</v>
      </c>
      <c r="G194" s="3" t="s">
        <v>99</v>
      </c>
      <c r="M194">
        <v>24</v>
      </c>
      <c r="N194">
        <v>295</v>
      </c>
      <c r="O194">
        <v>320</v>
      </c>
      <c r="P194">
        <v>402</v>
      </c>
      <c r="Q194">
        <v>539</v>
      </c>
      <c r="R194" s="9">
        <v>1059</v>
      </c>
      <c r="S194" s="29">
        <v>1065</v>
      </c>
    </row>
    <row r="195" spans="1:19">
      <c r="A195" s="3" t="s">
        <v>353</v>
      </c>
      <c r="B195">
        <v>20</v>
      </c>
      <c r="C195">
        <v>8</v>
      </c>
      <c r="D195" s="3" t="s">
        <v>159</v>
      </c>
      <c r="E195" s="3" t="s">
        <v>110</v>
      </c>
      <c r="F195" s="28">
        <v>245102</v>
      </c>
      <c r="G195" s="3" t="s">
        <v>99</v>
      </c>
      <c r="S195" s="30"/>
    </row>
    <row r="196" spans="1:19">
      <c r="A196" s="3" t="s">
        <v>354</v>
      </c>
      <c r="B196">
        <v>20</v>
      </c>
      <c r="C196">
        <v>8</v>
      </c>
      <c r="D196" s="3" t="s">
        <v>159</v>
      </c>
      <c r="E196" s="3" t="s">
        <v>80</v>
      </c>
      <c r="F196" s="28">
        <v>246100</v>
      </c>
      <c r="G196" s="3" t="s">
        <v>99</v>
      </c>
      <c r="H196" s="9">
        <v>1770</v>
      </c>
      <c r="I196" s="9">
        <v>1756</v>
      </c>
      <c r="J196" s="9">
        <v>1772</v>
      </c>
      <c r="K196" s="9">
        <v>1759</v>
      </c>
      <c r="L196" s="9">
        <v>1759</v>
      </c>
      <c r="M196" s="9">
        <v>1756</v>
      </c>
      <c r="N196" s="9">
        <v>1755</v>
      </c>
      <c r="O196" s="9">
        <v>1754</v>
      </c>
      <c r="P196" s="9">
        <v>1753</v>
      </c>
      <c r="Q196" s="9">
        <v>1749</v>
      </c>
      <c r="R196" s="9">
        <v>1747</v>
      </c>
      <c r="S196" s="29">
        <v>1745</v>
      </c>
    </row>
    <row r="197" spans="1:19">
      <c r="A197" s="3" t="s">
        <v>355</v>
      </c>
      <c r="B197">
        <v>20</v>
      </c>
      <c r="C197">
        <v>8</v>
      </c>
      <c r="D197" s="3" t="s">
        <v>159</v>
      </c>
      <c r="E197" s="3" t="s">
        <v>109</v>
      </c>
      <c r="F197" s="28">
        <v>247100</v>
      </c>
      <c r="G197" s="3" t="s">
        <v>99</v>
      </c>
      <c r="H197" s="9">
        <v>1536</v>
      </c>
      <c r="I197" s="9">
        <v>1533.8</v>
      </c>
      <c r="J197" s="9">
        <v>1531.8</v>
      </c>
      <c r="K197" s="9">
        <v>1534.8</v>
      </c>
      <c r="L197" s="9">
        <v>1534.8</v>
      </c>
      <c r="M197" s="9">
        <v>1542.2</v>
      </c>
      <c r="N197" s="9">
        <v>1536.4</v>
      </c>
      <c r="O197" s="9">
        <v>1535.6</v>
      </c>
      <c r="P197" s="9">
        <v>1537</v>
      </c>
      <c r="Q197" s="9">
        <v>1532.8</v>
      </c>
      <c r="R197" s="9">
        <v>1536.8</v>
      </c>
      <c r="S197" s="29">
        <v>1542.8</v>
      </c>
    </row>
    <row r="198" spans="1:19">
      <c r="A198" s="3" t="s">
        <v>356</v>
      </c>
      <c r="B198">
        <v>20</v>
      </c>
      <c r="C198">
        <v>8</v>
      </c>
      <c r="D198" s="3" t="s">
        <v>159</v>
      </c>
      <c r="E198" s="3" t="s">
        <v>109</v>
      </c>
      <c r="F198" s="28">
        <v>247101</v>
      </c>
      <c r="G198" s="3" t="s">
        <v>99</v>
      </c>
      <c r="H198" s="9">
        <v>1513</v>
      </c>
      <c r="I198" s="9">
        <v>1510.8</v>
      </c>
      <c r="J198" s="9">
        <v>1508.8</v>
      </c>
      <c r="K198" s="9">
        <v>1511.8</v>
      </c>
      <c r="L198" s="9">
        <v>1511.8</v>
      </c>
      <c r="M198" s="9">
        <v>1517.2</v>
      </c>
      <c r="N198" s="9">
        <v>1510.4</v>
      </c>
      <c r="O198" s="9">
        <v>1510.6</v>
      </c>
      <c r="P198" s="9">
        <v>1513</v>
      </c>
      <c r="Q198" s="9">
        <v>1508.8</v>
      </c>
      <c r="R198" s="9">
        <v>1510.8</v>
      </c>
      <c r="S198" s="29">
        <v>1516.8</v>
      </c>
    </row>
    <row r="199" spans="1:19">
      <c r="A199" s="3" t="s">
        <v>357</v>
      </c>
      <c r="B199">
        <v>20</v>
      </c>
      <c r="C199">
        <v>8</v>
      </c>
      <c r="D199" s="3" t="s">
        <v>159</v>
      </c>
      <c r="E199" s="3" t="s">
        <v>18</v>
      </c>
      <c r="F199" s="28">
        <v>248100</v>
      </c>
      <c r="G199" s="3" t="s">
        <v>99</v>
      </c>
      <c r="H199" s="9">
        <v>1217.3</v>
      </c>
      <c r="I199" s="9">
        <v>1218.0999999999999</v>
      </c>
      <c r="J199" s="9">
        <v>1216.5</v>
      </c>
      <c r="K199" s="9">
        <v>1215.7</v>
      </c>
      <c r="L199" s="9">
        <v>1215.7</v>
      </c>
      <c r="M199" s="9">
        <v>1239.8</v>
      </c>
      <c r="N199" s="9">
        <v>1240.5999999999999</v>
      </c>
      <c r="O199" s="9">
        <v>1247.8</v>
      </c>
      <c r="P199" s="9">
        <v>1246.8</v>
      </c>
      <c r="Q199" s="9">
        <v>1247.8</v>
      </c>
      <c r="R199" s="9">
        <v>1243</v>
      </c>
      <c r="S199" s="29">
        <v>1247</v>
      </c>
    </row>
    <row r="200" spans="1:19">
      <c r="A200" s="3" t="s">
        <v>358</v>
      </c>
      <c r="B200">
        <v>20</v>
      </c>
      <c r="C200">
        <v>8</v>
      </c>
      <c r="D200" s="3" t="s">
        <v>159</v>
      </c>
      <c r="E200" s="3" t="s">
        <v>18</v>
      </c>
      <c r="F200" s="28">
        <v>248101</v>
      </c>
      <c r="G200" s="3" t="s">
        <v>99</v>
      </c>
      <c r="H200" s="9">
        <v>1124.0999999999999</v>
      </c>
      <c r="I200" s="9">
        <v>1124.9000000000001</v>
      </c>
      <c r="J200" s="9">
        <v>1123.3</v>
      </c>
      <c r="K200" s="9">
        <v>1122.5</v>
      </c>
      <c r="L200" s="9">
        <v>1122.5</v>
      </c>
      <c r="M200" s="9">
        <v>1139.0999999999999</v>
      </c>
      <c r="N200" s="9">
        <v>1139.0999999999999</v>
      </c>
      <c r="O200" s="9">
        <v>1145.5</v>
      </c>
      <c r="P200" s="9">
        <v>1146.0999999999999</v>
      </c>
      <c r="Q200" s="9">
        <v>1146.3</v>
      </c>
      <c r="R200" s="9">
        <v>1142.3</v>
      </c>
      <c r="S200" s="29">
        <v>1145.5</v>
      </c>
    </row>
    <row r="201" spans="1:19">
      <c r="A201" s="3" t="s">
        <v>359</v>
      </c>
      <c r="B201">
        <v>20</v>
      </c>
      <c r="C201">
        <v>8</v>
      </c>
      <c r="D201" s="3" t="s">
        <v>159</v>
      </c>
      <c r="E201" s="3" t="s">
        <v>21</v>
      </c>
      <c r="F201" s="28">
        <v>249100</v>
      </c>
      <c r="G201" s="3" t="s">
        <v>99</v>
      </c>
      <c r="H201" s="9">
        <v>1615.1</v>
      </c>
      <c r="I201" s="9">
        <v>1618.1</v>
      </c>
      <c r="J201" s="9">
        <v>1620.1</v>
      </c>
      <c r="K201" s="9">
        <v>1618.1</v>
      </c>
      <c r="L201" s="9">
        <v>1618.1</v>
      </c>
      <c r="M201">
        <v>870.2</v>
      </c>
      <c r="N201">
        <v>867.2</v>
      </c>
      <c r="O201">
        <v>863.2</v>
      </c>
      <c r="P201">
        <v>863.2</v>
      </c>
      <c r="Q201">
        <v>861.2</v>
      </c>
      <c r="R201" s="9">
        <v>1601.6</v>
      </c>
      <c r="S201" s="29">
        <v>1602.6</v>
      </c>
    </row>
    <row r="202" spans="1:19">
      <c r="A202" s="3" t="s">
        <v>360</v>
      </c>
      <c r="B202">
        <v>20</v>
      </c>
      <c r="C202">
        <v>8</v>
      </c>
      <c r="D202" s="3" t="s">
        <v>159</v>
      </c>
      <c r="E202" s="3" t="s">
        <v>21</v>
      </c>
      <c r="F202" s="28">
        <v>249101</v>
      </c>
      <c r="G202" s="3" t="s">
        <v>99</v>
      </c>
      <c r="H202">
        <v>908</v>
      </c>
      <c r="I202">
        <v>908</v>
      </c>
      <c r="J202">
        <v>908</v>
      </c>
      <c r="K202">
        <v>908</v>
      </c>
      <c r="L202">
        <v>908</v>
      </c>
      <c r="M202">
        <v>900</v>
      </c>
      <c r="N202">
        <v>1</v>
      </c>
      <c r="O202">
        <v>1</v>
      </c>
      <c r="P202">
        <v>1</v>
      </c>
      <c r="Q202">
        <v>1</v>
      </c>
      <c r="R202">
        <v>908</v>
      </c>
      <c r="S202" s="30">
        <v>908</v>
      </c>
    </row>
    <row r="203" spans="1:19">
      <c r="A203" s="3" t="s">
        <v>361</v>
      </c>
      <c r="B203">
        <v>20</v>
      </c>
      <c r="C203">
        <v>8</v>
      </c>
      <c r="D203" s="3" t="s">
        <v>159</v>
      </c>
      <c r="E203" s="3" t="s">
        <v>22</v>
      </c>
      <c r="F203" s="28">
        <v>250100</v>
      </c>
      <c r="G203" s="3" t="s">
        <v>99</v>
      </c>
      <c r="H203">
        <v>10</v>
      </c>
      <c r="I203">
        <v>10</v>
      </c>
      <c r="J203">
        <v>10</v>
      </c>
      <c r="K203">
        <v>10</v>
      </c>
      <c r="L203">
        <v>10</v>
      </c>
      <c r="M203">
        <v>10</v>
      </c>
      <c r="N203">
        <v>10</v>
      </c>
      <c r="O203">
        <v>10</v>
      </c>
      <c r="P203">
        <v>10</v>
      </c>
      <c r="Q203" s="9">
        <v>3355</v>
      </c>
      <c r="R203" s="9">
        <v>3355</v>
      </c>
      <c r="S203" s="29">
        <v>3355</v>
      </c>
    </row>
    <row r="204" spans="1:19">
      <c r="A204" s="3" t="s">
        <v>362</v>
      </c>
      <c r="B204">
        <v>20</v>
      </c>
      <c r="C204">
        <v>8</v>
      </c>
      <c r="D204" s="3" t="s">
        <v>159</v>
      </c>
      <c r="E204" s="3" t="s">
        <v>23</v>
      </c>
      <c r="F204" s="28">
        <v>251100</v>
      </c>
      <c r="G204" s="3" t="s">
        <v>99</v>
      </c>
      <c r="H204">
        <v>65</v>
      </c>
      <c r="I204">
        <v>65</v>
      </c>
      <c r="J204">
        <v>64</v>
      </c>
      <c r="K204">
        <v>64</v>
      </c>
      <c r="L204">
        <v>64</v>
      </c>
      <c r="M204">
        <v>64</v>
      </c>
      <c r="N204">
        <v>64</v>
      </c>
      <c r="O204">
        <v>65</v>
      </c>
      <c r="P204">
        <v>66</v>
      </c>
      <c r="Q204">
        <v>67</v>
      </c>
      <c r="R204">
        <v>67</v>
      </c>
      <c r="S204" s="30">
        <v>66</v>
      </c>
    </row>
    <row r="205" spans="1:19">
      <c r="A205" s="3" t="s">
        <v>363</v>
      </c>
      <c r="B205">
        <v>20</v>
      </c>
      <c r="C205">
        <v>8</v>
      </c>
      <c r="D205" s="3" t="s">
        <v>159</v>
      </c>
      <c r="E205" s="3" t="s">
        <v>23</v>
      </c>
      <c r="F205" s="28">
        <v>251101</v>
      </c>
      <c r="G205" s="3" t="s">
        <v>99</v>
      </c>
      <c r="H205">
        <v>45</v>
      </c>
      <c r="I205">
        <v>45</v>
      </c>
      <c r="J205">
        <v>44</v>
      </c>
      <c r="K205">
        <v>43</v>
      </c>
      <c r="L205">
        <v>43</v>
      </c>
      <c r="M205">
        <v>43</v>
      </c>
      <c r="N205">
        <v>42</v>
      </c>
      <c r="O205">
        <v>43</v>
      </c>
      <c r="P205">
        <v>43</v>
      </c>
      <c r="Q205">
        <v>43</v>
      </c>
      <c r="R205">
        <v>43</v>
      </c>
      <c r="S205" s="30">
        <v>43</v>
      </c>
    </row>
    <row r="206" spans="1:19">
      <c r="A206" s="3" t="s">
        <v>364</v>
      </c>
      <c r="B206">
        <v>20</v>
      </c>
      <c r="C206">
        <v>8</v>
      </c>
      <c r="D206" s="3" t="s">
        <v>159</v>
      </c>
      <c r="E206" s="3" t="s">
        <v>23</v>
      </c>
      <c r="F206" s="28">
        <v>251102</v>
      </c>
      <c r="G206" s="3" t="s">
        <v>99</v>
      </c>
      <c r="H206" s="9">
        <v>2783.3</v>
      </c>
      <c r="I206" s="9">
        <v>2807.3</v>
      </c>
      <c r="J206" s="9">
        <v>2799.3</v>
      </c>
      <c r="K206" s="9">
        <v>2797.3</v>
      </c>
      <c r="L206" s="9">
        <v>2797.3</v>
      </c>
      <c r="M206" s="9">
        <v>3057.1</v>
      </c>
      <c r="N206" s="9">
        <v>3053.6</v>
      </c>
      <c r="O206" s="9">
        <v>3045.8</v>
      </c>
      <c r="P206" s="9">
        <v>3057.8</v>
      </c>
      <c r="Q206" s="9">
        <v>3053.3</v>
      </c>
      <c r="R206" s="9">
        <v>3047.1</v>
      </c>
      <c r="S206" s="29">
        <v>3065.1</v>
      </c>
    </row>
    <row r="207" spans="1:19">
      <c r="A207" s="3" t="s">
        <v>365</v>
      </c>
      <c r="B207">
        <v>20</v>
      </c>
      <c r="C207">
        <v>8</v>
      </c>
      <c r="D207" s="3" t="s">
        <v>159</v>
      </c>
      <c r="E207" s="3" t="s">
        <v>23</v>
      </c>
      <c r="F207" s="28">
        <v>251103</v>
      </c>
      <c r="G207" s="3" t="s">
        <v>99</v>
      </c>
      <c r="H207" s="9">
        <v>2731.8</v>
      </c>
      <c r="I207" s="9">
        <v>2755.8</v>
      </c>
      <c r="J207" s="9">
        <v>2747.8</v>
      </c>
      <c r="K207" s="9">
        <v>2745.8</v>
      </c>
      <c r="L207" s="9">
        <v>2745.8</v>
      </c>
      <c r="M207" s="9">
        <v>2963.8</v>
      </c>
      <c r="N207" s="9">
        <v>2960.3</v>
      </c>
      <c r="O207" s="9">
        <v>2957.3</v>
      </c>
      <c r="P207" s="9">
        <v>2963.3</v>
      </c>
      <c r="Q207" s="9">
        <v>2962.8</v>
      </c>
      <c r="R207" s="9">
        <v>2954.8</v>
      </c>
      <c r="S207" s="29">
        <v>2966.8</v>
      </c>
    </row>
    <row r="208" spans="1:19">
      <c r="A208" s="3" t="s">
        <v>366</v>
      </c>
      <c r="B208">
        <v>20</v>
      </c>
      <c r="C208">
        <v>8</v>
      </c>
      <c r="D208" s="3" t="s">
        <v>159</v>
      </c>
      <c r="E208" s="3" t="s">
        <v>23</v>
      </c>
      <c r="F208" s="28">
        <v>251106</v>
      </c>
      <c r="G208" s="3" t="s">
        <v>99</v>
      </c>
      <c r="H208" s="9">
        <v>5417.2</v>
      </c>
      <c r="I208" s="9">
        <v>5424.2</v>
      </c>
      <c r="J208" s="9">
        <v>5415.2</v>
      </c>
      <c r="K208" s="9">
        <v>5407.9</v>
      </c>
      <c r="L208" s="9">
        <v>5407.9</v>
      </c>
      <c r="M208" s="9">
        <v>5584.2</v>
      </c>
      <c r="N208" s="9">
        <v>5621.4</v>
      </c>
      <c r="O208" s="9">
        <v>5629.4</v>
      </c>
      <c r="P208" s="9">
        <v>5699.7</v>
      </c>
      <c r="Q208" s="9">
        <v>5701.7</v>
      </c>
      <c r="R208" s="9">
        <v>5666.5</v>
      </c>
      <c r="S208" s="29">
        <v>5684.5</v>
      </c>
    </row>
    <row r="209" spans="1:19">
      <c r="A209" s="3" t="s">
        <v>367</v>
      </c>
      <c r="B209">
        <v>20</v>
      </c>
      <c r="C209">
        <v>8</v>
      </c>
      <c r="D209" s="3" t="s">
        <v>159</v>
      </c>
      <c r="E209" s="3" t="s">
        <v>24</v>
      </c>
      <c r="F209" s="28">
        <v>252106</v>
      </c>
      <c r="G209" s="3" t="s">
        <v>99</v>
      </c>
      <c r="H209" s="9">
        <v>1790.6</v>
      </c>
      <c r="I209" s="9">
        <v>1787.6</v>
      </c>
      <c r="J209" s="9">
        <v>1786.6</v>
      </c>
      <c r="K209" s="9">
        <v>1796.6</v>
      </c>
      <c r="L209" s="9">
        <v>1796.6</v>
      </c>
      <c r="M209" s="9">
        <v>1778.8</v>
      </c>
      <c r="N209" s="9">
        <v>1786.8</v>
      </c>
      <c r="O209" s="9">
        <v>1793.8</v>
      </c>
      <c r="P209" s="9">
        <v>1798.8</v>
      </c>
      <c r="Q209" s="9">
        <v>1793.3</v>
      </c>
      <c r="R209" s="9">
        <v>1788.3</v>
      </c>
      <c r="S209" s="29">
        <v>1788.3</v>
      </c>
    </row>
    <row r="210" spans="1:19">
      <c r="A210" s="3" t="s">
        <v>368</v>
      </c>
      <c r="B210">
        <v>20</v>
      </c>
      <c r="C210">
        <v>8</v>
      </c>
      <c r="D210" s="3" t="s">
        <v>159</v>
      </c>
      <c r="E210" s="3" t="s">
        <v>24</v>
      </c>
      <c r="F210" s="28">
        <v>252107</v>
      </c>
      <c r="G210" s="3" t="s">
        <v>99</v>
      </c>
      <c r="H210">
        <v>160</v>
      </c>
      <c r="I210">
        <v>160</v>
      </c>
      <c r="J210">
        <v>159</v>
      </c>
      <c r="K210">
        <v>162</v>
      </c>
      <c r="L210">
        <v>162</v>
      </c>
      <c r="M210">
        <v>162</v>
      </c>
      <c r="N210">
        <v>161</v>
      </c>
      <c r="O210">
        <v>162</v>
      </c>
      <c r="P210">
        <v>162</v>
      </c>
      <c r="Q210">
        <v>162</v>
      </c>
      <c r="R210">
        <v>162</v>
      </c>
      <c r="S210" s="30">
        <v>162</v>
      </c>
    </row>
    <row r="211" spans="1:19">
      <c r="A211" s="3" t="s">
        <v>369</v>
      </c>
      <c r="B211">
        <v>20</v>
      </c>
      <c r="C211">
        <v>8</v>
      </c>
      <c r="D211" s="3" t="s">
        <v>159</v>
      </c>
      <c r="E211" s="3" t="s">
        <v>24</v>
      </c>
      <c r="F211" s="28">
        <v>252110</v>
      </c>
      <c r="G211" s="3" t="s">
        <v>99</v>
      </c>
      <c r="H211" s="9">
        <v>1170</v>
      </c>
      <c r="I211" s="9">
        <v>1162</v>
      </c>
      <c r="J211" s="9">
        <v>1173</v>
      </c>
      <c r="K211" s="9">
        <v>1176</v>
      </c>
      <c r="L211" s="9">
        <v>1176</v>
      </c>
      <c r="M211" s="9">
        <v>1175</v>
      </c>
      <c r="N211" s="9">
        <v>1181</v>
      </c>
      <c r="O211" s="9">
        <v>1181</v>
      </c>
      <c r="P211" s="9">
        <v>1180</v>
      </c>
      <c r="Q211" s="9">
        <v>1179</v>
      </c>
      <c r="R211" s="9">
        <v>1176</v>
      </c>
      <c r="S211" s="29">
        <v>1174</v>
      </c>
    </row>
    <row r="212" spans="1:19">
      <c r="A212" s="3" t="s">
        <v>370</v>
      </c>
      <c r="B212">
        <v>20</v>
      </c>
      <c r="C212">
        <v>8</v>
      </c>
      <c r="D212" s="3" t="s">
        <v>159</v>
      </c>
      <c r="E212" s="3" t="s">
        <v>24</v>
      </c>
      <c r="F212" s="28">
        <v>252111</v>
      </c>
      <c r="G212" s="3" t="s">
        <v>99</v>
      </c>
      <c r="H212" s="9">
        <v>1157.5</v>
      </c>
      <c r="I212" s="9">
        <v>1149.5</v>
      </c>
      <c r="J212" s="9">
        <v>1160.5</v>
      </c>
      <c r="K212" s="9">
        <v>1163.5</v>
      </c>
      <c r="L212" s="9">
        <v>1163.5</v>
      </c>
      <c r="M212" s="9">
        <v>1159.5</v>
      </c>
      <c r="N212" s="9">
        <v>1165.5</v>
      </c>
      <c r="O212" s="9">
        <v>1165.5</v>
      </c>
      <c r="P212" s="9">
        <v>1164.5</v>
      </c>
      <c r="Q212" s="9">
        <v>1164.5</v>
      </c>
      <c r="R212" s="9">
        <v>1160.5</v>
      </c>
      <c r="S212" s="29">
        <v>1160.5</v>
      </c>
    </row>
    <row r="213" spans="1:19">
      <c r="A213" s="3" t="s">
        <v>371</v>
      </c>
      <c r="B213">
        <v>20</v>
      </c>
      <c r="C213">
        <v>8</v>
      </c>
      <c r="D213" s="3" t="s">
        <v>159</v>
      </c>
      <c r="E213" s="3" t="s">
        <v>24</v>
      </c>
      <c r="F213" s="28">
        <v>252113</v>
      </c>
      <c r="G213" s="3" t="s">
        <v>99</v>
      </c>
      <c r="H213">
        <v>226.5</v>
      </c>
      <c r="I213">
        <v>226.5</v>
      </c>
      <c r="J213">
        <v>226.5</v>
      </c>
      <c r="K213">
        <v>227.5</v>
      </c>
      <c r="L213">
        <v>227.5</v>
      </c>
      <c r="M213">
        <v>226.5</v>
      </c>
      <c r="N213">
        <v>225.5</v>
      </c>
      <c r="O213">
        <v>224.5</v>
      </c>
      <c r="P213">
        <v>223.5</v>
      </c>
      <c r="Q213">
        <v>224.5</v>
      </c>
      <c r="R213">
        <v>223.5</v>
      </c>
      <c r="S213" s="30">
        <v>225.5</v>
      </c>
    </row>
    <row r="214" spans="1:19">
      <c r="A214" s="3" t="s">
        <v>372</v>
      </c>
      <c r="B214">
        <v>20</v>
      </c>
      <c r="C214">
        <v>8</v>
      </c>
      <c r="D214" s="3" t="s">
        <v>159</v>
      </c>
      <c r="E214" s="3" t="s">
        <v>24</v>
      </c>
      <c r="F214" s="28">
        <v>252114</v>
      </c>
      <c r="G214" s="3" t="s">
        <v>99</v>
      </c>
      <c r="H214">
        <v>61</v>
      </c>
      <c r="I214">
        <v>59</v>
      </c>
      <c r="J214">
        <v>60</v>
      </c>
      <c r="K214">
        <v>59</v>
      </c>
      <c r="L214">
        <v>59</v>
      </c>
      <c r="M214">
        <v>61</v>
      </c>
      <c r="N214">
        <v>61</v>
      </c>
      <c r="O214">
        <v>61</v>
      </c>
      <c r="P214">
        <v>60</v>
      </c>
      <c r="Q214">
        <v>60</v>
      </c>
      <c r="R214">
        <v>60</v>
      </c>
      <c r="S214" s="30">
        <v>61</v>
      </c>
    </row>
    <row r="215" spans="1:19">
      <c r="A215" s="3" t="s">
        <v>373</v>
      </c>
      <c r="B215">
        <v>20</v>
      </c>
      <c r="C215">
        <v>8</v>
      </c>
      <c r="D215" s="3" t="s">
        <v>159</v>
      </c>
      <c r="E215" s="3" t="s">
        <v>24</v>
      </c>
      <c r="F215" s="28">
        <v>252115</v>
      </c>
      <c r="G215" s="3" t="s">
        <v>99</v>
      </c>
      <c r="H215">
        <v>99</v>
      </c>
      <c r="I215">
        <v>100</v>
      </c>
      <c r="J215">
        <v>101</v>
      </c>
      <c r="K215">
        <v>100</v>
      </c>
      <c r="L215">
        <v>100</v>
      </c>
      <c r="M215">
        <v>101</v>
      </c>
      <c r="N215">
        <v>102</v>
      </c>
      <c r="O215">
        <v>102</v>
      </c>
      <c r="P215">
        <v>102</v>
      </c>
      <c r="Q215">
        <v>103</v>
      </c>
      <c r="R215">
        <v>103</v>
      </c>
      <c r="S215" s="30">
        <v>102</v>
      </c>
    </row>
    <row r="216" spans="1:19">
      <c r="A216" s="3" t="s">
        <v>374</v>
      </c>
      <c r="B216">
        <v>20</v>
      </c>
      <c r="C216">
        <v>8</v>
      </c>
      <c r="D216" s="3" t="s">
        <v>159</v>
      </c>
      <c r="E216" s="3" t="s">
        <v>24</v>
      </c>
      <c r="F216" s="28">
        <v>252116</v>
      </c>
      <c r="G216" s="3" t="s">
        <v>99</v>
      </c>
      <c r="H216">
        <v>80</v>
      </c>
      <c r="I216">
        <v>78</v>
      </c>
      <c r="J216">
        <v>79</v>
      </c>
      <c r="K216">
        <v>80</v>
      </c>
      <c r="L216">
        <v>80</v>
      </c>
      <c r="M216">
        <v>77</v>
      </c>
      <c r="N216">
        <v>77</v>
      </c>
      <c r="O216">
        <v>77</v>
      </c>
      <c r="P216">
        <v>77</v>
      </c>
      <c r="Q216">
        <v>77</v>
      </c>
      <c r="R216">
        <v>77</v>
      </c>
      <c r="S216" s="30">
        <v>77</v>
      </c>
    </row>
    <row r="217" spans="1:19">
      <c r="A217" s="3" t="s">
        <v>375</v>
      </c>
      <c r="B217">
        <v>20</v>
      </c>
      <c r="C217">
        <v>8</v>
      </c>
      <c r="D217" s="3" t="s">
        <v>159</v>
      </c>
      <c r="E217" s="3" t="s">
        <v>24</v>
      </c>
      <c r="F217" s="28">
        <v>252117</v>
      </c>
      <c r="G217" s="3" t="s">
        <v>99</v>
      </c>
      <c r="H217">
        <v>174</v>
      </c>
      <c r="I217">
        <v>172</v>
      </c>
      <c r="J217">
        <v>173</v>
      </c>
      <c r="K217">
        <v>172</v>
      </c>
      <c r="L217">
        <v>172</v>
      </c>
      <c r="M217">
        <v>173</v>
      </c>
      <c r="N217">
        <v>170</v>
      </c>
      <c r="O217">
        <v>172</v>
      </c>
      <c r="P217">
        <v>172</v>
      </c>
      <c r="Q217">
        <v>171</v>
      </c>
      <c r="R217">
        <v>171</v>
      </c>
      <c r="S217" s="30">
        <v>171</v>
      </c>
    </row>
    <row r="218" spans="1:19">
      <c r="A218" s="3" t="s">
        <v>376</v>
      </c>
      <c r="B218">
        <v>20</v>
      </c>
      <c r="C218">
        <v>8</v>
      </c>
      <c r="D218" s="3" t="s">
        <v>159</v>
      </c>
      <c r="E218" s="3" t="s">
        <v>24</v>
      </c>
      <c r="F218" s="28">
        <v>252118</v>
      </c>
      <c r="G218" s="3" t="s">
        <v>99</v>
      </c>
      <c r="H218">
        <v>349.5</v>
      </c>
      <c r="I218">
        <v>348.5</v>
      </c>
      <c r="J218">
        <v>349.5</v>
      </c>
      <c r="K218">
        <v>348.5</v>
      </c>
      <c r="L218">
        <v>348.5</v>
      </c>
      <c r="M218">
        <v>347</v>
      </c>
      <c r="N218">
        <v>347</v>
      </c>
      <c r="O218">
        <v>347</v>
      </c>
      <c r="P218">
        <v>346</v>
      </c>
      <c r="Q218">
        <v>343</v>
      </c>
      <c r="R218">
        <v>344</v>
      </c>
      <c r="S218" s="30">
        <v>345</v>
      </c>
    </row>
    <row r="219" spans="1:19">
      <c r="A219" s="3" t="s">
        <v>377</v>
      </c>
      <c r="B219">
        <v>20</v>
      </c>
      <c r="C219">
        <v>8</v>
      </c>
      <c r="D219" s="3" t="s">
        <v>159</v>
      </c>
      <c r="E219" s="3" t="s">
        <v>24</v>
      </c>
      <c r="F219" s="28">
        <v>252119</v>
      </c>
      <c r="G219" s="3" t="s">
        <v>99</v>
      </c>
      <c r="H219">
        <v>249.5</v>
      </c>
      <c r="I219">
        <v>248.5</v>
      </c>
      <c r="J219">
        <v>250.5</v>
      </c>
      <c r="K219">
        <v>248.5</v>
      </c>
      <c r="L219">
        <v>248.5</v>
      </c>
      <c r="M219">
        <v>247</v>
      </c>
      <c r="N219">
        <v>247</v>
      </c>
      <c r="O219">
        <v>246</v>
      </c>
      <c r="P219">
        <v>246</v>
      </c>
      <c r="Q219">
        <v>244</v>
      </c>
      <c r="R219">
        <v>245</v>
      </c>
      <c r="S219" s="30">
        <v>245</v>
      </c>
    </row>
    <row r="220" spans="1:19">
      <c r="A220" s="3" t="s">
        <v>378</v>
      </c>
      <c r="B220">
        <v>20</v>
      </c>
      <c r="C220">
        <v>8</v>
      </c>
      <c r="D220" s="3" t="s">
        <v>159</v>
      </c>
      <c r="E220" s="3" t="s">
        <v>24</v>
      </c>
      <c r="F220" s="28">
        <v>252121</v>
      </c>
      <c r="G220" s="3" t="s">
        <v>99</v>
      </c>
      <c r="H220">
        <v>223.5</v>
      </c>
      <c r="I220">
        <v>228.5</v>
      </c>
      <c r="J220">
        <v>225.5</v>
      </c>
      <c r="K220">
        <v>225.5</v>
      </c>
      <c r="L220">
        <v>225.5</v>
      </c>
      <c r="M220">
        <v>227.5</v>
      </c>
      <c r="N220">
        <v>226.5</v>
      </c>
      <c r="O220">
        <v>223.5</v>
      </c>
      <c r="P220">
        <v>224.5</v>
      </c>
      <c r="Q220">
        <v>225.5</v>
      </c>
      <c r="R220">
        <v>223.5</v>
      </c>
      <c r="S220" s="30">
        <v>224.5</v>
      </c>
    </row>
    <row r="221" spans="1:19">
      <c r="A221" s="3" t="s">
        <v>379</v>
      </c>
      <c r="B221">
        <v>20</v>
      </c>
      <c r="C221">
        <v>8</v>
      </c>
      <c r="D221" s="3" t="s">
        <v>159</v>
      </c>
      <c r="E221" s="3" t="s">
        <v>24</v>
      </c>
      <c r="F221" s="28">
        <v>252122</v>
      </c>
      <c r="G221" s="3" t="s">
        <v>99</v>
      </c>
      <c r="H221">
        <v>252.5</v>
      </c>
      <c r="I221">
        <v>252.5</v>
      </c>
      <c r="J221">
        <v>252.5</v>
      </c>
      <c r="K221">
        <v>253.5</v>
      </c>
      <c r="L221">
        <v>253.5</v>
      </c>
      <c r="M221">
        <v>252.5</v>
      </c>
      <c r="N221">
        <v>252.5</v>
      </c>
      <c r="O221">
        <v>252.5</v>
      </c>
      <c r="P221">
        <v>249.5</v>
      </c>
      <c r="Q221">
        <v>249.5</v>
      </c>
      <c r="R221">
        <v>248.5</v>
      </c>
      <c r="S221" s="30">
        <v>250.5</v>
      </c>
    </row>
    <row r="222" spans="1:19">
      <c r="A222" s="3" t="s">
        <v>380</v>
      </c>
      <c r="B222">
        <v>20</v>
      </c>
      <c r="C222">
        <v>8</v>
      </c>
      <c r="D222" s="3" t="s">
        <v>159</v>
      </c>
      <c r="E222" s="3" t="s">
        <v>24</v>
      </c>
      <c r="F222" s="28">
        <v>252123</v>
      </c>
      <c r="G222" s="3" t="s">
        <v>99</v>
      </c>
      <c r="H222">
        <v>278.5</v>
      </c>
      <c r="I222">
        <v>278.5</v>
      </c>
      <c r="J222">
        <v>275.5</v>
      </c>
      <c r="K222">
        <v>274.5</v>
      </c>
      <c r="L222">
        <v>274.5</v>
      </c>
      <c r="M222">
        <v>270.5</v>
      </c>
      <c r="N222">
        <v>264.5</v>
      </c>
      <c r="O222">
        <v>260.5</v>
      </c>
      <c r="P222">
        <v>264.5</v>
      </c>
      <c r="Q222">
        <v>262.5</v>
      </c>
      <c r="R222">
        <v>260.5</v>
      </c>
      <c r="S222" s="30">
        <v>260.5</v>
      </c>
    </row>
    <row r="223" spans="1:19">
      <c r="A223" s="3" t="s">
        <v>381</v>
      </c>
      <c r="B223">
        <v>20</v>
      </c>
      <c r="C223">
        <v>8</v>
      </c>
      <c r="D223" s="3" t="s">
        <v>159</v>
      </c>
      <c r="E223" s="3" t="s">
        <v>24</v>
      </c>
      <c r="F223" s="28">
        <v>252124</v>
      </c>
      <c r="G223" s="3" t="s">
        <v>99</v>
      </c>
      <c r="H223">
        <v>43</v>
      </c>
      <c r="I223">
        <v>44</v>
      </c>
      <c r="J223">
        <v>44</v>
      </c>
      <c r="K223">
        <v>44</v>
      </c>
      <c r="L223">
        <v>44</v>
      </c>
      <c r="M223">
        <v>44</v>
      </c>
      <c r="N223">
        <v>43</v>
      </c>
      <c r="O223">
        <v>43</v>
      </c>
      <c r="P223">
        <v>43</v>
      </c>
      <c r="Q223">
        <v>43</v>
      </c>
      <c r="R223">
        <v>43</v>
      </c>
      <c r="S223" s="30">
        <v>43</v>
      </c>
    </row>
    <row r="224" spans="1:19">
      <c r="A224" s="3" t="s">
        <v>382</v>
      </c>
      <c r="B224">
        <v>20</v>
      </c>
      <c r="C224">
        <v>8</v>
      </c>
      <c r="D224" s="3" t="s">
        <v>159</v>
      </c>
      <c r="E224" s="3" t="s">
        <v>24</v>
      </c>
      <c r="F224" s="28">
        <v>252125</v>
      </c>
      <c r="G224" s="3" t="s">
        <v>99</v>
      </c>
      <c r="H224" s="9">
        <v>1220.5999999999999</v>
      </c>
      <c r="I224" s="9">
        <v>1220.4000000000001</v>
      </c>
      <c r="J224" s="9">
        <v>1219.2</v>
      </c>
      <c r="K224" s="9">
        <v>1220.8</v>
      </c>
      <c r="L224" s="9">
        <v>1220.8</v>
      </c>
      <c r="M224" s="9">
        <v>1226.4000000000001</v>
      </c>
      <c r="N224" s="9">
        <v>1224.4000000000001</v>
      </c>
      <c r="O224" s="9">
        <v>1227.4000000000001</v>
      </c>
      <c r="P224" s="9">
        <v>1225.8</v>
      </c>
      <c r="Q224" s="9">
        <v>1226.5999999999999</v>
      </c>
      <c r="R224" s="9">
        <v>1226.8</v>
      </c>
      <c r="S224" s="29">
        <v>1225</v>
      </c>
    </row>
    <row r="225" spans="1:19">
      <c r="A225" s="3" t="s">
        <v>383</v>
      </c>
      <c r="B225">
        <v>20</v>
      </c>
      <c r="C225">
        <v>8</v>
      </c>
      <c r="D225" s="3" t="s">
        <v>159</v>
      </c>
      <c r="E225" s="3" t="s">
        <v>24</v>
      </c>
      <c r="F225" s="28">
        <v>252126</v>
      </c>
      <c r="G225" s="3" t="s">
        <v>99</v>
      </c>
      <c r="H225" s="9">
        <v>1032.5999999999999</v>
      </c>
      <c r="I225" s="9">
        <v>1032.4000000000001</v>
      </c>
      <c r="J225" s="9">
        <v>1031.2</v>
      </c>
      <c r="K225" s="9">
        <v>1032.8</v>
      </c>
      <c r="L225" s="9">
        <v>1032.8</v>
      </c>
      <c r="M225" s="9">
        <v>1025.4000000000001</v>
      </c>
      <c r="N225" s="9">
        <v>1023.4</v>
      </c>
      <c r="O225" s="9">
        <v>1026.4000000000001</v>
      </c>
      <c r="P225" s="9">
        <v>1026.5999999999999</v>
      </c>
      <c r="Q225" s="9">
        <v>1024.5999999999999</v>
      </c>
      <c r="R225" s="9">
        <v>1024.8</v>
      </c>
      <c r="S225" s="29">
        <v>1023</v>
      </c>
    </row>
    <row r="226" spans="1:19">
      <c r="A226" s="3" t="s">
        <v>384</v>
      </c>
      <c r="B226">
        <v>20</v>
      </c>
      <c r="C226">
        <v>8</v>
      </c>
      <c r="D226" s="3" t="s">
        <v>159</v>
      </c>
      <c r="E226" s="3" t="s">
        <v>24</v>
      </c>
      <c r="F226" s="28">
        <v>252128</v>
      </c>
      <c r="G226" s="3" t="s">
        <v>99</v>
      </c>
      <c r="H226">
        <v>430.9</v>
      </c>
      <c r="I226">
        <v>431.7</v>
      </c>
      <c r="J226">
        <v>432.5</v>
      </c>
      <c r="K226">
        <v>432.5</v>
      </c>
      <c r="L226">
        <v>432.5</v>
      </c>
      <c r="M226">
        <v>418.9</v>
      </c>
      <c r="N226">
        <v>418.9</v>
      </c>
      <c r="O226">
        <v>418.9</v>
      </c>
      <c r="P226">
        <v>418.9</v>
      </c>
      <c r="Q226">
        <v>418.1</v>
      </c>
      <c r="R226">
        <v>431.7</v>
      </c>
      <c r="S226" s="30">
        <v>433.3</v>
      </c>
    </row>
    <row r="227" spans="1:19">
      <c r="A227" s="3" t="s">
        <v>385</v>
      </c>
      <c r="B227">
        <v>20</v>
      </c>
      <c r="C227">
        <v>8</v>
      </c>
      <c r="D227" s="3" t="s">
        <v>159</v>
      </c>
      <c r="E227" s="3" t="s">
        <v>24</v>
      </c>
      <c r="F227" s="28">
        <v>252129</v>
      </c>
      <c r="G227" s="3" t="s">
        <v>99</v>
      </c>
      <c r="H227">
        <v>531.4</v>
      </c>
      <c r="I227">
        <v>532.4</v>
      </c>
      <c r="J227">
        <v>529.6</v>
      </c>
      <c r="K227">
        <v>530</v>
      </c>
      <c r="L227">
        <v>530</v>
      </c>
      <c r="M227">
        <v>536.4</v>
      </c>
      <c r="N227">
        <v>535.70000000000005</v>
      </c>
      <c r="O227">
        <v>531.9</v>
      </c>
      <c r="P227">
        <v>533.9</v>
      </c>
      <c r="Q227">
        <v>532.9</v>
      </c>
      <c r="R227">
        <v>529.70000000000005</v>
      </c>
      <c r="S227" s="30">
        <v>532.1</v>
      </c>
    </row>
    <row r="228" spans="1:19">
      <c r="A228" s="3" t="s">
        <v>386</v>
      </c>
      <c r="B228">
        <v>20</v>
      </c>
      <c r="C228">
        <v>8</v>
      </c>
      <c r="D228" s="3" t="s">
        <v>159</v>
      </c>
      <c r="E228" s="3" t="s">
        <v>24</v>
      </c>
      <c r="F228" s="28">
        <v>252130</v>
      </c>
      <c r="G228" s="3" t="s">
        <v>99</v>
      </c>
      <c r="H228">
        <v>66</v>
      </c>
      <c r="I228">
        <v>66.8</v>
      </c>
      <c r="J228">
        <v>66</v>
      </c>
      <c r="K228">
        <v>68.400000000000006</v>
      </c>
      <c r="L228">
        <v>68.400000000000006</v>
      </c>
      <c r="M228">
        <v>77</v>
      </c>
      <c r="N228">
        <v>77.8</v>
      </c>
      <c r="O228">
        <v>77.8</v>
      </c>
      <c r="P228">
        <v>77.8</v>
      </c>
      <c r="Q228">
        <v>77.8</v>
      </c>
      <c r="R228">
        <v>76.2</v>
      </c>
      <c r="S228" s="30">
        <v>78.8</v>
      </c>
    </row>
    <row r="229" spans="1:19">
      <c r="A229" s="3" t="s">
        <v>387</v>
      </c>
      <c r="B229">
        <v>20</v>
      </c>
      <c r="C229">
        <v>8</v>
      </c>
      <c r="D229" s="3" t="s">
        <v>159</v>
      </c>
      <c r="E229" s="3" t="s">
        <v>24</v>
      </c>
      <c r="F229" s="28">
        <v>252132</v>
      </c>
      <c r="G229" s="3" t="s">
        <v>99</v>
      </c>
      <c r="H229">
        <v>425.6</v>
      </c>
      <c r="I229">
        <v>426.4</v>
      </c>
      <c r="J229">
        <v>427.2</v>
      </c>
      <c r="K229">
        <v>427.2</v>
      </c>
      <c r="L229">
        <v>427.2</v>
      </c>
      <c r="M229">
        <v>413.6</v>
      </c>
      <c r="N229">
        <v>413.6</v>
      </c>
      <c r="O229">
        <v>413.6</v>
      </c>
      <c r="P229">
        <v>413.6</v>
      </c>
      <c r="S229" s="30"/>
    </row>
    <row r="230" spans="1:19">
      <c r="A230" s="3" t="s">
        <v>388</v>
      </c>
      <c r="B230">
        <v>20</v>
      </c>
      <c r="C230">
        <v>8</v>
      </c>
      <c r="D230" s="3" t="s">
        <v>159</v>
      </c>
      <c r="E230" s="3" t="s">
        <v>24</v>
      </c>
      <c r="F230" s="28">
        <v>252134</v>
      </c>
      <c r="G230" s="3" t="s">
        <v>99</v>
      </c>
      <c r="H230">
        <v>88</v>
      </c>
      <c r="I230">
        <v>89</v>
      </c>
      <c r="J230">
        <v>90</v>
      </c>
      <c r="K230">
        <v>89</v>
      </c>
      <c r="L230">
        <v>89</v>
      </c>
      <c r="M230">
        <v>90</v>
      </c>
      <c r="N230">
        <v>91</v>
      </c>
      <c r="O230">
        <v>91</v>
      </c>
      <c r="P230">
        <v>91</v>
      </c>
      <c r="S230" s="30"/>
    </row>
    <row r="231" spans="1:19">
      <c r="A231" s="3" t="s">
        <v>389</v>
      </c>
      <c r="B231">
        <v>20</v>
      </c>
      <c r="C231">
        <v>8</v>
      </c>
      <c r="D231" s="3" t="s">
        <v>159</v>
      </c>
      <c r="E231" s="3" t="s">
        <v>105</v>
      </c>
      <c r="F231" s="28">
        <v>253101</v>
      </c>
      <c r="G231" s="3" t="s">
        <v>99</v>
      </c>
      <c r="H231" s="9">
        <v>1120.9000000000001</v>
      </c>
      <c r="I231" s="9">
        <v>1121.0999999999999</v>
      </c>
      <c r="J231" s="9">
        <v>1118.7</v>
      </c>
      <c r="K231" s="9">
        <v>1121.0999999999999</v>
      </c>
      <c r="L231" s="9">
        <v>1121.0999999999999</v>
      </c>
      <c r="M231" s="9">
        <v>1110.9000000000001</v>
      </c>
      <c r="N231" s="9">
        <v>1109.3</v>
      </c>
      <c r="O231" s="9">
        <v>1106.0999999999999</v>
      </c>
      <c r="P231" s="9">
        <v>1105.3</v>
      </c>
      <c r="Q231" s="9">
        <v>1104.5</v>
      </c>
      <c r="R231" s="9">
        <v>1107.3</v>
      </c>
      <c r="S231" s="29">
        <v>1104.7</v>
      </c>
    </row>
    <row r="232" spans="1:19">
      <c r="A232" s="3" t="s">
        <v>390</v>
      </c>
      <c r="B232">
        <v>20</v>
      </c>
      <c r="C232">
        <v>8</v>
      </c>
      <c r="D232" s="3" t="s">
        <v>159</v>
      </c>
      <c r="E232" s="3" t="s">
        <v>105</v>
      </c>
      <c r="F232" s="28">
        <v>253102</v>
      </c>
      <c r="G232" s="3" t="s">
        <v>99</v>
      </c>
      <c r="H232" s="9">
        <v>1054.4000000000001</v>
      </c>
      <c r="I232" s="9">
        <v>1054.5999999999999</v>
      </c>
      <c r="J232" s="9">
        <v>1052.2</v>
      </c>
      <c r="K232" s="9">
        <v>1054.5999999999999</v>
      </c>
      <c r="L232" s="9">
        <v>1054.5999999999999</v>
      </c>
      <c r="M232" s="9">
        <v>1036.4000000000001</v>
      </c>
      <c r="N232" s="9">
        <v>1034.8</v>
      </c>
      <c r="O232" s="9">
        <v>1031.5999999999999</v>
      </c>
      <c r="P232" s="9">
        <v>1030.8</v>
      </c>
      <c r="Q232" s="9">
        <v>1030</v>
      </c>
      <c r="R232" s="9">
        <v>1032.8</v>
      </c>
      <c r="S232" s="29">
        <v>1030.2</v>
      </c>
    </row>
    <row r="233" spans="1:19">
      <c r="A233" s="3" t="s">
        <v>391</v>
      </c>
      <c r="B233">
        <v>20</v>
      </c>
      <c r="C233">
        <v>8</v>
      </c>
      <c r="D233" s="3" t="s">
        <v>159</v>
      </c>
      <c r="E233" s="3" t="s">
        <v>30</v>
      </c>
      <c r="F233" s="28">
        <v>254100</v>
      </c>
      <c r="G233" s="3" t="s">
        <v>99</v>
      </c>
      <c r="H233">
        <v>160.5</v>
      </c>
      <c r="I233">
        <v>160.5</v>
      </c>
      <c r="J233">
        <v>160.5</v>
      </c>
      <c r="K233">
        <v>160.5</v>
      </c>
      <c r="L233">
        <v>160.5</v>
      </c>
      <c r="M233">
        <v>197</v>
      </c>
      <c r="N233">
        <v>197</v>
      </c>
      <c r="O233">
        <v>197</v>
      </c>
      <c r="P233">
        <v>197</v>
      </c>
      <c r="Q233">
        <v>197</v>
      </c>
      <c r="R233">
        <v>197</v>
      </c>
      <c r="S233" s="30">
        <v>197</v>
      </c>
    </row>
    <row r="234" spans="1:19">
      <c r="A234" s="3" t="s">
        <v>392</v>
      </c>
      <c r="B234">
        <v>20</v>
      </c>
      <c r="C234">
        <v>8</v>
      </c>
      <c r="D234" s="3" t="s">
        <v>159</v>
      </c>
      <c r="E234" s="3" t="s">
        <v>30</v>
      </c>
      <c r="F234" s="28">
        <v>254101</v>
      </c>
      <c r="G234" s="3" t="s">
        <v>99</v>
      </c>
      <c r="M234">
        <v>750.5</v>
      </c>
      <c r="N234">
        <v>3</v>
      </c>
      <c r="O234">
        <v>750.5</v>
      </c>
      <c r="P234">
        <v>751.5</v>
      </c>
      <c r="Q234">
        <v>751.5</v>
      </c>
      <c r="R234">
        <v>740.5</v>
      </c>
      <c r="S234" s="30">
        <v>742.5</v>
      </c>
    </row>
    <row r="235" spans="1:19">
      <c r="A235" s="3" t="s">
        <v>393</v>
      </c>
      <c r="B235">
        <v>20</v>
      </c>
      <c r="C235">
        <v>8</v>
      </c>
      <c r="D235" s="3" t="s">
        <v>159</v>
      </c>
      <c r="E235" s="3" t="s">
        <v>32</v>
      </c>
      <c r="F235" s="28">
        <v>255100</v>
      </c>
      <c r="G235" s="3" t="s">
        <v>99</v>
      </c>
      <c r="H235" s="9">
        <v>11845.7</v>
      </c>
      <c r="I235" s="9">
        <v>11836.7</v>
      </c>
      <c r="J235" s="9">
        <v>11827.2</v>
      </c>
      <c r="K235" s="9">
        <v>11812.2</v>
      </c>
      <c r="L235" s="9">
        <v>11812.2</v>
      </c>
      <c r="M235" s="9">
        <v>11311.3</v>
      </c>
      <c r="N235" s="9">
        <v>11369.5</v>
      </c>
      <c r="O235" s="9">
        <v>11374.5</v>
      </c>
      <c r="P235" s="9">
        <v>11373</v>
      </c>
      <c r="Q235" s="9">
        <v>11358</v>
      </c>
      <c r="R235" s="9">
        <v>11786.2</v>
      </c>
      <c r="S235" s="29">
        <v>11797.7</v>
      </c>
    </row>
    <row r="236" spans="1:19">
      <c r="A236" s="3" t="s">
        <v>394</v>
      </c>
      <c r="B236">
        <v>20</v>
      </c>
      <c r="C236">
        <v>8</v>
      </c>
      <c r="D236" s="3" t="s">
        <v>159</v>
      </c>
      <c r="E236" s="3" t="s">
        <v>32</v>
      </c>
      <c r="F236" s="28">
        <v>255101</v>
      </c>
      <c r="G236" s="3" t="s">
        <v>99</v>
      </c>
      <c r="H236" s="9">
        <v>9129.5</v>
      </c>
      <c r="I236" s="9">
        <v>9127.5</v>
      </c>
      <c r="J236" s="9">
        <v>9121.5</v>
      </c>
      <c r="K236" s="9">
        <v>9110</v>
      </c>
      <c r="L236" s="9">
        <v>9110</v>
      </c>
      <c r="M236" s="9">
        <v>8708.1</v>
      </c>
      <c r="N236" s="9">
        <v>8771.7999999999993</v>
      </c>
      <c r="O236" s="9">
        <v>8777.7999999999993</v>
      </c>
      <c r="P236" s="9">
        <v>8775.7999999999993</v>
      </c>
      <c r="Q236" s="9">
        <v>8777.7999999999993</v>
      </c>
      <c r="R236" s="9">
        <v>9145</v>
      </c>
      <c r="S236" s="29">
        <v>9158</v>
      </c>
    </row>
    <row r="237" spans="1:19">
      <c r="A237" s="3" t="s">
        <v>395</v>
      </c>
      <c r="B237">
        <v>20</v>
      </c>
      <c r="C237">
        <v>8</v>
      </c>
      <c r="D237" s="3" t="s">
        <v>159</v>
      </c>
      <c r="E237" s="3" t="s">
        <v>32</v>
      </c>
      <c r="F237" s="28">
        <v>255102</v>
      </c>
      <c r="G237" s="3" t="s">
        <v>99</v>
      </c>
      <c r="P237">
        <v>2</v>
      </c>
      <c r="Q237">
        <v>2</v>
      </c>
      <c r="R237">
        <v>3</v>
      </c>
      <c r="S237" s="30">
        <v>4</v>
      </c>
    </row>
    <row r="238" spans="1:19">
      <c r="A238" s="3" t="s">
        <v>396</v>
      </c>
      <c r="B238">
        <v>20</v>
      </c>
      <c r="C238">
        <v>8</v>
      </c>
      <c r="D238" s="3" t="s">
        <v>159</v>
      </c>
      <c r="E238" s="3" t="s">
        <v>33</v>
      </c>
      <c r="F238" s="28">
        <v>256100</v>
      </c>
      <c r="G238" s="3" t="s">
        <v>99</v>
      </c>
      <c r="H238" s="9">
        <v>1043.2</v>
      </c>
      <c r="I238" s="9">
        <v>1042.2</v>
      </c>
      <c r="J238" s="9">
        <v>1039</v>
      </c>
      <c r="K238" s="9">
        <v>1034</v>
      </c>
      <c r="L238" s="9">
        <v>1034</v>
      </c>
      <c r="M238">
        <v>923.4</v>
      </c>
      <c r="N238">
        <v>918.4</v>
      </c>
      <c r="O238">
        <v>919.4</v>
      </c>
      <c r="P238">
        <v>921.4</v>
      </c>
      <c r="Q238">
        <v>921.6</v>
      </c>
      <c r="R238" s="9">
        <v>1083.9000000000001</v>
      </c>
      <c r="S238" s="29">
        <v>1083.9000000000001</v>
      </c>
    </row>
    <row r="239" spans="1:19">
      <c r="A239" s="3" t="s">
        <v>397</v>
      </c>
      <c r="B239">
        <v>20</v>
      </c>
      <c r="C239">
        <v>8</v>
      </c>
      <c r="D239" s="3" t="s">
        <v>159</v>
      </c>
      <c r="E239" s="3" t="s">
        <v>111</v>
      </c>
      <c r="F239" s="28">
        <v>257100</v>
      </c>
      <c r="G239" s="3" t="s">
        <v>99</v>
      </c>
      <c r="H239">
        <v>243.4</v>
      </c>
      <c r="I239">
        <v>244.4</v>
      </c>
      <c r="J239">
        <v>241.6</v>
      </c>
      <c r="K239">
        <v>240.4</v>
      </c>
      <c r="L239">
        <v>240.4</v>
      </c>
      <c r="M239">
        <v>247.2</v>
      </c>
      <c r="N239">
        <v>246.2</v>
      </c>
      <c r="O239">
        <v>244.2</v>
      </c>
      <c r="P239">
        <v>246</v>
      </c>
      <c r="Q239">
        <v>241</v>
      </c>
      <c r="R239">
        <v>243</v>
      </c>
      <c r="S239" s="30">
        <v>242</v>
      </c>
    </row>
    <row r="240" spans="1:19">
      <c r="A240" s="3" t="s">
        <v>398</v>
      </c>
      <c r="B240">
        <v>20</v>
      </c>
      <c r="C240">
        <v>8</v>
      </c>
      <c r="D240" s="3" t="s">
        <v>159</v>
      </c>
      <c r="E240" s="3" t="s">
        <v>111</v>
      </c>
      <c r="F240" s="28">
        <v>257101</v>
      </c>
      <c r="G240" s="3" t="s">
        <v>99</v>
      </c>
      <c r="H240">
        <v>243.4</v>
      </c>
      <c r="I240">
        <v>244.4</v>
      </c>
      <c r="J240">
        <v>241.6</v>
      </c>
      <c r="K240">
        <v>241.2</v>
      </c>
      <c r="L240">
        <v>241.2</v>
      </c>
      <c r="M240">
        <v>246.2</v>
      </c>
      <c r="N240">
        <v>245.2</v>
      </c>
      <c r="O240">
        <v>246.2</v>
      </c>
      <c r="P240">
        <v>246</v>
      </c>
      <c r="Q240">
        <v>243</v>
      </c>
      <c r="R240">
        <v>242</v>
      </c>
      <c r="S240" s="30">
        <v>241</v>
      </c>
    </row>
    <row r="241" spans="1:19">
      <c r="A241" s="3" t="s">
        <v>399</v>
      </c>
      <c r="B241">
        <v>20</v>
      </c>
      <c r="C241">
        <v>8</v>
      </c>
      <c r="D241" s="3" t="s">
        <v>159</v>
      </c>
      <c r="E241" s="3" t="s">
        <v>112</v>
      </c>
      <c r="F241" s="28">
        <v>258100</v>
      </c>
      <c r="G241" s="3" t="s">
        <v>99</v>
      </c>
      <c r="H241" s="9">
        <v>5728.9</v>
      </c>
      <c r="I241" s="9">
        <v>5722.9</v>
      </c>
      <c r="J241" s="9">
        <v>5663.7</v>
      </c>
      <c r="K241" s="9">
        <v>5665.7</v>
      </c>
      <c r="L241" s="9">
        <v>5665.7</v>
      </c>
      <c r="M241" s="9">
        <v>4687.7</v>
      </c>
      <c r="N241" s="9">
        <v>4672.1000000000004</v>
      </c>
      <c r="O241" s="9">
        <v>4668.6000000000004</v>
      </c>
      <c r="P241" s="9">
        <v>4663.3999999999996</v>
      </c>
      <c r="Q241" s="9">
        <v>4668</v>
      </c>
      <c r="R241" s="9">
        <v>5697</v>
      </c>
      <c r="S241" s="29">
        <v>5706.6</v>
      </c>
    </row>
    <row r="242" spans="1:19">
      <c r="A242" s="3" t="s">
        <v>400</v>
      </c>
      <c r="B242">
        <v>20</v>
      </c>
      <c r="C242">
        <v>8</v>
      </c>
      <c r="D242" s="3" t="s">
        <v>159</v>
      </c>
      <c r="E242" s="3" t="s">
        <v>112</v>
      </c>
      <c r="F242" s="28">
        <v>258101</v>
      </c>
      <c r="G242" s="3" t="s">
        <v>99</v>
      </c>
      <c r="H242" s="9">
        <v>3605.7</v>
      </c>
      <c r="I242" s="9">
        <v>3607.7</v>
      </c>
      <c r="J242" s="9">
        <v>3547.3</v>
      </c>
      <c r="K242" s="9">
        <v>3551.3</v>
      </c>
      <c r="L242" s="9">
        <v>3551.3</v>
      </c>
      <c r="M242" s="9">
        <v>2594.6</v>
      </c>
      <c r="N242" s="9">
        <v>2591.8000000000002</v>
      </c>
      <c r="O242" s="9">
        <v>2595.1999999999998</v>
      </c>
      <c r="P242" s="9">
        <v>2590</v>
      </c>
      <c r="S242" s="30"/>
    </row>
    <row r="243" spans="1:19">
      <c r="A243" s="3" t="s">
        <v>401</v>
      </c>
      <c r="B243">
        <v>20</v>
      </c>
      <c r="C243">
        <v>8</v>
      </c>
      <c r="D243" s="3" t="s">
        <v>159</v>
      </c>
      <c r="E243" s="3" t="s">
        <v>43</v>
      </c>
      <c r="F243" s="28">
        <v>259100</v>
      </c>
      <c r="G243" s="3" t="s">
        <v>99</v>
      </c>
      <c r="H243">
        <v>791.5</v>
      </c>
      <c r="I243">
        <v>790.7</v>
      </c>
      <c r="J243">
        <v>785.1</v>
      </c>
      <c r="K243">
        <v>788.3</v>
      </c>
      <c r="L243">
        <v>788.3</v>
      </c>
      <c r="M243">
        <v>781.1</v>
      </c>
      <c r="N243">
        <v>781.9</v>
      </c>
      <c r="O243">
        <v>781.1</v>
      </c>
      <c r="P243">
        <v>780.3</v>
      </c>
      <c r="Q243">
        <v>781.9</v>
      </c>
      <c r="R243">
        <v>779.5</v>
      </c>
      <c r="S243" s="30">
        <v>781.1</v>
      </c>
    </row>
    <row r="244" spans="1:19">
      <c r="A244" s="3" t="s">
        <v>402</v>
      </c>
      <c r="B244">
        <v>20</v>
      </c>
      <c r="C244">
        <v>8</v>
      </c>
      <c r="D244" s="3" t="s">
        <v>159</v>
      </c>
      <c r="E244" s="3" t="s">
        <v>43</v>
      </c>
      <c r="F244" s="28">
        <v>259101</v>
      </c>
      <c r="G244" s="3" t="s">
        <v>99</v>
      </c>
      <c r="H244">
        <v>774.5</v>
      </c>
      <c r="I244">
        <v>773.7</v>
      </c>
      <c r="J244">
        <v>768.1</v>
      </c>
      <c r="K244">
        <v>771.3</v>
      </c>
      <c r="L244">
        <v>771.3</v>
      </c>
      <c r="M244">
        <v>759.1</v>
      </c>
      <c r="N244">
        <v>759.9</v>
      </c>
      <c r="O244">
        <v>759.1</v>
      </c>
      <c r="P244">
        <v>758.3</v>
      </c>
      <c r="Q244">
        <v>759.9</v>
      </c>
      <c r="R244">
        <v>758.3</v>
      </c>
      <c r="S244" s="30">
        <v>760.7</v>
      </c>
    </row>
    <row r="245" spans="1:19">
      <c r="A245" s="3" t="s">
        <v>403</v>
      </c>
      <c r="B245">
        <v>20</v>
      </c>
      <c r="C245">
        <v>8</v>
      </c>
      <c r="D245" s="3" t="s">
        <v>159</v>
      </c>
      <c r="E245" s="3" t="s">
        <v>44</v>
      </c>
      <c r="F245" s="28">
        <v>260100</v>
      </c>
      <c r="G245" s="3" t="s">
        <v>99</v>
      </c>
      <c r="H245" s="9">
        <v>1458.5</v>
      </c>
      <c r="I245" s="9">
        <v>1459.5</v>
      </c>
      <c r="J245" s="9">
        <v>1461.5</v>
      </c>
      <c r="K245" s="9">
        <v>1459.5</v>
      </c>
      <c r="L245" s="9">
        <v>1459.5</v>
      </c>
      <c r="M245" s="9">
        <v>1463</v>
      </c>
      <c r="N245" s="9">
        <v>1464</v>
      </c>
      <c r="O245" s="9">
        <v>1462</v>
      </c>
      <c r="P245" s="9">
        <v>1464</v>
      </c>
      <c r="Q245" s="9">
        <v>1465</v>
      </c>
      <c r="R245" s="9">
        <v>1464</v>
      </c>
      <c r="S245" s="29">
        <v>1465</v>
      </c>
    </row>
    <row r="246" spans="1:19">
      <c r="A246" s="3" t="s">
        <v>404</v>
      </c>
      <c r="B246">
        <v>20</v>
      </c>
      <c r="C246">
        <v>8</v>
      </c>
      <c r="D246" s="3" t="s">
        <v>159</v>
      </c>
      <c r="E246" s="3" t="s">
        <v>44</v>
      </c>
      <c r="F246" s="28">
        <v>260101</v>
      </c>
      <c r="G246" s="3" t="s">
        <v>99</v>
      </c>
      <c r="H246" s="9">
        <v>1242</v>
      </c>
      <c r="I246" s="9">
        <v>1243</v>
      </c>
      <c r="J246" s="9">
        <v>1245</v>
      </c>
      <c r="K246" s="9">
        <v>1243</v>
      </c>
      <c r="L246" s="9">
        <v>1243</v>
      </c>
      <c r="M246" s="9">
        <v>1245</v>
      </c>
      <c r="N246" s="9">
        <v>1246</v>
      </c>
      <c r="O246" s="9">
        <v>1245</v>
      </c>
      <c r="P246" s="9">
        <v>1246</v>
      </c>
      <c r="Q246" s="9">
        <v>1247</v>
      </c>
      <c r="R246" s="9">
        <v>1246</v>
      </c>
      <c r="S246" s="29">
        <v>1247</v>
      </c>
    </row>
    <row r="247" spans="1:19">
      <c r="A247" s="3" t="s">
        <v>405</v>
      </c>
      <c r="B247">
        <v>20</v>
      </c>
      <c r="C247">
        <v>8</v>
      </c>
      <c r="D247" s="3" t="s">
        <v>159</v>
      </c>
      <c r="E247" s="3" t="s">
        <v>106</v>
      </c>
      <c r="F247" s="28">
        <v>261100</v>
      </c>
      <c r="G247" s="3" t="s">
        <v>99</v>
      </c>
      <c r="H247">
        <v>205.7</v>
      </c>
      <c r="I247">
        <v>205.7</v>
      </c>
      <c r="J247">
        <v>206.5</v>
      </c>
      <c r="K247">
        <v>206.5</v>
      </c>
      <c r="L247">
        <v>206.5</v>
      </c>
      <c r="M247">
        <v>196</v>
      </c>
      <c r="N247">
        <v>194.4</v>
      </c>
      <c r="O247">
        <v>194.4</v>
      </c>
      <c r="P247">
        <v>194.4</v>
      </c>
      <c r="Q247">
        <v>194.4</v>
      </c>
      <c r="R247">
        <v>194.4</v>
      </c>
      <c r="S247" s="30">
        <v>195.2</v>
      </c>
    </row>
    <row r="248" spans="1:19">
      <c r="A248" s="3" t="s">
        <v>406</v>
      </c>
      <c r="B248">
        <v>20</v>
      </c>
      <c r="C248">
        <v>8</v>
      </c>
      <c r="D248" s="3" t="s">
        <v>159</v>
      </c>
      <c r="E248" s="3" t="s">
        <v>106</v>
      </c>
      <c r="F248" s="28">
        <v>261101</v>
      </c>
      <c r="G248" s="3" t="s">
        <v>99</v>
      </c>
      <c r="H248">
        <v>176.2</v>
      </c>
      <c r="I248">
        <v>176.2</v>
      </c>
      <c r="J248">
        <v>177</v>
      </c>
      <c r="K248">
        <v>177</v>
      </c>
      <c r="L248">
        <v>177</v>
      </c>
      <c r="M248">
        <v>168</v>
      </c>
      <c r="N248">
        <v>166.4</v>
      </c>
      <c r="O248">
        <v>166.4</v>
      </c>
      <c r="P248">
        <v>166.4</v>
      </c>
      <c r="Q248">
        <v>166.4</v>
      </c>
      <c r="R248">
        <v>166.4</v>
      </c>
      <c r="S248" s="30">
        <v>167.2</v>
      </c>
    </row>
    <row r="249" spans="1:19">
      <c r="A249" s="3" t="s">
        <v>407</v>
      </c>
      <c r="B249">
        <v>20</v>
      </c>
      <c r="C249">
        <v>8</v>
      </c>
      <c r="D249" s="3" t="s">
        <v>159</v>
      </c>
      <c r="E249" s="3" t="s">
        <v>103</v>
      </c>
      <c r="F249" s="28">
        <v>262100</v>
      </c>
      <c r="G249" s="3" t="s">
        <v>99</v>
      </c>
      <c r="H249">
        <v>197.8</v>
      </c>
      <c r="I249">
        <v>194.8</v>
      </c>
      <c r="J249">
        <v>201.8</v>
      </c>
      <c r="K249">
        <v>201.8</v>
      </c>
      <c r="L249">
        <v>201.8</v>
      </c>
      <c r="M249">
        <v>206.8</v>
      </c>
      <c r="N249">
        <v>204.8</v>
      </c>
      <c r="O249">
        <v>206.8</v>
      </c>
      <c r="P249">
        <v>209.8</v>
      </c>
      <c r="Q249">
        <v>204.8</v>
      </c>
      <c r="R249">
        <v>200.8</v>
      </c>
      <c r="S249" s="30">
        <v>203.8</v>
      </c>
    </row>
    <row r="250" spans="1:19">
      <c r="A250" s="3" t="s">
        <v>408</v>
      </c>
      <c r="B250">
        <v>20</v>
      </c>
      <c r="C250">
        <v>8</v>
      </c>
      <c r="D250" s="3" t="s">
        <v>159</v>
      </c>
      <c r="E250" s="3" t="s">
        <v>103</v>
      </c>
      <c r="F250" s="28">
        <v>262101</v>
      </c>
      <c r="G250" s="3" t="s">
        <v>99</v>
      </c>
      <c r="H250">
        <v>166</v>
      </c>
      <c r="I250">
        <v>163</v>
      </c>
      <c r="J250">
        <v>169</v>
      </c>
      <c r="K250">
        <v>170</v>
      </c>
      <c r="L250">
        <v>170</v>
      </c>
      <c r="M250">
        <v>176</v>
      </c>
      <c r="N250">
        <v>174</v>
      </c>
      <c r="O250">
        <v>174</v>
      </c>
      <c r="P250">
        <v>177</v>
      </c>
      <c r="Q250">
        <v>173</v>
      </c>
      <c r="R250">
        <v>168</v>
      </c>
      <c r="S250" s="30">
        <v>171</v>
      </c>
    </row>
    <row r="251" spans="1:19">
      <c r="A251" s="3" t="s">
        <v>409</v>
      </c>
      <c r="B251">
        <v>20</v>
      </c>
      <c r="C251">
        <v>8</v>
      </c>
      <c r="D251" s="3" t="s">
        <v>159</v>
      </c>
      <c r="E251" s="3" t="s">
        <v>103</v>
      </c>
      <c r="F251" s="28">
        <v>262102</v>
      </c>
      <c r="G251" s="3" t="s">
        <v>99</v>
      </c>
      <c r="S251" s="30"/>
    </row>
    <row r="252" spans="1:19">
      <c r="A252" s="3" t="s">
        <v>410</v>
      </c>
      <c r="B252">
        <v>20</v>
      </c>
      <c r="C252">
        <v>8</v>
      </c>
      <c r="D252" s="3" t="s">
        <v>159</v>
      </c>
      <c r="E252" s="3" t="s">
        <v>52</v>
      </c>
      <c r="F252" s="28">
        <v>286100</v>
      </c>
      <c r="G252" s="3" t="s">
        <v>99</v>
      </c>
      <c r="H252">
        <v>847</v>
      </c>
      <c r="I252">
        <v>847</v>
      </c>
      <c r="J252">
        <v>846</v>
      </c>
      <c r="K252">
        <v>846</v>
      </c>
      <c r="L252">
        <v>846</v>
      </c>
      <c r="M252">
        <v>845</v>
      </c>
      <c r="N252">
        <v>844</v>
      </c>
      <c r="O252">
        <v>848</v>
      </c>
      <c r="P252">
        <v>847</v>
      </c>
      <c r="Q252">
        <v>846</v>
      </c>
      <c r="R252">
        <v>843</v>
      </c>
      <c r="S252" s="30">
        <v>842</v>
      </c>
    </row>
    <row r="253" spans="1:19">
      <c r="A253" s="3" t="s">
        <v>411</v>
      </c>
      <c r="B253">
        <v>20</v>
      </c>
      <c r="C253">
        <v>8</v>
      </c>
      <c r="D253" s="3" t="s">
        <v>159</v>
      </c>
      <c r="E253" s="3" t="s">
        <v>52</v>
      </c>
      <c r="F253" s="28">
        <v>286101</v>
      </c>
      <c r="G253" s="3" t="s">
        <v>99</v>
      </c>
      <c r="H253">
        <v>81</v>
      </c>
      <c r="I253">
        <v>81</v>
      </c>
      <c r="J253">
        <v>81</v>
      </c>
      <c r="K253">
        <v>81</v>
      </c>
      <c r="L253">
        <v>81</v>
      </c>
      <c r="M253">
        <v>81</v>
      </c>
      <c r="N253">
        <v>81</v>
      </c>
      <c r="O253">
        <v>81</v>
      </c>
      <c r="P253">
        <v>81</v>
      </c>
      <c r="Q253">
        <v>81</v>
      </c>
      <c r="R253">
        <v>81</v>
      </c>
      <c r="S253" s="30">
        <v>81</v>
      </c>
    </row>
    <row r="254" spans="1:19">
      <c r="A254" s="3" t="s">
        <v>412</v>
      </c>
      <c r="B254">
        <v>20</v>
      </c>
      <c r="C254">
        <v>8</v>
      </c>
      <c r="D254" s="3" t="s">
        <v>159</v>
      </c>
      <c r="E254" s="3" t="s">
        <v>54</v>
      </c>
      <c r="F254" s="28">
        <v>287100</v>
      </c>
      <c r="G254" s="3" t="s">
        <v>99</v>
      </c>
      <c r="H254" s="9">
        <v>1505</v>
      </c>
      <c r="I254" s="9">
        <v>1504</v>
      </c>
      <c r="J254" s="9">
        <v>1505</v>
      </c>
      <c r="K254" s="9">
        <v>1505</v>
      </c>
      <c r="L254" s="9">
        <v>1505</v>
      </c>
      <c r="M254" s="9">
        <v>1487</v>
      </c>
      <c r="N254" s="9">
        <v>1485</v>
      </c>
      <c r="O254" s="9">
        <v>1484</v>
      </c>
      <c r="P254" s="9">
        <v>1485</v>
      </c>
      <c r="Q254" s="9">
        <v>1483</v>
      </c>
      <c r="R254" s="9">
        <v>1481</v>
      </c>
      <c r="S254" s="29">
        <v>1480</v>
      </c>
    </row>
    <row r="255" spans="1:19">
      <c r="A255" s="3" t="s">
        <v>413</v>
      </c>
      <c r="B255">
        <v>20</v>
      </c>
      <c r="C255">
        <v>8</v>
      </c>
      <c r="D255" s="3" t="s">
        <v>159</v>
      </c>
      <c r="E255" s="3" t="s">
        <v>55</v>
      </c>
      <c r="F255" s="28">
        <v>288100</v>
      </c>
      <c r="G255" s="3" t="s">
        <v>99</v>
      </c>
      <c r="H255" s="9">
        <v>1115.8</v>
      </c>
      <c r="I255" s="9">
        <v>1113.8</v>
      </c>
      <c r="J255" s="9">
        <v>1113.8</v>
      </c>
      <c r="K255" s="9">
        <v>1114.5999999999999</v>
      </c>
      <c r="L255" s="9">
        <v>1114.5999999999999</v>
      </c>
      <c r="M255" s="9">
        <v>1115.0999999999999</v>
      </c>
      <c r="N255" s="9">
        <v>1119.0999999999999</v>
      </c>
      <c r="O255" s="9">
        <v>1120.0999999999999</v>
      </c>
      <c r="P255" s="9">
        <v>1120.0999999999999</v>
      </c>
      <c r="Q255" s="9">
        <v>1116.0999999999999</v>
      </c>
      <c r="R255" s="9">
        <v>1115.0999999999999</v>
      </c>
      <c r="S255" s="29">
        <v>1114.0999999999999</v>
      </c>
    </row>
    <row r="256" spans="1:19">
      <c r="A256" s="3" t="s">
        <v>414</v>
      </c>
      <c r="B256">
        <v>20</v>
      </c>
      <c r="C256">
        <v>8</v>
      </c>
      <c r="D256" s="3" t="s">
        <v>159</v>
      </c>
      <c r="E256" s="3" t="s">
        <v>55</v>
      </c>
      <c r="F256" s="28">
        <v>288101</v>
      </c>
      <c r="G256" s="3" t="s">
        <v>99</v>
      </c>
      <c r="H256" s="9">
        <v>1071.5999999999999</v>
      </c>
      <c r="I256" s="9">
        <v>1068.5999999999999</v>
      </c>
      <c r="J256" s="9">
        <v>1069.5999999999999</v>
      </c>
      <c r="K256" s="9">
        <v>1070.4000000000001</v>
      </c>
      <c r="L256" s="9">
        <v>1070.4000000000001</v>
      </c>
      <c r="M256" s="9">
        <v>1078.4000000000001</v>
      </c>
      <c r="N256" s="9">
        <v>1079.4000000000001</v>
      </c>
      <c r="O256" s="9">
        <v>1081.4000000000001</v>
      </c>
      <c r="P256" s="9">
        <v>1081.4000000000001</v>
      </c>
      <c r="Q256" s="9">
        <v>1077.4000000000001</v>
      </c>
      <c r="R256" s="9">
        <v>1077.4000000000001</v>
      </c>
      <c r="S256" s="29">
        <v>1075.4000000000001</v>
      </c>
    </row>
    <row r="257" spans="1:19">
      <c r="A257" s="3" t="s">
        <v>415</v>
      </c>
      <c r="B257">
        <v>20</v>
      </c>
      <c r="C257">
        <v>8</v>
      </c>
      <c r="D257" s="3" t="s">
        <v>159</v>
      </c>
      <c r="E257" s="3" t="s">
        <v>60</v>
      </c>
      <c r="F257" s="28">
        <v>300100</v>
      </c>
      <c r="G257" s="3" t="s">
        <v>99</v>
      </c>
      <c r="H257">
        <v>794</v>
      </c>
      <c r="I257">
        <v>799</v>
      </c>
      <c r="J257">
        <v>796</v>
      </c>
      <c r="K257">
        <v>790</v>
      </c>
      <c r="L257">
        <v>790</v>
      </c>
      <c r="M257">
        <v>765</v>
      </c>
      <c r="N257">
        <v>775</v>
      </c>
      <c r="O257">
        <v>771</v>
      </c>
      <c r="P257">
        <v>771</v>
      </c>
      <c r="Q257">
        <v>771</v>
      </c>
      <c r="R257">
        <v>790</v>
      </c>
      <c r="S257" s="30">
        <v>794</v>
      </c>
    </row>
    <row r="258" spans="1:19">
      <c r="A258" s="3" t="s">
        <v>416</v>
      </c>
      <c r="B258">
        <v>20</v>
      </c>
      <c r="C258">
        <v>8</v>
      </c>
      <c r="D258" s="3" t="s">
        <v>159</v>
      </c>
      <c r="E258" s="3" t="s">
        <v>60</v>
      </c>
      <c r="F258" s="28">
        <v>300101</v>
      </c>
      <c r="G258" s="3" t="s">
        <v>99</v>
      </c>
      <c r="H258">
        <v>269.5</v>
      </c>
      <c r="I258">
        <v>272.5</v>
      </c>
      <c r="J258">
        <v>270.5</v>
      </c>
      <c r="K258">
        <v>267.5</v>
      </c>
      <c r="L258">
        <v>267.5</v>
      </c>
      <c r="M258">
        <v>272</v>
      </c>
      <c r="N258">
        <v>274</v>
      </c>
      <c r="O258">
        <v>274</v>
      </c>
      <c r="P258">
        <v>278</v>
      </c>
      <c r="Q258">
        <v>280</v>
      </c>
      <c r="R258">
        <v>276</v>
      </c>
      <c r="S258" s="30">
        <v>276</v>
      </c>
    </row>
    <row r="259" spans="1:19">
      <c r="A259" s="3" t="s">
        <v>417</v>
      </c>
      <c r="B259">
        <v>20</v>
      </c>
      <c r="C259">
        <v>8</v>
      </c>
      <c r="D259" s="3" t="s">
        <v>159</v>
      </c>
      <c r="E259" s="3" t="s">
        <v>61</v>
      </c>
      <c r="F259" s="28">
        <v>315100</v>
      </c>
      <c r="G259" s="3" t="s">
        <v>99</v>
      </c>
      <c r="H259">
        <v>741.5</v>
      </c>
      <c r="I259">
        <v>741.5</v>
      </c>
      <c r="J259">
        <v>741.5</v>
      </c>
      <c r="K259">
        <v>740.5</v>
      </c>
      <c r="L259">
        <v>740.5</v>
      </c>
      <c r="M259">
        <v>767.5</v>
      </c>
      <c r="N259">
        <v>769.5</v>
      </c>
      <c r="O259">
        <v>768.5</v>
      </c>
      <c r="P259">
        <v>769.5</v>
      </c>
      <c r="Q259">
        <v>766.5</v>
      </c>
      <c r="R259">
        <v>769.5</v>
      </c>
      <c r="S259" s="30">
        <v>768.5</v>
      </c>
    </row>
    <row r="260" spans="1:19">
      <c r="A260" s="3" t="s">
        <v>418</v>
      </c>
      <c r="B260">
        <v>20</v>
      </c>
      <c r="C260">
        <v>8</v>
      </c>
      <c r="D260" s="3" t="s">
        <v>159</v>
      </c>
      <c r="E260" s="3" t="s">
        <v>62</v>
      </c>
      <c r="F260" s="28">
        <v>316100</v>
      </c>
      <c r="G260" s="3" t="s">
        <v>99</v>
      </c>
      <c r="H260" s="9">
        <v>2158</v>
      </c>
      <c r="I260" s="9">
        <v>2158</v>
      </c>
      <c r="J260" s="9">
        <v>2158</v>
      </c>
      <c r="K260" s="9">
        <v>2158</v>
      </c>
      <c r="L260" s="9">
        <v>2158</v>
      </c>
      <c r="M260" s="9">
        <v>1276</v>
      </c>
      <c r="N260" s="9">
        <v>1277</v>
      </c>
      <c r="O260" s="9">
        <v>1275</v>
      </c>
      <c r="P260" s="9">
        <v>1274</v>
      </c>
      <c r="Q260" s="9">
        <v>1272</v>
      </c>
      <c r="R260" s="9">
        <v>2175</v>
      </c>
      <c r="S260" s="29">
        <v>2173</v>
      </c>
    </row>
    <row r="261" spans="1:19">
      <c r="A261" s="3" t="s">
        <v>419</v>
      </c>
      <c r="B261">
        <v>20</v>
      </c>
      <c r="C261">
        <v>8</v>
      </c>
      <c r="D261" s="3" t="s">
        <v>159</v>
      </c>
      <c r="E261" s="3" t="s">
        <v>63</v>
      </c>
      <c r="F261" s="28">
        <v>317100</v>
      </c>
      <c r="G261" s="3" t="s">
        <v>99</v>
      </c>
      <c r="H261" s="9">
        <v>1724</v>
      </c>
      <c r="I261" s="9">
        <v>1724</v>
      </c>
      <c r="J261" s="9">
        <v>1721</v>
      </c>
      <c r="K261" s="9">
        <v>1710</v>
      </c>
      <c r="L261" s="9">
        <v>1710</v>
      </c>
      <c r="M261" s="9">
        <v>1725</v>
      </c>
      <c r="N261" s="9">
        <v>1723</v>
      </c>
      <c r="O261" s="9">
        <v>1738.5</v>
      </c>
      <c r="P261" s="9">
        <v>1732</v>
      </c>
      <c r="Q261" s="9">
        <v>1727</v>
      </c>
      <c r="R261" s="9">
        <v>1726</v>
      </c>
      <c r="S261" s="29">
        <v>1724</v>
      </c>
    </row>
    <row r="262" spans="1:19">
      <c r="A262" s="3" t="s">
        <v>420</v>
      </c>
      <c r="B262">
        <v>20</v>
      </c>
      <c r="C262">
        <v>8</v>
      </c>
      <c r="D262" s="3" t="s">
        <v>159</v>
      </c>
      <c r="E262" s="3" t="s">
        <v>63</v>
      </c>
      <c r="F262" s="28">
        <v>317101</v>
      </c>
      <c r="G262" s="3" t="s">
        <v>99</v>
      </c>
      <c r="H262" s="9">
        <v>1724</v>
      </c>
      <c r="I262" s="9">
        <v>1724</v>
      </c>
      <c r="J262" s="9">
        <v>1721</v>
      </c>
      <c r="K262" s="9">
        <v>1710</v>
      </c>
      <c r="L262" s="9">
        <v>1710</v>
      </c>
      <c r="M262" s="9">
        <v>1657</v>
      </c>
      <c r="N262" s="9">
        <v>1655</v>
      </c>
      <c r="O262" s="9">
        <v>1665</v>
      </c>
      <c r="P262" s="9">
        <v>1663</v>
      </c>
      <c r="Q262" s="9">
        <v>1663</v>
      </c>
      <c r="R262" s="9">
        <v>1721</v>
      </c>
      <c r="S262" s="29">
        <v>1720</v>
      </c>
    </row>
    <row r="263" spans="1:19">
      <c r="A263" s="3" t="s">
        <v>421</v>
      </c>
      <c r="B263">
        <v>20</v>
      </c>
      <c r="C263">
        <v>8</v>
      </c>
      <c r="D263" s="3" t="s">
        <v>159</v>
      </c>
      <c r="E263" s="3" t="s">
        <v>68</v>
      </c>
      <c r="F263" s="28">
        <v>332100</v>
      </c>
      <c r="G263" s="3" t="s">
        <v>99</v>
      </c>
      <c r="H263">
        <v>169</v>
      </c>
      <c r="I263">
        <v>169</v>
      </c>
      <c r="J263">
        <v>169</v>
      </c>
      <c r="K263">
        <v>169</v>
      </c>
      <c r="L263">
        <v>169</v>
      </c>
      <c r="M263">
        <v>169</v>
      </c>
      <c r="N263">
        <v>169</v>
      </c>
      <c r="O263">
        <v>169</v>
      </c>
      <c r="P263">
        <v>169</v>
      </c>
      <c r="Q263">
        <v>169</v>
      </c>
      <c r="R263">
        <v>169</v>
      </c>
      <c r="S263" s="30">
        <v>169</v>
      </c>
    </row>
    <row r="264" spans="1:19">
      <c r="A264" s="3" t="s">
        <v>422</v>
      </c>
      <c r="B264">
        <v>20</v>
      </c>
      <c r="C264">
        <v>8</v>
      </c>
      <c r="D264" s="3" t="s">
        <v>159</v>
      </c>
      <c r="E264" s="3" t="s">
        <v>69</v>
      </c>
      <c r="F264" s="28">
        <v>333100</v>
      </c>
      <c r="G264" s="3" t="s">
        <v>99</v>
      </c>
      <c r="H264" s="9">
        <v>2636.3</v>
      </c>
      <c r="I264" s="9">
        <v>2630.3</v>
      </c>
      <c r="J264" s="9">
        <v>2625.3</v>
      </c>
      <c r="K264" s="9">
        <v>2627.3</v>
      </c>
      <c r="L264" s="9">
        <v>2627.3</v>
      </c>
      <c r="M264" s="9">
        <v>2626.8</v>
      </c>
      <c r="N264" s="9">
        <v>2624.8</v>
      </c>
      <c r="O264" s="9">
        <v>2623.8</v>
      </c>
      <c r="P264" s="9">
        <v>2632.3</v>
      </c>
      <c r="Q264" s="9">
        <v>2632.3</v>
      </c>
      <c r="R264" s="9">
        <v>2661.7</v>
      </c>
      <c r="S264" s="29">
        <v>2666.7</v>
      </c>
    </row>
    <row r="265" spans="1:19">
      <c r="A265" s="3" t="s">
        <v>423</v>
      </c>
      <c r="B265">
        <v>20</v>
      </c>
      <c r="C265">
        <v>8</v>
      </c>
      <c r="D265" s="3" t="s">
        <v>159</v>
      </c>
      <c r="E265" s="3" t="s">
        <v>69</v>
      </c>
      <c r="F265" s="28">
        <v>333101</v>
      </c>
      <c r="G265" s="3" t="s">
        <v>99</v>
      </c>
      <c r="H265" s="9">
        <v>2424.6</v>
      </c>
      <c r="I265" s="9">
        <v>2419.6</v>
      </c>
      <c r="J265" s="9">
        <v>2414.6</v>
      </c>
      <c r="K265" s="9">
        <v>2416.6</v>
      </c>
      <c r="L265" s="9">
        <v>2416.6</v>
      </c>
      <c r="M265" s="9">
        <v>2397.8000000000002</v>
      </c>
      <c r="N265" s="9">
        <v>2395.8000000000002</v>
      </c>
      <c r="O265" s="9">
        <v>2394.8000000000002</v>
      </c>
      <c r="P265" s="9">
        <v>2403.3000000000002</v>
      </c>
      <c r="Q265" s="9">
        <v>2402.3000000000002</v>
      </c>
      <c r="R265" s="9">
        <v>2677.7</v>
      </c>
      <c r="S265" s="29">
        <v>2679.7</v>
      </c>
    </row>
    <row r="266" spans="1:19">
      <c r="A266" s="3" t="s">
        <v>424</v>
      </c>
      <c r="B266">
        <v>20</v>
      </c>
      <c r="C266">
        <v>8</v>
      </c>
      <c r="D266" s="3" t="s">
        <v>159</v>
      </c>
      <c r="E266" s="3" t="s">
        <v>72</v>
      </c>
      <c r="F266" s="28">
        <v>345101</v>
      </c>
      <c r="G266" s="3" t="s">
        <v>99</v>
      </c>
      <c r="H266">
        <v>774.4</v>
      </c>
      <c r="I266">
        <v>786.1</v>
      </c>
      <c r="J266">
        <v>785</v>
      </c>
      <c r="K266">
        <v>785.7</v>
      </c>
      <c r="L266">
        <v>785.7</v>
      </c>
      <c r="M266">
        <v>730.6</v>
      </c>
      <c r="N266">
        <v>723.3</v>
      </c>
      <c r="O266">
        <v>726.3</v>
      </c>
      <c r="P266">
        <v>723.8</v>
      </c>
      <c r="Q266">
        <v>715.8</v>
      </c>
      <c r="R266">
        <v>756.3</v>
      </c>
      <c r="S266" s="30">
        <v>761.8</v>
      </c>
    </row>
    <row r="267" spans="1:19">
      <c r="A267" s="3" t="s">
        <v>425</v>
      </c>
      <c r="B267">
        <v>20</v>
      </c>
      <c r="C267">
        <v>8</v>
      </c>
      <c r="D267" s="3" t="s">
        <v>159</v>
      </c>
      <c r="E267" s="3" t="s">
        <v>72</v>
      </c>
      <c r="F267" s="28">
        <v>345102</v>
      </c>
      <c r="G267" s="3" t="s">
        <v>99</v>
      </c>
      <c r="H267" s="9">
        <v>6580.7</v>
      </c>
      <c r="I267" s="9">
        <v>6572.9</v>
      </c>
      <c r="J267" s="9">
        <v>6589.7</v>
      </c>
      <c r="K267" s="9">
        <v>6563.7</v>
      </c>
      <c r="L267" s="9">
        <v>6563.7</v>
      </c>
      <c r="M267" s="9">
        <v>6574.4</v>
      </c>
      <c r="N267" s="9">
        <v>6590.8</v>
      </c>
      <c r="O267" s="9">
        <v>6599.4</v>
      </c>
      <c r="P267" s="9">
        <v>6583.8</v>
      </c>
      <c r="Q267" s="9">
        <v>6599</v>
      </c>
      <c r="R267" s="9">
        <v>6558.2</v>
      </c>
      <c r="S267" s="29">
        <v>6573</v>
      </c>
    </row>
    <row r="268" spans="1:19">
      <c r="A268" s="3" t="s">
        <v>426</v>
      </c>
      <c r="B268">
        <v>20</v>
      </c>
      <c r="C268">
        <v>8</v>
      </c>
      <c r="D268" s="3" t="s">
        <v>159</v>
      </c>
      <c r="E268" s="3" t="s">
        <v>72</v>
      </c>
      <c r="F268" s="28">
        <v>345103</v>
      </c>
      <c r="G268" s="3" t="s">
        <v>99</v>
      </c>
      <c r="H268">
        <v>739.5</v>
      </c>
      <c r="I268">
        <v>670.7</v>
      </c>
      <c r="J268">
        <v>671.6</v>
      </c>
      <c r="K268">
        <v>671.3</v>
      </c>
      <c r="L268">
        <v>671.3</v>
      </c>
      <c r="M268">
        <v>685.8</v>
      </c>
      <c r="N268">
        <v>679.5</v>
      </c>
      <c r="O268">
        <v>682.5</v>
      </c>
      <c r="P268">
        <v>682</v>
      </c>
      <c r="S268" s="30"/>
    </row>
    <row r="269" spans="1:19">
      <c r="A269" s="3" t="s">
        <v>427</v>
      </c>
      <c r="B269">
        <v>20</v>
      </c>
      <c r="C269">
        <v>8</v>
      </c>
      <c r="D269" s="3" t="s">
        <v>159</v>
      </c>
      <c r="E269" s="3" t="s">
        <v>73</v>
      </c>
      <c r="F269" s="28">
        <v>356102</v>
      </c>
      <c r="G269" s="3" t="s">
        <v>99</v>
      </c>
      <c r="H269">
        <v>508.5</v>
      </c>
      <c r="I269">
        <v>505.5</v>
      </c>
      <c r="J269">
        <v>505.5</v>
      </c>
      <c r="K269">
        <v>511.5</v>
      </c>
      <c r="L269">
        <v>511.5</v>
      </c>
      <c r="M269">
        <v>515</v>
      </c>
      <c r="N269">
        <v>514</v>
      </c>
      <c r="O269">
        <v>515</v>
      </c>
      <c r="P269">
        <v>514</v>
      </c>
      <c r="Q269">
        <v>515</v>
      </c>
      <c r="R269">
        <v>513</v>
      </c>
      <c r="S269" s="30">
        <v>511</v>
      </c>
    </row>
    <row r="270" spans="1:19">
      <c r="A270" s="3" t="s">
        <v>428</v>
      </c>
      <c r="B270">
        <v>20</v>
      </c>
      <c r="C270">
        <v>8</v>
      </c>
      <c r="D270" s="3" t="s">
        <v>159</v>
      </c>
      <c r="E270" s="3" t="s">
        <v>73</v>
      </c>
      <c r="F270" s="28">
        <v>356103</v>
      </c>
      <c r="G270" s="3" t="s">
        <v>99</v>
      </c>
      <c r="H270">
        <v>492.5</v>
      </c>
      <c r="I270">
        <v>489.5</v>
      </c>
      <c r="J270">
        <v>489.5</v>
      </c>
      <c r="K270">
        <v>495.5</v>
      </c>
      <c r="L270">
        <v>495.5</v>
      </c>
      <c r="M270">
        <v>499</v>
      </c>
      <c r="N270">
        <v>497</v>
      </c>
      <c r="O270">
        <v>498</v>
      </c>
      <c r="P270">
        <v>497</v>
      </c>
      <c r="Q270">
        <v>499</v>
      </c>
      <c r="R270">
        <v>496</v>
      </c>
      <c r="S270" s="30">
        <v>493</v>
      </c>
    </row>
    <row r="271" spans="1:19">
      <c r="A271" s="3" t="s">
        <v>429</v>
      </c>
      <c r="B271">
        <v>20</v>
      </c>
      <c r="C271">
        <v>8</v>
      </c>
      <c r="D271" s="3" t="s">
        <v>159</v>
      </c>
      <c r="E271" s="3" t="s">
        <v>73</v>
      </c>
      <c r="F271" s="28">
        <v>356105</v>
      </c>
      <c r="G271" s="3" t="s">
        <v>99</v>
      </c>
      <c r="H271" s="9">
        <v>2004.5</v>
      </c>
      <c r="I271" s="9">
        <v>1992.7</v>
      </c>
      <c r="J271" s="9">
        <v>1983.3</v>
      </c>
      <c r="K271" s="9">
        <v>2010.1</v>
      </c>
      <c r="L271" s="9">
        <v>2010.1</v>
      </c>
      <c r="M271" s="9">
        <v>1979.9</v>
      </c>
      <c r="N271" s="9">
        <v>1983.5</v>
      </c>
      <c r="O271" s="9">
        <v>1980.5</v>
      </c>
      <c r="P271" s="9">
        <v>2001.7</v>
      </c>
      <c r="Q271" s="9">
        <v>2017.7</v>
      </c>
      <c r="R271" s="9">
        <v>2089.6999999999998</v>
      </c>
      <c r="S271" s="29">
        <v>2101.6999999999998</v>
      </c>
    </row>
    <row r="272" spans="1:19">
      <c r="A272" s="3" t="s">
        <v>430</v>
      </c>
      <c r="B272">
        <v>20</v>
      </c>
      <c r="C272">
        <v>8</v>
      </c>
      <c r="D272" s="3" t="s">
        <v>159</v>
      </c>
      <c r="E272" s="3" t="s">
        <v>73</v>
      </c>
      <c r="F272" s="28">
        <v>356106</v>
      </c>
      <c r="G272" s="3" t="s">
        <v>99</v>
      </c>
      <c r="H272" s="9">
        <v>1992.5</v>
      </c>
      <c r="I272" s="9">
        <v>1980.7</v>
      </c>
      <c r="J272" s="9">
        <v>1971.3</v>
      </c>
      <c r="K272" s="9">
        <v>1998.1</v>
      </c>
      <c r="L272" s="9">
        <v>1998.1</v>
      </c>
      <c r="M272" s="9">
        <v>1957.9</v>
      </c>
      <c r="N272" s="9">
        <v>1960.7</v>
      </c>
      <c r="O272" s="9">
        <v>1956.7</v>
      </c>
      <c r="P272" s="9">
        <v>1976.9</v>
      </c>
      <c r="Q272" s="9">
        <v>1989.9</v>
      </c>
      <c r="R272" s="9">
        <v>2062.9</v>
      </c>
      <c r="S272" s="29">
        <v>2069.9</v>
      </c>
    </row>
    <row r="273" spans="1:19">
      <c r="A273" s="3" t="s">
        <v>431</v>
      </c>
      <c r="B273">
        <v>20</v>
      </c>
      <c r="C273">
        <v>8</v>
      </c>
      <c r="D273" s="3" t="s">
        <v>159</v>
      </c>
      <c r="E273" s="3" t="s">
        <v>73</v>
      </c>
      <c r="F273" s="28">
        <v>356108</v>
      </c>
      <c r="G273" s="3" t="s">
        <v>99</v>
      </c>
      <c r="H273">
        <v>665.9</v>
      </c>
      <c r="I273">
        <v>666.5</v>
      </c>
      <c r="J273">
        <v>668.1</v>
      </c>
      <c r="K273">
        <v>667.5</v>
      </c>
      <c r="L273">
        <v>667.5</v>
      </c>
      <c r="M273">
        <v>670.7</v>
      </c>
      <c r="N273">
        <v>674.1</v>
      </c>
      <c r="O273">
        <v>674.1</v>
      </c>
      <c r="P273">
        <v>674.9</v>
      </c>
      <c r="Q273">
        <v>674.9</v>
      </c>
      <c r="R273">
        <v>671.7</v>
      </c>
      <c r="S273" s="30">
        <v>672.7</v>
      </c>
    </row>
    <row r="274" spans="1:19">
      <c r="A274" s="3" t="s">
        <v>432</v>
      </c>
      <c r="B274">
        <v>20</v>
      </c>
      <c r="C274">
        <v>8</v>
      </c>
      <c r="D274" s="3" t="s">
        <v>159</v>
      </c>
      <c r="E274" s="3" t="s">
        <v>73</v>
      </c>
      <c r="F274" s="28">
        <v>356109</v>
      </c>
      <c r="G274" s="3" t="s">
        <v>99</v>
      </c>
      <c r="H274">
        <v>658.4</v>
      </c>
      <c r="I274">
        <v>659</v>
      </c>
      <c r="J274">
        <v>660.6</v>
      </c>
      <c r="K274">
        <v>660</v>
      </c>
      <c r="L274">
        <v>660</v>
      </c>
      <c r="M274">
        <v>662.2</v>
      </c>
      <c r="N274">
        <v>664.8</v>
      </c>
      <c r="O274">
        <v>664.8</v>
      </c>
      <c r="P274">
        <v>664.8</v>
      </c>
      <c r="Q274">
        <v>664.8</v>
      </c>
      <c r="R274">
        <v>660.8</v>
      </c>
      <c r="S274" s="30">
        <v>661.8</v>
      </c>
    </row>
    <row r="275" spans="1:19">
      <c r="A275" s="3" t="s">
        <v>433</v>
      </c>
      <c r="B275">
        <v>20</v>
      </c>
      <c r="C275">
        <v>8</v>
      </c>
      <c r="D275" s="3" t="s">
        <v>159</v>
      </c>
      <c r="E275" s="3" t="s">
        <v>73</v>
      </c>
      <c r="F275" s="28">
        <v>356111</v>
      </c>
      <c r="G275" s="3" t="s">
        <v>99</v>
      </c>
      <c r="H275">
        <v>662.5</v>
      </c>
      <c r="I275">
        <v>664.5</v>
      </c>
      <c r="J275">
        <v>655.5</v>
      </c>
      <c r="K275">
        <v>661.5</v>
      </c>
      <c r="L275">
        <v>661.5</v>
      </c>
      <c r="M275">
        <v>671.5</v>
      </c>
      <c r="N275">
        <v>669.5</v>
      </c>
      <c r="O275">
        <v>667.5</v>
      </c>
      <c r="P275">
        <v>665.5</v>
      </c>
      <c r="Q275">
        <v>669.5</v>
      </c>
      <c r="R275">
        <v>673.5</v>
      </c>
      <c r="S275" s="30">
        <v>672.5</v>
      </c>
    </row>
    <row r="276" spans="1:19">
      <c r="A276" s="3" t="s">
        <v>434</v>
      </c>
      <c r="B276">
        <v>20</v>
      </c>
      <c r="C276">
        <v>8</v>
      </c>
      <c r="D276" s="3" t="s">
        <v>159</v>
      </c>
      <c r="E276" s="3" t="s">
        <v>73</v>
      </c>
      <c r="F276" s="28">
        <v>356112</v>
      </c>
      <c r="G276" s="3" t="s">
        <v>99</v>
      </c>
      <c r="H276">
        <v>662.5</v>
      </c>
      <c r="I276">
        <v>664.5</v>
      </c>
      <c r="J276">
        <v>655.5</v>
      </c>
      <c r="K276">
        <v>661.5</v>
      </c>
      <c r="L276">
        <v>661.5</v>
      </c>
      <c r="M276">
        <v>671.5</v>
      </c>
      <c r="N276">
        <v>668.5</v>
      </c>
      <c r="O276">
        <v>667.5</v>
      </c>
      <c r="P276">
        <v>664.5</v>
      </c>
      <c r="Q276">
        <v>667.5</v>
      </c>
      <c r="R276">
        <v>670.5</v>
      </c>
      <c r="S276" s="30">
        <v>668.5</v>
      </c>
    </row>
    <row r="277" spans="1:19">
      <c r="A277" s="3" t="s">
        <v>435</v>
      </c>
      <c r="B277">
        <v>20</v>
      </c>
      <c r="C277">
        <v>8</v>
      </c>
      <c r="D277" s="3" t="s">
        <v>159</v>
      </c>
      <c r="E277" s="3" t="s">
        <v>73</v>
      </c>
      <c r="F277" s="28">
        <v>356114</v>
      </c>
      <c r="G277" s="3" t="s">
        <v>99</v>
      </c>
      <c r="H277">
        <v>377</v>
      </c>
      <c r="I277">
        <v>378</v>
      </c>
      <c r="J277">
        <v>375</v>
      </c>
      <c r="K277">
        <v>379</v>
      </c>
      <c r="L277">
        <v>379</v>
      </c>
      <c r="M277">
        <v>384.5</v>
      </c>
      <c r="N277">
        <v>388.5</v>
      </c>
      <c r="O277">
        <v>387.5</v>
      </c>
      <c r="P277">
        <v>387.5</v>
      </c>
      <c r="Q277">
        <v>386.5</v>
      </c>
      <c r="R277">
        <v>385.5</v>
      </c>
      <c r="S277" s="30">
        <v>386.5</v>
      </c>
    </row>
    <row r="278" spans="1:19">
      <c r="A278" s="3" t="s">
        <v>436</v>
      </c>
      <c r="B278">
        <v>20</v>
      </c>
      <c r="C278">
        <v>8</v>
      </c>
      <c r="D278" s="3" t="s">
        <v>159</v>
      </c>
      <c r="E278" s="3" t="s">
        <v>73</v>
      </c>
      <c r="F278" s="28">
        <v>356115</v>
      </c>
      <c r="G278" s="3" t="s">
        <v>99</v>
      </c>
      <c r="H278">
        <v>356</v>
      </c>
      <c r="I278">
        <v>357</v>
      </c>
      <c r="J278">
        <v>354</v>
      </c>
      <c r="K278">
        <v>358</v>
      </c>
      <c r="L278">
        <v>358</v>
      </c>
      <c r="M278">
        <v>361</v>
      </c>
      <c r="N278">
        <v>364</v>
      </c>
      <c r="O278">
        <v>364</v>
      </c>
      <c r="P278">
        <v>363</v>
      </c>
      <c r="Q278">
        <v>363</v>
      </c>
      <c r="R278">
        <v>362</v>
      </c>
      <c r="S278" s="30">
        <v>363</v>
      </c>
    </row>
    <row r="279" spans="1:19">
      <c r="A279" s="3" t="s">
        <v>437</v>
      </c>
      <c r="B279">
        <v>20</v>
      </c>
      <c r="C279">
        <v>8</v>
      </c>
      <c r="D279" s="3" t="s">
        <v>159</v>
      </c>
      <c r="E279" s="3" t="s">
        <v>73</v>
      </c>
      <c r="F279" s="28">
        <v>356117</v>
      </c>
      <c r="G279" s="3" t="s">
        <v>99</v>
      </c>
      <c r="H279">
        <v>539.79999999999995</v>
      </c>
      <c r="I279">
        <v>544.79999999999995</v>
      </c>
      <c r="J279">
        <v>541</v>
      </c>
      <c r="K279">
        <v>543.4</v>
      </c>
      <c r="L279">
        <v>543.4</v>
      </c>
      <c r="M279">
        <v>464.6</v>
      </c>
      <c r="N279">
        <v>465.6</v>
      </c>
      <c r="O279">
        <v>464.8</v>
      </c>
      <c r="P279">
        <v>463.6</v>
      </c>
      <c r="Q279">
        <v>464.6</v>
      </c>
      <c r="R279">
        <v>553.4</v>
      </c>
      <c r="S279" s="30">
        <v>556.4</v>
      </c>
    </row>
    <row r="280" spans="1:19">
      <c r="A280" s="3" t="s">
        <v>438</v>
      </c>
      <c r="B280">
        <v>20</v>
      </c>
      <c r="C280">
        <v>8</v>
      </c>
      <c r="D280" s="3" t="s">
        <v>159</v>
      </c>
      <c r="E280" s="3" t="s">
        <v>73</v>
      </c>
      <c r="F280" s="28">
        <v>356118</v>
      </c>
      <c r="G280" s="3" t="s">
        <v>99</v>
      </c>
      <c r="H280">
        <v>521</v>
      </c>
      <c r="I280">
        <v>526</v>
      </c>
      <c r="J280">
        <v>522.20000000000005</v>
      </c>
      <c r="K280">
        <v>524.6</v>
      </c>
      <c r="L280">
        <v>524.6</v>
      </c>
      <c r="M280">
        <v>442.8</v>
      </c>
      <c r="N280">
        <v>443.8</v>
      </c>
      <c r="O280">
        <v>443</v>
      </c>
      <c r="P280">
        <v>441.8</v>
      </c>
      <c r="Q280">
        <v>442.8</v>
      </c>
      <c r="R280">
        <v>531.6</v>
      </c>
      <c r="S280" s="30">
        <v>534.6</v>
      </c>
    </row>
    <row r="281" spans="1:19">
      <c r="A281" s="3" t="s">
        <v>439</v>
      </c>
      <c r="B281">
        <v>20</v>
      </c>
      <c r="C281">
        <v>8</v>
      </c>
      <c r="D281" s="3" t="s">
        <v>159</v>
      </c>
      <c r="E281" s="3" t="s">
        <v>73</v>
      </c>
      <c r="F281" s="28">
        <v>356120</v>
      </c>
      <c r="G281" s="3" t="s">
        <v>99</v>
      </c>
      <c r="H281">
        <v>53.5</v>
      </c>
      <c r="I281">
        <v>53.5</v>
      </c>
      <c r="J281">
        <v>53.5</v>
      </c>
      <c r="K281">
        <v>52.5</v>
      </c>
      <c r="L281">
        <v>52.5</v>
      </c>
      <c r="M281">
        <v>53.5</v>
      </c>
      <c r="N281">
        <v>53.5</v>
      </c>
      <c r="O281">
        <v>53.5</v>
      </c>
      <c r="P281">
        <v>53.5</v>
      </c>
      <c r="Q281">
        <v>53.5</v>
      </c>
      <c r="R281">
        <v>48.5</v>
      </c>
      <c r="S281" s="30">
        <v>49.5</v>
      </c>
    </row>
    <row r="282" spans="1:19">
      <c r="A282" s="3" t="s">
        <v>440</v>
      </c>
      <c r="B282">
        <v>20</v>
      </c>
      <c r="C282">
        <v>8</v>
      </c>
      <c r="D282" s="3" t="s">
        <v>159</v>
      </c>
      <c r="E282" s="3" t="s">
        <v>73</v>
      </c>
      <c r="F282" s="28">
        <v>356121</v>
      </c>
      <c r="G282" s="3" t="s">
        <v>99</v>
      </c>
      <c r="H282">
        <v>48.6</v>
      </c>
      <c r="I282">
        <v>50.2</v>
      </c>
      <c r="J282">
        <v>49.4</v>
      </c>
      <c r="K282">
        <v>48.6</v>
      </c>
      <c r="L282">
        <v>48.6</v>
      </c>
      <c r="M282">
        <v>49.4</v>
      </c>
      <c r="N282">
        <v>49.4</v>
      </c>
      <c r="O282">
        <v>51</v>
      </c>
      <c r="P282">
        <v>51</v>
      </c>
      <c r="Q282">
        <v>51</v>
      </c>
      <c r="R282">
        <v>47</v>
      </c>
      <c r="S282" s="30">
        <v>47.8</v>
      </c>
    </row>
    <row r="283" spans="1:19">
      <c r="A283" s="3" t="s">
        <v>441</v>
      </c>
      <c r="B283">
        <v>20</v>
      </c>
      <c r="C283">
        <v>8</v>
      </c>
      <c r="D283" s="3" t="s">
        <v>159</v>
      </c>
      <c r="E283" s="3" t="s">
        <v>73</v>
      </c>
      <c r="F283" s="28">
        <v>356122</v>
      </c>
      <c r="G283" s="3" t="s">
        <v>99</v>
      </c>
      <c r="H283">
        <v>42.6</v>
      </c>
      <c r="I283">
        <v>44.2</v>
      </c>
      <c r="J283">
        <v>43.4</v>
      </c>
      <c r="K283">
        <v>42.6</v>
      </c>
      <c r="L283">
        <v>42.6</v>
      </c>
      <c r="M283">
        <v>43.4</v>
      </c>
      <c r="N283">
        <v>43.4</v>
      </c>
      <c r="O283">
        <v>44.2</v>
      </c>
      <c r="P283">
        <v>44.2</v>
      </c>
      <c r="Q283">
        <v>44.2</v>
      </c>
      <c r="R283">
        <v>41</v>
      </c>
      <c r="S283" s="30">
        <v>41.8</v>
      </c>
    </row>
    <row r="284" spans="1:19">
      <c r="A284" s="3" t="s">
        <v>442</v>
      </c>
      <c r="B284">
        <v>20</v>
      </c>
      <c r="C284">
        <v>8</v>
      </c>
      <c r="D284" s="3" t="s">
        <v>159</v>
      </c>
      <c r="E284" s="3" t="s">
        <v>73</v>
      </c>
      <c r="F284" s="28">
        <v>356124</v>
      </c>
      <c r="G284" s="3" t="s">
        <v>99</v>
      </c>
      <c r="H284">
        <v>163</v>
      </c>
      <c r="I284">
        <v>164</v>
      </c>
      <c r="J284">
        <v>164</v>
      </c>
      <c r="K284">
        <v>164</v>
      </c>
      <c r="L284">
        <v>164</v>
      </c>
      <c r="M284">
        <v>163</v>
      </c>
      <c r="N284">
        <v>162</v>
      </c>
      <c r="O284">
        <v>162</v>
      </c>
      <c r="P284">
        <v>162</v>
      </c>
      <c r="Q284">
        <v>161</v>
      </c>
      <c r="R284">
        <v>160</v>
      </c>
      <c r="S284" s="30">
        <v>161</v>
      </c>
    </row>
    <row r="285" spans="1:19">
      <c r="A285" s="3" t="s">
        <v>443</v>
      </c>
      <c r="B285">
        <v>20</v>
      </c>
      <c r="C285">
        <v>8</v>
      </c>
      <c r="D285" s="3" t="s">
        <v>159</v>
      </c>
      <c r="E285" s="3" t="s">
        <v>73</v>
      </c>
      <c r="F285" s="28">
        <v>356125</v>
      </c>
      <c r="G285" s="3" t="s">
        <v>99</v>
      </c>
      <c r="H285">
        <v>160</v>
      </c>
      <c r="I285">
        <v>161</v>
      </c>
      <c r="J285">
        <v>161</v>
      </c>
      <c r="K285">
        <v>161</v>
      </c>
      <c r="L285">
        <v>161</v>
      </c>
      <c r="M285">
        <v>160</v>
      </c>
      <c r="N285">
        <v>159</v>
      </c>
      <c r="O285">
        <v>159</v>
      </c>
      <c r="P285">
        <v>159</v>
      </c>
      <c r="Q285">
        <v>158</v>
      </c>
      <c r="R285">
        <v>157</v>
      </c>
      <c r="S285" s="30">
        <v>158</v>
      </c>
    </row>
    <row r="286" spans="1:19">
      <c r="A286" s="3" t="s">
        <v>444</v>
      </c>
      <c r="B286">
        <v>20</v>
      </c>
      <c r="C286">
        <v>8</v>
      </c>
      <c r="D286" s="3" t="s">
        <v>159</v>
      </c>
      <c r="E286" s="3" t="s">
        <v>73</v>
      </c>
      <c r="F286" s="28">
        <v>356127</v>
      </c>
      <c r="G286" s="3" t="s">
        <v>99</v>
      </c>
      <c r="H286">
        <v>104</v>
      </c>
      <c r="I286">
        <v>103</v>
      </c>
      <c r="J286">
        <v>102</v>
      </c>
      <c r="K286">
        <v>102</v>
      </c>
      <c r="L286">
        <v>102</v>
      </c>
      <c r="M286">
        <v>103</v>
      </c>
      <c r="N286">
        <v>102</v>
      </c>
      <c r="O286">
        <v>103</v>
      </c>
      <c r="P286">
        <v>104</v>
      </c>
      <c r="Q286">
        <v>105</v>
      </c>
      <c r="R286">
        <v>105</v>
      </c>
      <c r="S286" s="30">
        <v>105</v>
      </c>
    </row>
    <row r="287" spans="1:19">
      <c r="A287" s="3" t="s">
        <v>445</v>
      </c>
      <c r="B287">
        <v>20</v>
      </c>
      <c r="C287">
        <v>8</v>
      </c>
      <c r="D287" s="3" t="s">
        <v>159</v>
      </c>
      <c r="E287" s="3" t="s">
        <v>82</v>
      </c>
      <c r="F287" s="28">
        <v>357101</v>
      </c>
      <c r="G287" s="3" t="s">
        <v>99</v>
      </c>
      <c r="H287" s="9">
        <v>4290.2</v>
      </c>
      <c r="I287" s="9">
        <v>4302.8999999999996</v>
      </c>
      <c r="J287" s="9">
        <v>4295.2</v>
      </c>
      <c r="K287" s="9">
        <v>4300.5</v>
      </c>
      <c r="L287" s="9">
        <v>4300.5</v>
      </c>
      <c r="M287" s="9">
        <v>4442.2</v>
      </c>
      <c r="N287" s="9">
        <v>4467.3</v>
      </c>
      <c r="O287" s="9">
        <v>4461.8</v>
      </c>
      <c r="P287" s="9">
        <v>4483.8999999999996</v>
      </c>
      <c r="Q287" s="9">
        <v>4487.2</v>
      </c>
      <c r="R287" s="9">
        <v>4562.8999999999996</v>
      </c>
      <c r="S287" s="29">
        <v>4575.8</v>
      </c>
    </row>
    <row r="288" spans="1:19">
      <c r="A288" s="3" t="s">
        <v>446</v>
      </c>
      <c r="B288">
        <v>20</v>
      </c>
      <c r="C288">
        <v>8</v>
      </c>
      <c r="D288" s="3" t="s">
        <v>159</v>
      </c>
      <c r="E288" s="3" t="s">
        <v>82</v>
      </c>
      <c r="F288" s="28">
        <v>357102</v>
      </c>
      <c r="G288" s="3" t="s">
        <v>99</v>
      </c>
      <c r="H288" s="9">
        <v>3909.7</v>
      </c>
      <c r="I288" s="9">
        <v>3923.4</v>
      </c>
      <c r="J288" s="9">
        <v>3919</v>
      </c>
      <c r="K288" s="9">
        <v>3925.8</v>
      </c>
      <c r="L288" s="9">
        <v>3925.8</v>
      </c>
      <c r="M288" s="9">
        <v>4132.3</v>
      </c>
      <c r="N288" s="9">
        <v>4156.8999999999996</v>
      </c>
      <c r="O288" s="9">
        <v>4145.8999999999996</v>
      </c>
      <c r="P288" s="9">
        <v>4165.8</v>
      </c>
      <c r="Q288" s="9">
        <v>4169.3</v>
      </c>
      <c r="R288" s="9">
        <v>4252.5</v>
      </c>
      <c r="S288" s="29">
        <v>4265.3999999999996</v>
      </c>
    </row>
    <row r="289" spans="1:19">
      <c r="A289" s="3" t="s">
        <v>447</v>
      </c>
      <c r="B289">
        <v>20</v>
      </c>
      <c r="C289">
        <v>8</v>
      </c>
      <c r="D289" s="3" t="s">
        <v>159</v>
      </c>
      <c r="E289" s="3" t="s">
        <v>82</v>
      </c>
      <c r="F289" s="28">
        <v>357104</v>
      </c>
      <c r="G289" s="3" t="s">
        <v>99</v>
      </c>
      <c r="H289">
        <v>847.8</v>
      </c>
      <c r="I289">
        <v>827.3</v>
      </c>
      <c r="J289">
        <v>824.8</v>
      </c>
      <c r="K289">
        <v>824.8</v>
      </c>
      <c r="L289">
        <v>824.8</v>
      </c>
      <c r="M289">
        <v>911.3</v>
      </c>
      <c r="N289">
        <v>926.8</v>
      </c>
      <c r="O289">
        <v>916.8</v>
      </c>
      <c r="P289">
        <v>937.3</v>
      </c>
      <c r="Q289">
        <v>938.3</v>
      </c>
      <c r="R289">
        <v>940.8</v>
      </c>
      <c r="S289" s="30">
        <v>940.8</v>
      </c>
    </row>
    <row r="290" spans="1:19">
      <c r="A290" s="3" t="s">
        <v>448</v>
      </c>
      <c r="B290">
        <v>20</v>
      </c>
      <c r="C290">
        <v>8</v>
      </c>
      <c r="D290" s="3" t="s">
        <v>159</v>
      </c>
      <c r="E290" s="3" t="s">
        <v>82</v>
      </c>
      <c r="F290" s="28">
        <v>357105</v>
      </c>
      <c r="G290" s="3" t="s">
        <v>99</v>
      </c>
      <c r="H290">
        <v>727.3</v>
      </c>
      <c r="I290">
        <v>724.3</v>
      </c>
      <c r="J290">
        <v>724.3</v>
      </c>
      <c r="K290">
        <v>724.3</v>
      </c>
      <c r="L290">
        <v>724.3</v>
      </c>
      <c r="M290">
        <v>804.3</v>
      </c>
      <c r="N290">
        <v>808.3</v>
      </c>
      <c r="O290">
        <v>806.3</v>
      </c>
      <c r="P290">
        <v>809.3</v>
      </c>
      <c r="Q290">
        <v>809.3</v>
      </c>
      <c r="R290">
        <v>811.8</v>
      </c>
      <c r="S290" s="30">
        <v>811.8</v>
      </c>
    </row>
    <row r="291" spans="1:19">
      <c r="A291" s="3" t="s">
        <v>449</v>
      </c>
      <c r="B291">
        <v>20</v>
      </c>
      <c r="C291">
        <v>8</v>
      </c>
      <c r="D291" s="3" t="s">
        <v>159</v>
      </c>
      <c r="E291" s="3" t="s">
        <v>450</v>
      </c>
      <c r="F291" s="28">
        <v>370100</v>
      </c>
      <c r="G291" s="3" t="s">
        <v>99</v>
      </c>
      <c r="H291" s="9">
        <v>1328.1</v>
      </c>
      <c r="I291" s="9">
        <v>1331.1</v>
      </c>
      <c r="J291" s="9">
        <v>1340.1</v>
      </c>
      <c r="K291" s="9">
        <v>1347.6</v>
      </c>
      <c r="L291" s="9">
        <v>1347.6</v>
      </c>
      <c r="S291" s="30"/>
    </row>
    <row r="292" spans="1:19">
      <c r="A292" s="3" t="s">
        <v>451</v>
      </c>
      <c r="B292">
        <v>20</v>
      </c>
      <c r="C292">
        <v>8</v>
      </c>
      <c r="D292" s="3" t="s">
        <v>159</v>
      </c>
      <c r="E292" s="3" t="s">
        <v>450</v>
      </c>
      <c r="F292" s="28">
        <v>370101</v>
      </c>
      <c r="G292" s="3" t="s">
        <v>99</v>
      </c>
      <c r="H292">
        <v>107</v>
      </c>
      <c r="I292">
        <v>107</v>
      </c>
      <c r="J292">
        <v>107</v>
      </c>
      <c r="K292">
        <v>106</v>
      </c>
      <c r="L292">
        <v>106</v>
      </c>
      <c r="S292" s="30"/>
    </row>
    <row r="293" spans="1:19">
      <c r="A293" s="3" t="s">
        <v>452</v>
      </c>
      <c r="B293">
        <v>20</v>
      </c>
      <c r="C293">
        <v>8</v>
      </c>
      <c r="D293" s="3" t="s">
        <v>159</v>
      </c>
      <c r="E293" s="3" t="s">
        <v>450</v>
      </c>
      <c r="F293" s="28">
        <v>370102</v>
      </c>
      <c r="G293" s="3" t="s">
        <v>99</v>
      </c>
      <c r="H293" s="9">
        <v>1249.0999999999999</v>
      </c>
      <c r="I293" s="9">
        <v>1252.0999999999999</v>
      </c>
      <c r="J293" s="9">
        <v>1262.0999999999999</v>
      </c>
      <c r="K293" s="9">
        <v>1267.0999999999999</v>
      </c>
      <c r="L293" s="9">
        <v>1267.0999999999999</v>
      </c>
      <c r="S293" s="30"/>
    </row>
    <row r="294" spans="1:19">
      <c r="A294" s="3" t="s">
        <v>453</v>
      </c>
      <c r="B294">
        <v>20</v>
      </c>
      <c r="C294">
        <v>8</v>
      </c>
      <c r="D294" s="3" t="s">
        <v>159</v>
      </c>
      <c r="E294" s="3" t="s">
        <v>83</v>
      </c>
      <c r="F294" s="28">
        <v>385100</v>
      </c>
      <c r="G294" s="3" t="s">
        <v>99</v>
      </c>
      <c r="H294" s="9">
        <v>4863.8999999999996</v>
      </c>
      <c r="I294" s="9">
        <v>4863.8999999999996</v>
      </c>
      <c r="J294" s="9">
        <v>4859.8999999999996</v>
      </c>
      <c r="K294" s="9">
        <v>4856.8999999999996</v>
      </c>
      <c r="L294" s="9">
        <v>4856.8999999999996</v>
      </c>
      <c r="M294" s="9">
        <v>4860.5</v>
      </c>
      <c r="N294" s="9">
        <v>4853.5</v>
      </c>
      <c r="O294" s="9">
        <v>4865.3</v>
      </c>
      <c r="P294" s="9">
        <v>4865.3</v>
      </c>
      <c r="Q294" s="9">
        <v>4864.3</v>
      </c>
      <c r="R294" s="9">
        <v>4859.7</v>
      </c>
      <c r="S294" s="29">
        <v>4860.7</v>
      </c>
    </row>
    <row r="295" spans="1:19">
      <c r="A295" s="3" t="s">
        <v>454</v>
      </c>
      <c r="B295">
        <v>20</v>
      </c>
      <c r="C295">
        <v>8</v>
      </c>
      <c r="D295" s="3" t="s">
        <v>159</v>
      </c>
      <c r="E295" s="3" t="s">
        <v>83</v>
      </c>
      <c r="F295" s="28">
        <v>385101</v>
      </c>
      <c r="G295" s="3" t="s">
        <v>99</v>
      </c>
      <c r="H295" s="9">
        <v>4707.8999999999996</v>
      </c>
      <c r="I295" s="9">
        <v>4707.8999999999996</v>
      </c>
      <c r="J295" s="9">
        <v>4703.8999999999996</v>
      </c>
      <c r="K295" s="9">
        <v>4700.8999999999996</v>
      </c>
      <c r="L295" s="9">
        <v>4700.8999999999996</v>
      </c>
      <c r="M295" s="9">
        <v>4299</v>
      </c>
      <c r="N295" s="9">
        <v>4291</v>
      </c>
      <c r="O295" s="9">
        <v>4301.8</v>
      </c>
      <c r="P295" s="9">
        <v>4302.8</v>
      </c>
      <c r="Q295" s="9">
        <v>4302.8</v>
      </c>
      <c r="R295" s="9">
        <v>4726.2</v>
      </c>
      <c r="S295" s="29">
        <v>4726.2</v>
      </c>
    </row>
    <row r="296" spans="1:19">
      <c r="A296" s="3" t="s">
        <v>455</v>
      </c>
      <c r="B296">
        <v>20</v>
      </c>
      <c r="C296">
        <v>8</v>
      </c>
      <c r="D296" s="3" t="s">
        <v>159</v>
      </c>
      <c r="E296" s="3" t="s">
        <v>83</v>
      </c>
      <c r="F296" s="28">
        <v>385103</v>
      </c>
      <c r="G296" s="3" t="s">
        <v>99</v>
      </c>
      <c r="H296">
        <v>644</v>
      </c>
      <c r="I296">
        <v>643</v>
      </c>
      <c r="J296">
        <v>643</v>
      </c>
      <c r="K296">
        <v>642</v>
      </c>
      <c r="L296">
        <v>642</v>
      </c>
      <c r="M296">
        <v>658</v>
      </c>
      <c r="N296">
        <v>654</v>
      </c>
      <c r="O296">
        <v>651</v>
      </c>
      <c r="P296">
        <v>653</v>
      </c>
      <c r="Q296">
        <v>653</v>
      </c>
      <c r="R296">
        <v>653</v>
      </c>
      <c r="S296" s="30">
        <v>652</v>
      </c>
    </row>
    <row r="297" spans="1:19">
      <c r="A297" s="3" t="s">
        <v>456</v>
      </c>
      <c r="B297">
        <v>20</v>
      </c>
      <c r="C297">
        <v>8</v>
      </c>
      <c r="D297" s="3" t="s">
        <v>159</v>
      </c>
      <c r="E297" s="3" t="s">
        <v>84</v>
      </c>
      <c r="F297" s="28">
        <v>386101</v>
      </c>
      <c r="G297" s="3" t="s">
        <v>99</v>
      </c>
      <c r="H297">
        <v>50</v>
      </c>
      <c r="I297">
        <v>50</v>
      </c>
      <c r="J297">
        <v>50</v>
      </c>
      <c r="K297">
        <v>50</v>
      </c>
      <c r="L297">
        <v>50</v>
      </c>
      <c r="M297">
        <v>52</v>
      </c>
      <c r="N297">
        <v>52</v>
      </c>
      <c r="O297">
        <v>52</v>
      </c>
      <c r="P297">
        <v>52</v>
      </c>
      <c r="Q297">
        <v>52</v>
      </c>
      <c r="R297">
        <v>52</v>
      </c>
      <c r="S297" s="30">
        <v>52</v>
      </c>
    </row>
    <row r="298" spans="1:19">
      <c r="A298" s="3" t="s">
        <v>457</v>
      </c>
      <c r="B298">
        <v>20</v>
      </c>
      <c r="C298">
        <v>8</v>
      </c>
      <c r="D298" s="3" t="s">
        <v>159</v>
      </c>
      <c r="E298" s="3" t="s">
        <v>84</v>
      </c>
      <c r="F298" s="28">
        <v>386102</v>
      </c>
      <c r="G298" s="3" t="s">
        <v>99</v>
      </c>
      <c r="H298">
        <v>24</v>
      </c>
      <c r="I298">
        <v>24</v>
      </c>
      <c r="J298">
        <v>24</v>
      </c>
      <c r="K298">
        <v>24</v>
      </c>
      <c r="L298">
        <v>24</v>
      </c>
      <c r="M298">
        <v>24</v>
      </c>
      <c r="N298">
        <v>24</v>
      </c>
      <c r="O298">
        <v>24</v>
      </c>
      <c r="P298">
        <v>24</v>
      </c>
      <c r="Q298">
        <v>23</v>
      </c>
      <c r="R298">
        <v>23</v>
      </c>
      <c r="S298" s="30">
        <v>24</v>
      </c>
    </row>
    <row r="299" spans="1:19">
      <c r="A299" s="3" t="s">
        <v>458</v>
      </c>
      <c r="B299">
        <v>20</v>
      </c>
      <c r="C299">
        <v>8</v>
      </c>
      <c r="D299" s="3" t="s">
        <v>159</v>
      </c>
      <c r="E299" s="3" t="s">
        <v>84</v>
      </c>
      <c r="F299" s="28">
        <v>386103</v>
      </c>
      <c r="G299" s="3" t="s">
        <v>99</v>
      </c>
      <c r="H299">
        <v>109</v>
      </c>
      <c r="I299">
        <v>109</v>
      </c>
      <c r="J299">
        <v>109</v>
      </c>
      <c r="K299">
        <v>107</v>
      </c>
      <c r="L299">
        <v>107</v>
      </c>
      <c r="M299">
        <v>108</v>
      </c>
      <c r="N299">
        <v>108</v>
      </c>
      <c r="O299">
        <v>109</v>
      </c>
      <c r="P299">
        <v>110</v>
      </c>
      <c r="Q299">
        <v>109</v>
      </c>
      <c r="R299">
        <v>110</v>
      </c>
      <c r="S299" s="30">
        <v>109</v>
      </c>
    </row>
    <row r="300" spans="1:19">
      <c r="A300" s="3" t="s">
        <v>459</v>
      </c>
      <c r="B300">
        <v>20</v>
      </c>
      <c r="C300">
        <v>8</v>
      </c>
      <c r="D300" s="3" t="s">
        <v>159</v>
      </c>
      <c r="E300" s="3" t="s">
        <v>84</v>
      </c>
      <c r="F300" s="28">
        <v>386105</v>
      </c>
      <c r="G300" s="3" t="s">
        <v>99</v>
      </c>
      <c r="H300">
        <v>192</v>
      </c>
      <c r="I300">
        <v>193</v>
      </c>
      <c r="J300">
        <v>193</v>
      </c>
      <c r="K300">
        <v>192</v>
      </c>
      <c r="L300">
        <v>192</v>
      </c>
      <c r="M300">
        <v>193</v>
      </c>
      <c r="N300">
        <v>192</v>
      </c>
      <c r="O300">
        <v>190</v>
      </c>
      <c r="P300">
        <v>191</v>
      </c>
      <c r="Q300">
        <v>191</v>
      </c>
      <c r="R300">
        <v>192</v>
      </c>
      <c r="S300" s="30">
        <v>191</v>
      </c>
    </row>
    <row r="301" spans="1:19">
      <c r="A301" s="3" t="s">
        <v>460</v>
      </c>
      <c r="B301">
        <v>20</v>
      </c>
      <c r="C301">
        <v>8</v>
      </c>
      <c r="D301" s="3" t="s">
        <v>159</v>
      </c>
      <c r="E301" s="3" t="s">
        <v>84</v>
      </c>
      <c r="F301" s="28">
        <v>386106</v>
      </c>
      <c r="G301" s="3" t="s">
        <v>99</v>
      </c>
      <c r="H301">
        <v>20</v>
      </c>
      <c r="I301">
        <v>19</v>
      </c>
      <c r="J301">
        <v>20</v>
      </c>
      <c r="K301">
        <v>20</v>
      </c>
      <c r="L301">
        <v>20</v>
      </c>
      <c r="M301">
        <v>20</v>
      </c>
      <c r="N301">
        <v>20</v>
      </c>
      <c r="O301">
        <v>20</v>
      </c>
      <c r="P301">
        <v>20</v>
      </c>
      <c r="Q301">
        <v>19</v>
      </c>
      <c r="R301">
        <v>20</v>
      </c>
      <c r="S301" s="30">
        <v>20</v>
      </c>
    </row>
    <row r="302" spans="1:19">
      <c r="A302" s="3" t="s">
        <v>461</v>
      </c>
      <c r="B302">
        <v>20</v>
      </c>
      <c r="C302">
        <v>8</v>
      </c>
      <c r="D302" s="3" t="s">
        <v>159</v>
      </c>
      <c r="E302" s="3" t="s">
        <v>84</v>
      </c>
      <c r="F302" s="28">
        <v>386107</v>
      </c>
      <c r="G302" s="3" t="s">
        <v>99</v>
      </c>
      <c r="H302">
        <v>110</v>
      </c>
      <c r="I302">
        <v>111</v>
      </c>
      <c r="J302">
        <v>110</v>
      </c>
      <c r="K302">
        <v>110</v>
      </c>
      <c r="L302">
        <v>110</v>
      </c>
      <c r="M302">
        <v>110</v>
      </c>
      <c r="N302">
        <v>109</v>
      </c>
      <c r="O302">
        <v>109</v>
      </c>
      <c r="P302">
        <v>108</v>
      </c>
      <c r="Q302">
        <v>108</v>
      </c>
      <c r="R302">
        <v>107</v>
      </c>
      <c r="S302" s="30">
        <v>107</v>
      </c>
    </row>
    <row r="303" spans="1:19">
      <c r="A303" s="3" t="s">
        <v>462</v>
      </c>
      <c r="B303">
        <v>20</v>
      </c>
      <c r="C303">
        <v>8</v>
      </c>
      <c r="D303" s="3" t="s">
        <v>159</v>
      </c>
      <c r="E303" s="3" t="s">
        <v>84</v>
      </c>
      <c r="F303" s="28">
        <v>386108</v>
      </c>
      <c r="G303" s="3" t="s">
        <v>99</v>
      </c>
      <c r="H303">
        <v>15</v>
      </c>
      <c r="I303">
        <v>15</v>
      </c>
      <c r="J303">
        <v>15</v>
      </c>
      <c r="K303">
        <v>15</v>
      </c>
      <c r="L303">
        <v>15</v>
      </c>
      <c r="M303">
        <v>15</v>
      </c>
      <c r="N303">
        <v>14</v>
      </c>
      <c r="O303">
        <v>14</v>
      </c>
      <c r="P303">
        <v>14</v>
      </c>
      <c r="Q303">
        <v>14</v>
      </c>
      <c r="R303">
        <v>14</v>
      </c>
      <c r="S303" s="30">
        <v>14</v>
      </c>
    </row>
    <row r="304" spans="1:19">
      <c r="A304" s="3" t="s">
        <v>463</v>
      </c>
      <c r="B304">
        <v>20</v>
      </c>
      <c r="C304">
        <v>8</v>
      </c>
      <c r="D304" s="3" t="s">
        <v>159</v>
      </c>
      <c r="E304" s="3" t="s">
        <v>84</v>
      </c>
      <c r="F304" s="28">
        <v>386109</v>
      </c>
      <c r="G304" s="3" t="s">
        <v>99</v>
      </c>
      <c r="H304">
        <v>137</v>
      </c>
      <c r="I304">
        <v>136</v>
      </c>
      <c r="J304">
        <v>138</v>
      </c>
      <c r="K304">
        <v>137</v>
      </c>
      <c r="L304">
        <v>137</v>
      </c>
      <c r="M304">
        <v>140</v>
      </c>
      <c r="N304">
        <v>141</v>
      </c>
      <c r="O304">
        <v>140</v>
      </c>
      <c r="P304">
        <v>141</v>
      </c>
      <c r="Q304">
        <v>142</v>
      </c>
      <c r="R304">
        <v>141</v>
      </c>
      <c r="S304" s="30">
        <v>140</v>
      </c>
    </row>
    <row r="305" spans="1:19">
      <c r="A305" s="3" t="s">
        <v>464</v>
      </c>
      <c r="B305">
        <v>20</v>
      </c>
      <c r="C305">
        <v>8</v>
      </c>
      <c r="D305" s="3" t="s">
        <v>159</v>
      </c>
      <c r="E305" s="3" t="s">
        <v>84</v>
      </c>
      <c r="F305" s="28">
        <v>386110</v>
      </c>
      <c r="G305" s="3" t="s">
        <v>99</v>
      </c>
      <c r="H305">
        <v>48</v>
      </c>
      <c r="I305">
        <v>48</v>
      </c>
      <c r="J305">
        <v>48</v>
      </c>
      <c r="K305">
        <v>48</v>
      </c>
      <c r="L305">
        <v>48</v>
      </c>
      <c r="M305">
        <v>48</v>
      </c>
      <c r="N305">
        <v>48</v>
      </c>
      <c r="O305">
        <v>47</v>
      </c>
      <c r="P305">
        <v>47</v>
      </c>
      <c r="Q305">
        <v>47</v>
      </c>
      <c r="R305">
        <v>46</v>
      </c>
      <c r="S305" s="30">
        <v>47</v>
      </c>
    </row>
    <row r="306" spans="1:19">
      <c r="A306" s="3" t="s">
        <v>465</v>
      </c>
      <c r="B306">
        <v>20</v>
      </c>
      <c r="C306">
        <v>8</v>
      </c>
      <c r="D306" s="3" t="s">
        <v>159</v>
      </c>
      <c r="E306" s="3" t="s">
        <v>84</v>
      </c>
      <c r="F306" s="28">
        <v>386111</v>
      </c>
      <c r="G306" s="3" t="s">
        <v>99</v>
      </c>
      <c r="H306">
        <v>152</v>
      </c>
      <c r="I306">
        <v>152</v>
      </c>
      <c r="J306">
        <v>152</v>
      </c>
      <c r="K306">
        <v>152</v>
      </c>
      <c r="L306">
        <v>152</v>
      </c>
      <c r="M306">
        <v>153</v>
      </c>
      <c r="N306">
        <v>154</v>
      </c>
      <c r="O306">
        <v>154</v>
      </c>
      <c r="P306">
        <v>153</v>
      </c>
      <c r="Q306">
        <v>153</v>
      </c>
      <c r="R306">
        <v>152</v>
      </c>
      <c r="S306" s="30">
        <v>153</v>
      </c>
    </row>
    <row r="307" spans="1:19">
      <c r="A307" s="3" t="s">
        <v>466</v>
      </c>
      <c r="B307">
        <v>20</v>
      </c>
      <c r="C307">
        <v>8</v>
      </c>
      <c r="D307" s="3" t="s">
        <v>159</v>
      </c>
      <c r="E307" s="3" t="s">
        <v>84</v>
      </c>
      <c r="F307" s="28">
        <v>386112</v>
      </c>
      <c r="G307" s="3" t="s">
        <v>99</v>
      </c>
      <c r="H307">
        <v>60</v>
      </c>
      <c r="I307">
        <v>60</v>
      </c>
      <c r="J307">
        <v>60</v>
      </c>
      <c r="K307">
        <v>60</v>
      </c>
      <c r="L307">
        <v>60</v>
      </c>
      <c r="M307">
        <v>60</v>
      </c>
      <c r="N307">
        <v>61</v>
      </c>
      <c r="O307">
        <v>61</v>
      </c>
      <c r="P307">
        <v>61</v>
      </c>
      <c r="Q307">
        <v>60</v>
      </c>
      <c r="R307">
        <v>61</v>
      </c>
      <c r="S307" s="30">
        <v>61</v>
      </c>
    </row>
    <row r="308" spans="1:19">
      <c r="A308" s="3" t="s">
        <v>467</v>
      </c>
      <c r="B308">
        <v>20</v>
      </c>
      <c r="C308">
        <v>8</v>
      </c>
      <c r="D308" s="3" t="s">
        <v>159</v>
      </c>
      <c r="E308" s="3" t="s">
        <v>84</v>
      </c>
      <c r="F308" s="28">
        <v>386113</v>
      </c>
      <c r="G308" s="3" t="s">
        <v>99</v>
      </c>
      <c r="H308">
        <v>165</v>
      </c>
      <c r="I308">
        <v>164</v>
      </c>
      <c r="J308">
        <v>164</v>
      </c>
      <c r="K308">
        <v>165</v>
      </c>
      <c r="L308">
        <v>165</v>
      </c>
      <c r="M308">
        <v>164</v>
      </c>
      <c r="N308">
        <v>164</v>
      </c>
      <c r="O308">
        <v>164</v>
      </c>
      <c r="P308">
        <v>164</v>
      </c>
      <c r="Q308">
        <v>164</v>
      </c>
      <c r="R308">
        <v>164</v>
      </c>
      <c r="S308" s="30">
        <v>164</v>
      </c>
    </row>
    <row r="309" spans="1:19">
      <c r="A309" s="3" t="s">
        <v>468</v>
      </c>
      <c r="B309">
        <v>20</v>
      </c>
      <c r="C309">
        <v>8</v>
      </c>
      <c r="D309" s="3" t="s">
        <v>159</v>
      </c>
      <c r="E309" s="3" t="s">
        <v>84</v>
      </c>
      <c r="F309" s="28">
        <v>386114</v>
      </c>
      <c r="G309" s="3" t="s">
        <v>99</v>
      </c>
      <c r="H309">
        <v>21</v>
      </c>
      <c r="I309">
        <v>21</v>
      </c>
      <c r="J309">
        <v>21</v>
      </c>
      <c r="K309">
        <v>21</v>
      </c>
      <c r="L309">
        <v>21</v>
      </c>
      <c r="M309">
        <v>21</v>
      </c>
      <c r="N309">
        <v>21</v>
      </c>
      <c r="O309">
        <v>21</v>
      </c>
      <c r="P309">
        <v>21</v>
      </c>
      <c r="Q309">
        <v>21</v>
      </c>
      <c r="R309">
        <v>21</v>
      </c>
      <c r="S309" s="30">
        <v>21</v>
      </c>
    </row>
    <row r="310" spans="1:19">
      <c r="A310" s="3" t="s">
        <v>469</v>
      </c>
      <c r="B310">
        <v>20</v>
      </c>
      <c r="C310">
        <v>8</v>
      </c>
      <c r="D310" s="3" t="s">
        <v>159</v>
      </c>
      <c r="E310" s="3" t="s">
        <v>84</v>
      </c>
      <c r="F310" s="28">
        <v>386115</v>
      </c>
      <c r="G310" s="3" t="s">
        <v>99</v>
      </c>
      <c r="H310">
        <v>56</v>
      </c>
      <c r="I310">
        <v>57</v>
      </c>
      <c r="J310">
        <v>57</v>
      </c>
      <c r="K310">
        <v>57</v>
      </c>
      <c r="L310">
        <v>57</v>
      </c>
      <c r="M310">
        <v>57</v>
      </c>
      <c r="N310">
        <v>57</v>
      </c>
      <c r="O310">
        <v>57</v>
      </c>
      <c r="P310">
        <v>57</v>
      </c>
      <c r="Q310">
        <v>57</v>
      </c>
      <c r="R310">
        <v>57</v>
      </c>
      <c r="S310" s="30">
        <v>57</v>
      </c>
    </row>
    <row r="311" spans="1:19">
      <c r="A311" s="3" t="s">
        <v>470</v>
      </c>
      <c r="B311">
        <v>20</v>
      </c>
      <c r="C311">
        <v>8</v>
      </c>
      <c r="D311" s="3" t="s">
        <v>159</v>
      </c>
      <c r="E311" s="3" t="s">
        <v>84</v>
      </c>
      <c r="F311" s="28">
        <v>386116</v>
      </c>
      <c r="G311" s="3" t="s">
        <v>99</v>
      </c>
      <c r="H311">
        <v>253</v>
      </c>
      <c r="I311">
        <v>253</v>
      </c>
      <c r="J311">
        <v>252</v>
      </c>
      <c r="K311">
        <v>252</v>
      </c>
      <c r="L311">
        <v>252</v>
      </c>
      <c r="M311">
        <v>256</v>
      </c>
      <c r="N311">
        <v>256</v>
      </c>
      <c r="O311">
        <v>254</v>
      </c>
      <c r="P311">
        <v>254</v>
      </c>
      <c r="Q311">
        <v>253</v>
      </c>
      <c r="R311">
        <v>254</v>
      </c>
      <c r="S311" s="30">
        <v>254</v>
      </c>
    </row>
    <row r="312" spans="1:19">
      <c r="A312" s="3" t="s">
        <v>471</v>
      </c>
      <c r="B312">
        <v>20</v>
      </c>
      <c r="C312">
        <v>8</v>
      </c>
      <c r="D312" s="3" t="s">
        <v>159</v>
      </c>
      <c r="E312" s="3" t="s">
        <v>84</v>
      </c>
      <c r="F312" s="28">
        <v>386117</v>
      </c>
      <c r="G312" s="3" t="s">
        <v>99</v>
      </c>
      <c r="H312">
        <v>30</v>
      </c>
      <c r="I312">
        <v>30</v>
      </c>
      <c r="J312">
        <v>31</v>
      </c>
      <c r="K312">
        <v>31</v>
      </c>
      <c r="L312">
        <v>31</v>
      </c>
      <c r="M312">
        <v>30</v>
      </c>
      <c r="N312">
        <v>31</v>
      </c>
      <c r="O312">
        <v>31</v>
      </c>
      <c r="P312">
        <v>30</v>
      </c>
      <c r="Q312">
        <v>31</v>
      </c>
      <c r="R312">
        <v>31</v>
      </c>
      <c r="S312" s="30">
        <v>31</v>
      </c>
    </row>
    <row r="313" spans="1:19">
      <c r="A313" s="3" t="s">
        <v>472</v>
      </c>
      <c r="B313">
        <v>20</v>
      </c>
      <c r="C313">
        <v>8</v>
      </c>
      <c r="D313" s="3" t="s">
        <v>159</v>
      </c>
      <c r="E313" s="3" t="s">
        <v>84</v>
      </c>
      <c r="F313" s="28">
        <v>386118</v>
      </c>
      <c r="G313" s="3" t="s">
        <v>99</v>
      </c>
      <c r="H313">
        <v>173</v>
      </c>
      <c r="I313">
        <v>174</v>
      </c>
      <c r="J313">
        <v>172</v>
      </c>
      <c r="K313">
        <v>172</v>
      </c>
      <c r="L313">
        <v>172</v>
      </c>
      <c r="M313">
        <v>173</v>
      </c>
      <c r="N313">
        <v>169</v>
      </c>
      <c r="O313">
        <v>168</v>
      </c>
      <c r="P313">
        <v>168</v>
      </c>
      <c r="Q313">
        <v>166</v>
      </c>
      <c r="R313">
        <v>165</v>
      </c>
      <c r="S313" s="30">
        <v>164</v>
      </c>
    </row>
    <row r="314" spans="1:19">
      <c r="A314" s="3" t="s">
        <v>473</v>
      </c>
      <c r="B314">
        <v>20</v>
      </c>
      <c r="C314">
        <v>8</v>
      </c>
      <c r="D314" s="3" t="s">
        <v>159</v>
      </c>
      <c r="E314" s="3" t="s">
        <v>84</v>
      </c>
      <c r="F314" s="28">
        <v>386119</v>
      </c>
      <c r="G314" s="3" t="s">
        <v>99</v>
      </c>
      <c r="H314">
        <v>170</v>
      </c>
      <c r="I314">
        <v>172</v>
      </c>
      <c r="J314">
        <v>170</v>
      </c>
      <c r="K314">
        <v>170</v>
      </c>
      <c r="L314">
        <v>170</v>
      </c>
      <c r="M314">
        <v>171</v>
      </c>
      <c r="N314">
        <v>168</v>
      </c>
      <c r="O314">
        <v>167</v>
      </c>
      <c r="P314">
        <v>167</v>
      </c>
      <c r="Q314">
        <v>166</v>
      </c>
      <c r="R314">
        <v>165</v>
      </c>
      <c r="S314" s="30">
        <v>165</v>
      </c>
    </row>
    <row r="315" spans="1:19">
      <c r="A315" s="3" t="s">
        <v>474</v>
      </c>
      <c r="B315">
        <v>20</v>
      </c>
      <c r="C315">
        <v>8</v>
      </c>
      <c r="D315" s="3" t="s">
        <v>159</v>
      </c>
      <c r="E315" s="3" t="s">
        <v>84</v>
      </c>
      <c r="F315" s="28">
        <v>386121</v>
      </c>
      <c r="G315" s="3" t="s">
        <v>99</v>
      </c>
      <c r="H315">
        <v>40</v>
      </c>
      <c r="I315">
        <v>41</v>
      </c>
      <c r="J315">
        <v>41</v>
      </c>
      <c r="K315">
        <v>41</v>
      </c>
      <c r="L315">
        <v>41</v>
      </c>
      <c r="M315">
        <v>40</v>
      </c>
      <c r="N315">
        <v>41</v>
      </c>
      <c r="O315">
        <v>41</v>
      </c>
      <c r="P315">
        <v>41</v>
      </c>
      <c r="Q315">
        <v>41</v>
      </c>
      <c r="R315">
        <v>40</v>
      </c>
      <c r="S315" s="30">
        <v>40</v>
      </c>
    </row>
    <row r="316" spans="1:19">
      <c r="A316" s="3" t="s">
        <v>475</v>
      </c>
      <c r="B316">
        <v>20</v>
      </c>
      <c r="C316">
        <v>8</v>
      </c>
      <c r="D316" s="3" t="s">
        <v>159</v>
      </c>
      <c r="E316" s="3" t="s">
        <v>84</v>
      </c>
      <c r="F316" s="28">
        <v>386122</v>
      </c>
      <c r="G316" s="3" t="s">
        <v>99</v>
      </c>
      <c r="H316">
        <v>35</v>
      </c>
      <c r="I316">
        <v>35</v>
      </c>
      <c r="J316">
        <v>35</v>
      </c>
      <c r="K316">
        <v>35</v>
      </c>
      <c r="L316">
        <v>35</v>
      </c>
      <c r="M316">
        <v>37</v>
      </c>
      <c r="N316">
        <v>37</v>
      </c>
      <c r="O316">
        <v>37</v>
      </c>
      <c r="P316">
        <v>37</v>
      </c>
      <c r="Q316">
        <v>37</v>
      </c>
      <c r="R316">
        <v>37</v>
      </c>
      <c r="S316" s="30">
        <v>37</v>
      </c>
    </row>
    <row r="317" spans="1:19">
      <c r="A317" s="3" t="s">
        <v>476</v>
      </c>
      <c r="B317">
        <v>20</v>
      </c>
      <c r="C317">
        <v>8</v>
      </c>
      <c r="D317" s="3" t="s">
        <v>159</v>
      </c>
      <c r="E317" s="3" t="s">
        <v>84</v>
      </c>
      <c r="F317" s="28">
        <v>386123</v>
      </c>
      <c r="G317" s="3" t="s">
        <v>99</v>
      </c>
      <c r="H317">
        <v>129</v>
      </c>
      <c r="I317">
        <v>129</v>
      </c>
      <c r="J317">
        <v>129</v>
      </c>
      <c r="K317">
        <v>127</v>
      </c>
      <c r="L317">
        <v>127</v>
      </c>
      <c r="M317">
        <v>127</v>
      </c>
      <c r="N317">
        <v>128</v>
      </c>
      <c r="O317">
        <v>129</v>
      </c>
      <c r="P317">
        <v>130</v>
      </c>
      <c r="Q317">
        <v>129</v>
      </c>
      <c r="R317">
        <v>130</v>
      </c>
      <c r="S317" s="30">
        <v>128</v>
      </c>
    </row>
    <row r="318" spans="1:19">
      <c r="A318" s="3" t="s">
        <v>477</v>
      </c>
      <c r="B318">
        <v>20</v>
      </c>
      <c r="C318">
        <v>8</v>
      </c>
      <c r="D318" s="3" t="s">
        <v>159</v>
      </c>
      <c r="E318" s="3" t="s">
        <v>84</v>
      </c>
      <c r="F318" s="28">
        <v>386124</v>
      </c>
      <c r="G318" s="3" t="s">
        <v>99</v>
      </c>
      <c r="H318">
        <v>17</v>
      </c>
      <c r="I318">
        <v>17</v>
      </c>
      <c r="J318">
        <v>18</v>
      </c>
      <c r="K318">
        <v>18</v>
      </c>
      <c r="L318">
        <v>18</v>
      </c>
      <c r="M318">
        <v>17</v>
      </c>
      <c r="N318">
        <v>17</v>
      </c>
      <c r="O318">
        <v>17</v>
      </c>
      <c r="P318">
        <v>18</v>
      </c>
      <c r="Q318">
        <v>18</v>
      </c>
      <c r="R318">
        <v>18</v>
      </c>
      <c r="S318" s="30">
        <v>18</v>
      </c>
    </row>
    <row r="319" spans="1:19">
      <c r="A319" s="3" t="s">
        <v>478</v>
      </c>
      <c r="B319">
        <v>20</v>
      </c>
      <c r="C319">
        <v>8</v>
      </c>
      <c r="D319" s="3" t="s">
        <v>159</v>
      </c>
      <c r="E319" s="3" t="s">
        <v>84</v>
      </c>
      <c r="F319" s="28">
        <v>386125</v>
      </c>
      <c r="G319" s="3" t="s">
        <v>99</v>
      </c>
      <c r="H319">
        <v>38</v>
      </c>
      <c r="I319">
        <v>39</v>
      </c>
      <c r="J319">
        <v>39</v>
      </c>
      <c r="K319">
        <v>39</v>
      </c>
      <c r="L319">
        <v>39</v>
      </c>
      <c r="M319">
        <v>39</v>
      </c>
      <c r="N319">
        <v>38</v>
      </c>
      <c r="O319">
        <v>37</v>
      </c>
      <c r="P319">
        <v>38</v>
      </c>
      <c r="Q319">
        <v>36</v>
      </c>
      <c r="R319">
        <v>36</v>
      </c>
      <c r="S319" s="30">
        <v>36</v>
      </c>
    </row>
    <row r="320" spans="1:19">
      <c r="A320" s="3" t="s">
        <v>479</v>
      </c>
      <c r="B320">
        <v>20</v>
      </c>
      <c r="C320">
        <v>8</v>
      </c>
      <c r="D320" s="3" t="s">
        <v>159</v>
      </c>
      <c r="E320" s="3" t="s">
        <v>84</v>
      </c>
      <c r="F320" s="28">
        <v>386126</v>
      </c>
      <c r="G320" s="3" t="s">
        <v>99</v>
      </c>
      <c r="H320">
        <v>6</v>
      </c>
      <c r="I320">
        <v>6</v>
      </c>
      <c r="J320">
        <v>6</v>
      </c>
      <c r="K320">
        <v>6</v>
      </c>
      <c r="L320">
        <v>6</v>
      </c>
      <c r="M320">
        <v>6</v>
      </c>
      <c r="N320">
        <v>6</v>
      </c>
      <c r="O320">
        <v>6</v>
      </c>
      <c r="P320">
        <v>6</v>
      </c>
      <c r="Q320">
        <v>6</v>
      </c>
      <c r="R320">
        <v>6</v>
      </c>
      <c r="S320" s="30">
        <v>6</v>
      </c>
    </row>
    <row r="321" spans="1:19">
      <c r="A321" s="3" t="s">
        <v>480</v>
      </c>
      <c r="B321">
        <v>20</v>
      </c>
      <c r="C321">
        <v>8</v>
      </c>
      <c r="D321" s="3" t="s">
        <v>159</v>
      </c>
      <c r="E321" s="3" t="s">
        <v>84</v>
      </c>
      <c r="F321" s="28">
        <v>386127</v>
      </c>
      <c r="G321" s="3" t="s">
        <v>99</v>
      </c>
      <c r="H321">
        <v>11</v>
      </c>
      <c r="I321">
        <v>11</v>
      </c>
      <c r="J321">
        <v>11</v>
      </c>
      <c r="K321">
        <v>10</v>
      </c>
      <c r="L321">
        <v>10</v>
      </c>
      <c r="M321">
        <v>11</v>
      </c>
      <c r="N321">
        <v>11</v>
      </c>
      <c r="O321">
        <v>11</v>
      </c>
      <c r="P321">
        <v>11</v>
      </c>
      <c r="Q321">
        <v>11</v>
      </c>
      <c r="R321">
        <v>11</v>
      </c>
      <c r="S321" s="30">
        <v>11</v>
      </c>
    </row>
    <row r="322" spans="1:19">
      <c r="A322" s="3" t="s">
        <v>481</v>
      </c>
      <c r="B322">
        <v>20</v>
      </c>
      <c r="C322">
        <v>8</v>
      </c>
      <c r="D322" s="3" t="s">
        <v>159</v>
      </c>
      <c r="E322" s="3" t="s">
        <v>84</v>
      </c>
      <c r="F322" s="28">
        <v>386128</v>
      </c>
      <c r="G322" s="3" t="s">
        <v>99</v>
      </c>
      <c r="H322">
        <v>21</v>
      </c>
      <c r="I322">
        <v>21</v>
      </c>
      <c r="J322">
        <v>21</v>
      </c>
      <c r="K322">
        <v>20</v>
      </c>
      <c r="L322">
        <v>20</v>
      </c>
      <c r="M322">
        <v>34</v>
      </c>
      <c r="N322">
        <v>34</v>
      </c>
      <c r="O322">
        <v>32</v>
      </c>
      <c r="P322">
        <v>32</v>
      </c>
      <c r="Q322">
        <v>33</v>
      </c>
      <c r="R322">
        <v>30</v>
      </c>
      <c r="S322" s="30">
        <v>29</v>
      </c>
    </row>
    <row r="323" spans="1:19">
      <c r="A323" s="3" t="s">
        <v>482</v>
      </c>
      <c r="B323">
        <v>20</v>
      </c>
      <c r="C323">
        <v>8</v>
      </c>
      <c r="D323" s="3" t="s">
        <v>159</v>
      </c>
      <c r="E323" s="3" t="s">
        <v>84</v>
      </c>
      <c r="F323" s="28">
        <v>386129</v>
      </c>
      <c r="G323" s="3" t="s">
        <v>99</v>
      </c>
      <c r="H323">
        <v>20</v>
      </c>
      <c r="I323">
        <v>17</v>
      </c>
      <c r="J323">
        <v>17</v>
      </c>
      <c r="K323">
        <v>16</v>
      </c>
      <c r="L323">
        <v>16</v>
      </c>
      <c r="M323">
        <v>16</v>
      </c>
      <c r="N323">
        <v>16</v>
      </c>
      <c r="O323">
        <v>16</v>
      </c>
      <c r="P323">
        <v>16</v>
      </c>
      <c r="Q323">
        <v>16</v>
      </c>
      <c r="R323">
        <v>16</v>
      </c>
      <c r="S323" s="30">
        <v>16</v>
      </c>
    </row>
    <row r="324" spans="1:19">
      <c r="A324" s="3" t="s">
        <v>483</v>
      </c>
      <c r="B324">
        <v>20</v>
      </c>
      <c r="C324">
        <v>8</v>
      </c>
      <c r="D324" s="3" t="s">
        <v>159</v>
      </c>
      <c r="E324" s="3" t="s">
        <v>85</v>
      </c>
      <c r="F324" s="28">
        <v>400103</v>
      </c>
      <c r="G324" s="3" t="s">
        <v>99</v>
      </c>
      <c r="H324">
        <v>97.8</v>
      </c>
      <c r="I324">
        <v>97.8</v>
      </c>
      <c r="J324">
        <v>96.8</v>
      </c>
      <c r="K324">
        <v>96.8</v>
      </c>
      <c r="L324">
        <v>96.8</v>
      </c>
      <c r="M324">
        <v>97.8</v>
      </c>
      <c r="N324">
        <v>98.8</v>
      </c>
      <c r="O324">
        <v>99.8</v>
      </c>
      <c r="P324">
        <v>100.8</v>
      </c>
      <c r="Q324">
        <v>100.8</v>
      </c>
      <c r="R324">
        <v>100.8</v>
      </c>
      <c r="S324" s="30">
        <v>100.8</v>
      </c>
    </row>
    <row r="325" spans="1:19">
      <c r="A325" s="3" t="s">
        <v>484</v>
      </c>
      <c r="B325">
        <v>20</v>
      </c>
      <c r="C325">
        <v>8</v>
      </c>
      <c r="D325" s="3" t="s">
        <v>159</v>
      </c>
      <c r="E325" s="3" t="s">
        <v>85</v>
      </c>
      <c r="F325" s="28">
        <v>400104</v>
      </c>
      <c r="G325" s="3" t="s">
        <v>99</v>
      </c>
      <c r="H325">
        <v>65</v>
      </c>
      <c r="I325">
        <v>66</v>
      </c>
      <c r="J325">
        <v>66</v>
      </c>
      <c r="K325">
        <v>65</v>
      </c>
      <c r="L325">
        <v>65</v>
      </c>
      <c r="M325">
        <v>65</v>
      </c>
      <c r="N325">
        <v>63</v>
      </c>
      <c r="O325">
        <v>62</v>
      </c>
      <c r="P325">
        <v>65</v>
      </c>
      <c r="Q325">
        <v>64</v>
      </c>
      <c r="R325">
        <v>64</v>
      </c>
      <c r="S325" s="30">
        <v>64</v>
      </c>
    </row>
    <row r="326" spans="1:19">
      <c r="A326" s="3" t="s">
        <v>485</v>
      </c>
      <c r="B326">
        <v>20</v>
      </c>
      <c r="C326">
        <v>8</v>
      </c>
      <c r="D326" s="3" t="s">
        <v>159</v>
      </c>
      <c r="E326" s="3" t="s">
        <v>85</v>
      </c>
      <c r="F326" s="28">
        <v>400105</v>
      </c>
      <c r="G326" s="3" t="s">
        <v>99</v>
      </c>
      <c r="H326">
        <v>98</v>
      </c>
      <c r="I326">
        <v>99</v>
      </c>
      <c r="J326">
        <v>99</v>
      </c>
      <c r="K326">
        <v>100</v>
      </c>
      <c r="L326">
        <v>100</v>
      </c>
      <c r="M326">
        <v>100</v>
      </c>
      <c r="N326">
        <v>99</v>
      </c>
      <c r="O326">
        <v>97</v>
      </c>
      <c r="P326">
        <v>97</v>
      </c>
      <c r="Q326">
        <v>98</v>
      </c>
      <c r="R326">
        <v>98</v>
      </c>
      <c r="S326" s="30">
        <v>97</v>
      </c>
    </row>
    <row r="327" spans="1:19">
      <c r="A327" s="3" t="s">
        <v>486</v>
      </c>
      <c r="B327">
        <v>20</v>
      </c>
      <c r="C327">
        <v>8</v>
      </c>
      <c r="D327" s="3" t="s">
        <v>159</v>
      </c>
      <c r="E327" s="3" t="s">
        <v>85</v>
      </c>
      <c r="F327" s="28">
        <v>400106</v>
      </c>
      <c r="G327" s="3" t="s">
        <v>99</v>
      </c>
      <c r="H327">
        <v>157</v>
      </c>
      <c r="I327">
        <v>157</v>
      </c>
      <c r="J327">
        <v>157</v>
      </c>
      <c r="K327">
        <v>158</v>
      </c>
      <c r="L327">
        <v>158</v>
      </c>
      <c r="M327">
        <v>158</v>
      </c>
      <c r="N327">
        <v>157</v>
      </c>
      <c r="O327">
        <v>155</v>
      </c>
      <c r="P327">
        <v>154</v>
      </c>
      <c r="Q327">
        <v>155</v>
      </c>
      <c r="R327">
        <v>155</v>
      </c>
      <c r="S327" s="30">
        <v>154</v>
      </c>
    </row>
    <row r="328" spans="1:19">
      <c r="A328" s="3" t="s">
        <v>487</v>
      </c>
      <c r="B328">
        <v>20</v>
      </c>
      <c r="C328">
        <v>8</v>
      </c>
      <c r="D328" s="3" t="s">
        <v>159</v>
      </c>
      <c r="E328" s="3" t="s">
        <v>85</v>
      </c>
      <c r="F328" s="28">
        <v>400108</v>
      </c>
      <c r="G328" s="3" t="s">
        <v>99</v>
      </c>
      <c r="H328">
        <v>20</v>
      </c>
      <c r="I328">
        <v>20</v>
      </c>
      <c r="J328">
        <v>20</v>
      </c>
      <c r="K328">
        <v>20</v>
      </c>
      <c r="L328">
        <v>20</v>
      </c>
      <c r="M328">
        <v>20</v>
      </c>
      <c r="N328">
        <v>20</v>
      </c>
      <c r="O328">
        <v>21</v>
      </c>
      <c r="P328">
        <v>21</v>
      </c>
      <c r="Q328">
        <v>21</v>
      </c>
      <c r="R328">
        <v>21</v>
      </c>
      <c r="S328" s="30">
        <v>21</v>
      </c>
    </row>
    <row r="329" spans="1:19">
      <c r="A329" s="3" t="s">
        <v>488</v>
      </c>
      <c r="B329">
        <v>20</v>
      </c>
      <c r="C329">
        <v>8</v>
      </c>
      <c r="D329" s="3" t="s">
        <v>159</v>
      </c>
      <c r="E329" s="3" t="s">
        <v>85</v>
      </c>
      <c r="F329" s="28">
        <v>400109</v>
      </c>
      <c r="G329" s="3" t="s">
        <v>99</v>
      </c>
      <c r="H329">
        <v>306.60000000000002</v>
      </c>
      <c r="I329">
        <v>304.60000000000002</v>
      </c>
      <c r="J329">
        <v>302.60000000000002</v>
      </c>
      <c r="K329">
        <v>304.60000000000002</v>
      </c>
      <c r="L329">
        <v>304.60000000000002</v>
      </c>
      <c r="M329">
        <v>303.60000000000002</v>
      </c>
      <c r="N329">
        <v>301.60000000000002</v>
      </c>
      <c r="O329">
        <v>300.60000000000002</v>
      </c>
      <c r="P329">
        <v>301.60000000000002</v>
      </c>
      <c r="Q329">
        <v>299.60000000000002</v>
      </c>
      <c r="R329">
        <v>298.60000000000002</v>
      </c>
      <c r="S329" s="30">
        <v>298.60000000000002</v>
      </c>
    </row>
    <row r="330" spans="1:19">
      <c r="A330" s="3" t="s">
        <v>489</v>
      </c>
      <c r="B330">
        <v>20</v>
      </c>
      <c r="C330">
        <v>8</v>
      </c>
      <c r="D330" s="3" t="s">
        <v>159</v>
      </c>
      <c r="E330" s="3" t="s">
        <v>85</v>
      </c>
      <c r="F330" s="28">
        <v>400110</v>
      </c>
      <c r="G330" s="3" t="s">
        <v>99</v>
      </c>
      <c r="H330">
        <v>195</v>
      </c>
      <c r="I330">
        <v>197</v>
      </c>
      <c r="J330">
        <v>197</v>
      </c>
      <c r="K330">
        <v>197</v>
      </c>
      <c r="L330">
        <v>197</v>
      </c>
      <c r="M330">
        <v>202</v>
      </c>
      <c r="N330">
        <v>203</v>
      </c>
      <c r="O330">
        <v>202</v>
      </c>
      <c r="P330">
        <v>203</v>
      </c>
      <c r="Q330">
        <v>203</v>
      </c>
      <c r="R330">
        <v>203</v>
      </c>
      <c r="S330" s="30">
        <v>205</v>
      </c>
    </row>
    <row r="331" spans="1:19">
      <c r="A331" s="3" t="s">
        <v>490</v>
      </c>
      <c r="B331">
        <v>20</v>
      </c>
      <c r="C331">
        <v>8</v>
      </c>
      <c r="D331" s="3" t="s">
        <v>159</v>
      </c>
      <c r="E331" s="3" t="s">
        <v>85</v>
      </c>
      <c r="F331" s="28">
        <v>400111</v>
      </c>
      <c r="G331" s="3" t="s">
        <v>99</v>
      </c>
      <c r="H331">
        <v>83</v>
      </c>
      <c r="I331">
        <v>84</v>
      </c>
      <c r="J331">
        <v>84</v>
      </c>
      <c r="K331">
        <v>84</v>
      </c>
      <c r="L331">
        <v>84</v>
      </c>
      <c r="M331">
        <v>84</v>
      </c>
      <c r="N331">
        <v>84</v>
      </c>
      <c r="O331">
        <v>84</v>
      </c>
      <c r="P331">
        <v>84</v>
      </c>
      <c r="Q331">
        <v>85</v>
      </c>
      <c r="R331">
        <v>85</v>
      </c>
      <c r="S331" s="30">
        <v>86</v>
      </c>
    </row>
    <row r="332" spans="1:19">
      <c r="A332" s="3" t="s">
        <v>491</v>
      </c>
      <c r="B332">
        <v>20</v>
      </c>
      <c r="C332">
        <v>8</v>
      </c>
      <c r="D332" s="3" t="s">
        <v>159</v>
      </c>
      <c r="E332" s="3" t="s">
        <v>85</v>
      </c>
      <c r="F332" s="28">
        <v>400113</v>
      </c>
      <c r="G332" s="3" t="s">
        <v>99</v>
      </c>
      <c r="H332">
        <v>119</v>
      </c>
      <c r="I332">
        <v>120</v>
      </c>
      <c r="J332">
        <v>120</v>
      </c>
      <c r="K332">
        <v>120</v>
      </c>
      <c r="L332">
        <v>120</v>
      </c>
      <c r="M332">
        <v>127</v>
      </c>
      <c r="N332">
        <v>127</v>
      </c>
      <c r="O332">
        <v>127</v>
      </c>
      <c r="P332">
        <v>127</v>
      </c>
      <c r="Q332">
        <v>126</v>
      </c>
      <c r="R332">
        <v>125</v>
      </c>
      <c r="S332" s="30">
        <v>127</v>
      </c>
    </row>
    <row r="333" spans="1:19">
      <c r="A333" s="3" t="s">
        <v>492</v>
      </c>
      <c r="B333">
        <v>20</v>
      </c>
      <c r="C333">
        <v>8</v>
      </c>
      <c r="D333" s="3" t="s">
        <v>159</v>
      </c>
      <c r="E333" s="3" t="s">
        <v>85</v>
      </c>
      <c r="F333" s="28">
        <v>400114</v>
      </c>
      <c r="G333" s="3" t="s">
        <v>99</v>
      </c>
      <c r="H333">
        <v>17</v>
      </c>
      <c r="I333">
        <v>16</v>
      </c>
      <c r="J333">
        <v>16</v>
      </c>
      <c r="K333">
        <v>17</v>
      </c>
      <c r="L333">
        <v>17</v>
      </c>
      <c r="M333">
        <v>17</v>
      </c>
      <c r="N333">
        <v>17</v>
      </c>
      <c r="O333">
        <v>17</v>
      </c>
      <c r="P333">
        <v>17</v>
      </c>
      <c r="Q333">
        <v>17</v>
      </c>
      <c r="R333">
        <v>17</v>
      </c>
      <c r="S333" s="30">
        <v>17</v>
      </c>
    </row>
    <row r="334" spans="1:19">
      <c r="A334" s="3" t="s">
        <v>493</v>
      </c>
      <c r="B334">
        <v>20</v>
      </c>
      <c r="C334">
        <v>8</v>
      </c>
      <c r="D334" s="3" t="s">
        <v>159</v>
      </c>
      <c r="E334" s="3" t="s">
        <v>85</v>
      </c>
      <c r="F334" s="28">
        <v>400115</v>
      </c>
      <c r="G334" s="3" t="s">
        <v>99</v>
      </c>
      <c r="H334">
        <v>115</v>
      </c>
      <c r="I334">
        <v>114</v>
      </c>
      <c r="J334">
        <v>115</v>
      </c>
      <c r="K334">
        <v>115</v>
      </c>
      <c r="L334">
        <v>115</v>
      </c>
      <c r="M334">
        <v>114</v>
      </c>
      <c r="N334">
        <v>115</v>
      </c>
      <c r="O334">
        <v>115</v>
      </c>
      <c r="P334">
        <v>116</v>
      </c>
      <c r="Q334">
        <v>116</v>
      </c>
      <c r="R334">
        <v>115</v>
      </c>
      <c r="S334" s="30">
        <v>116</v>
      </c>
    </row>
    <row r="335" spans="1:19">
      <c r="A335" s="3" t="s">
        <v>494</v>
      </c>
      <c r="B335">
        <v>20</v>
      </c>
      <c r="C335">
        <v>8</v>
      </c>
      <c r="D335" s="3" t="s">
        <v>159</v>
      </c>
      <c r="E335" s="3" t="s">
        <v>85</v>
      </c>
      <c r="F335" s="28">
        <v>400116</v>
      </c>
      <c r="G335" s="3" t="s">
        <v>99</v>
      </c>
      <c r="H335">
        <v>113</v>
      </c>
      <c r="I335">
        <v>112</v>
      </c>
      <c r="J335">
        <v>113</v>
      </c>
      <c r="K335">
        <v>113</v>
      </c>
      <c r="L335">
        <v>113</v>
      </c>
      <c r="M335">
        <v>113</v>
      </c>
      <c r="N335">
        <v>113</v>
      </c>
      <c r="O335">
        <v>113</v>
      </c>
      <c r="P335">
        <v>114</v>
      </c>
      <c r="Q335">
        <v>114</v>
      </c>
      <c r="R335">
        <v>113</v>
      </c>
      <c r="S335" s="30">
        <v>114</v>
      </c>
    </row>
    <row r="336" spans="1:19">
      <c r="A336" s="3" t="s">
        <v>495</v>
      </c>
      <c r="B336">
        <v>20</v>
      </c>
      <c r="C336">
        <v>8</v>
      </c>
      <c r="D336" s="3" t="s">
        <v>159</v>
      </c>
      <c r="E336" s="3" t="s">
        <v>85</v>
      </c>
      <c r="F336" s="28">
        <v>400118</v>
      </c>
      <c r="G336" s="3" t="s">
        <v>99</v>
      </c>
      <c r="H336">
        <v>46.2</v>
      </c>
      <c r="I336">
        <v>43.2</v>
      </c>
      <c r="J336">
        <v>43.2</v>
      </c>
      <c r="K336">
        <v>45.2</v>
      </c>
      <c r="L336">
        <v>45.2</v>
      </c>
      <c r="M336">
        <v>46.2</v>
      </c>
      <c r="N336">
        <v>46.2</v>
      </c>
      <c r="O336">
        <v>47.2</v>
      </c>
      <c r="P336">
        <v>44.4</v>
      </c>
      <c r="Q336">
        <v>45.4</v>
      </c>
      <c r="R336">
        <v>43.4</v>
      </c>
      <c r="S336" s="30">
        <v>42.4</v>
      </c>
    </row>
    <row r="337" spans="1:19">
      <c r="A337" s="3" t="s">
        <v>496</v>
      </c>
      <c r="B337">
        <v>20</v>
      </c>
      <c r="C337">
        <v>8</v>
      </c>
      <c r="D337" s="3" t="s">
        <v>159</v>
      </c>
      <c r="E337" s="3" t="s">
        <v>85</v>
      </c>
      <c r="F337" s="28">
        <v>400119</v>
      </c>
      <c r="G337" s="3" t="s">
        <v>99</v>
      </c>
      <c r="H337">
        <v>165.5</v>
      </c>
      <c r="I337">
        <v>165.5</v>
      </c>
      <c r="J337">
        <v>165.5</v>
      </c>
      <c r="K337">
        <v>165.5</v>
      </c>
      <c r="L337">
        <v>165.5</v>
      </c>
      <c r="M337">
        <v>164</v>
      </c>
      <c r="N337">
        <v>164</v>
      </c>
      <c r="O337">
        <v>164</v>
      </c>
      <c r="P337">
        <v>164</v>
      </c>
      <c r="Q337">
        <v>164</v>
      </c>
      <c r="R337">
        <v>164</v>
      </c>
      <c r="S337" s="30">
        <v>164</v>
      </c>
    </row>
    <row r="338" spans="1:19">
      <c r="A338" s="3" t="s">
        <v>497</v>
      </c>
      <c r="B338">
        <v>20</v>
      </c>
      <c r="C338">
        <v>8</v>
      </c>
      <c r="D338" s="3" t="s">
        <v>159</v>
      </c>
      <c r="E338" s="3" t="s">
        <v>85</v>
      </c>
      <c r="F338" s="28">
        <v>400120</v>
      </c>
      <c r="G338" s="3" t="s">
        <v>99</v>
      </c>
      <c r="H338">
        <v>188.8</v>
      </c>
      <c r="I338">
        <v>186.8</v>
      </c>
      <c r="J338">
        <v>187.8</v>
      </c>
      <c r="K338">
        <v>187.8</v>
      </c>
      <c r="L338">
        <v>187.8</v>
      </c>
      <c r="M338">
        <v>188.8</v>
      </c>
      <c r="N338">
        <v>189.8</v>
      </c>
      <c r="O338">
        <v>189.8</v>
      </c>
      <c r="P338">
        <v>189.8</v>
      </c>
      <c r="Q338">
        <v>189.8</v>
      </c>
      <c r="R338">
        <v>189.8</v>
      </c>
      <c r="S338" s="30">
        <v>190.8</v>
      </c>
    </row>
    <row r="339" spans="1:19">
      <c r="A339" s="3" t="s">
        <v>498</v>
      </c>
      <c r="B339">
        <v>20</v>
      </c>
      <c r="C339">
        <v>8</v>
      </c>
      <c r="D339" s="3" t="s">
        <v>159</v>
      </c>
      <c r="E339" s="3" t="s">
        <v>85</v>
      </c>
      <c r="F339" s="28">
        <v>400121</v>
      </c>
      <c r="G339" s="3" t="s">
        <v>99</v>
      </c>
      <c r="H339">
        <v>48</v>
      </c>
      <c r="I339">
        <v>48</v>
      </c>
      <c r="J339">
        <v>48</v>
      </c>
      <c r="K339">
        <v>48</v>
      </c>
      <c r="L339">
        <v>48</v>
      </c>
      <c r="M339">
        <v>48</v>
      </c>
      <c r="N339">
        <v>48</v>
      </c>
      <c r="O339">
        <v>48</v>
      </c>
      <c r="P339">
        <v>48</v>
      </c>
      <c r="Q339">
        <v>48</v>
      </c>
      <c r="R339">
        <v>47</v>
      </c>
      <c r="S339" s="30">
        <v>47</v>
      </c>
    </row>
    <row r="340" spans="1:19">
      <c r="A340" s="3" t="s">
        <v>499</v>
      </c>
      <c r="B340">
        <v>20</v>
      </c>
      <c r="C340">
        <v>8</v>
      </c>
      <c r="D340" s="3" t="s">
        <v>159</v>
      </c>
      <c r="E340" s="3" t="s">
        <v>85</v>
      </c>
      <c r="F340" s="28">
        <v>400122</v>
      </c>
      <c r="G340" s="3" t="s">
        <v>99</v>
      </c>
      <c r="H340">
        <v>93.5</v>
      </c>
      <c r="I340">
        <v>93.5</v>
      </c>
      <c r="J340">
        <v>93.5</v>
      </c>
      <c r="K340">
        <v>93.5</v>
      </c>
      <c r="L340">
        <v>93.5</v>
      </c>
      <c r="M340">
        <v>95.5</v>
      </c>
      <c r="N340">
        <v>95.5</v>
      </c>
      <c r="O340">
        <v>95.5</v>
      </c>
      <c r="P340">
        <v>95.5</v>
      </c>
      <c r="Q340">
        <v>94.5</v>
      </c>
      <c r="R340">
        <v>95.5</v>
      </c>
      <c r="S340" s="30">
        <v>95.5</v>
      </c>
    </row>
    <row r="341" spans="1:19">
      <c r="A341" s="3" t="s">
        <v>500</v>
      </c>
      <c r="B341">
        <v>20</v>
      </c>
      <c r="C341">
        <v>8</v>
      </c>
      <c r="D341" s="3" t="s">
        <v>159</v>
      </c>
      <c r="E341" s="3" t="s">
        <v>85</v>
      </c>
      <c r="F341" s="28">
        <v>400123</v>
      </c>
      <c r="G341" s="3" t="s">
        <v>99</v>
      </c>
      <c r="H341">
        <v>249</v>
      </c>
      <c r="I341">
        <v>248</v>
      </c>
      <c r="J341">
        <v>242</v>
      </c>
      <c r="K341">
        <v>247</v>
      </c>
      <c r="L341">
        <v>247</v>
      </c>
      <c r="M341">
        <v>251</v>
      </c>
      <c r="N341">
        <v>252</v>
      </c>
      <c r="O341">
        <v>251</v>
      </c>
      <c r="P341">
        <v>252</v>
      </c>
      <c r="Q341">
        <v>252</v>
      </c>
      <c r="R341">
        <v>253</v>
      </c>
      <c r="S341" s="30">
        <v>253</v>
      </c>
    </row>
    <row r="342" spans="1:19">
      <c r="A342" s="3" t="s">
        <v>501</v>
      </c>
      <c r="B342">
        <v>20</v>
      </c>
      <c r="C342">
        <v>8</v>
      </c>
      <c r="D342" s="3" t="s">
        <v>159</v>
      </c>
      <c r="E342" s="3" t="s">
        <v>85</v>
      </c>
      <c r="F342" s="28">
        <v>400124</v>
      </c>
      <c r="G342" s="3" t="s">
        <v>99</v>
      </c>
      <c r="H342">
        <v>67.5</v>
      </c>
      <c r="I342">
        <v>67.5</v>
      </c>
      <c r="J342">
        <v>67.5</v>
      </c>
      <c r="K342">
        <v>66.5</v>
      </c>
      <c r="L342">
        <v>66.5</v>
      </c>
      <c r="M342">
        <v>66</v>
      </c>
      <c r="N342">
        <v>67</v>
      </c>
      <c r="O342">
        <v>67</v>
      </c>
      <c r="P342">
        <v>67</v>
      </c>
      <c r="Q342">
        <v>67</v>
      </c>
      <c r="R342">
        <v>67</v>
      </c>
      <c r="S342" s="30">
        <v>67</v>
      </c>
    </row>
    <row r="343" spans="1:19">
      <c r="A343" s="3" t="s">
        <v>502</v>
      </c>
      <c r="B343">
        <v>20</v>
      </c>
      <c r="C343">
        <v>8</v>
      </c>
      <c r="D343" s="3" t="s">
        <v>159</v>
      </c>
      <c r="E343" s="3" t="s">
        <v>85</v>
      </c>
      <c r="F343" s="28">
        <v>400125</v>
      </c>
      <c r="G343" s="3" t="s">
        <v>99</v>
      </c>
      <c r="H343">
        <v>24</v>
      </c>
      <c r="I343">
        <v>23</v>
      </c>
      <c r="J343">
        <v>22</v>
      </c>
      <c r="K343">
        <v>23</v>
      </c>
      <c r="L343">
        <v>23</v>
      </c>
      <c r="M343">
        <v>23</v>
      </c>
      <c r="N343">
        <v>23</v>
      </c>
      <c r="O343">
        <v>23</v>
      </c>
      <c r="P343">
        <v>23</v>
      </c>
      <c r="Q343">
        <v>22</v>
      </c>
      <c r="R343">
        <v>22</v>
      </c>
      <c r="S343" s="30">
        <v>22</v>
      </c>
    </row>
    <row r="344" spans="1:19">
      <c r="A344" s="3" t="s">
        <v>503</v>
      </c>
      <c r="B344">
        <v>20</v>
      </c>
      <c r="C344">
        <v>8</v>
      </c>
      <c r="D344" s="3" t="s">
        <v>159</v>
      </c>
      <c r="E344" s="3" t="s">
        <v>85</v>
      </c>
      <c r="F344" s="28">
        <v>400126</v>
      </c>
      <c r="G344" s="3" t="s">
        <v>99</v>
      </c>
      <c r="H344">
        <v>115</v>
      </c>
      <c r="I344">
        <v>115</v>
      </c>
      <c r="J344">
        <v>115</v>
      </c>
      <c r="K344">
        <v>115</v>
      </c>
      <c r="L344">
        <v>115</v>
      </c>
      <c r="M344">
        <v>116</v>
      </c>
      <c r="N344">
        <v>115</v>
      </c>
      <c r="O344">
        <v>115</v>
      </c>
      <c r="P344">
        <v>115</v>
      </c>
      <c r="Q344">
        <v>115</v>
      </c>
      <c r="R344">
        <v>115</v>
      </c>
      <c r="S344" s="30">
        <v>115</v>
      </c>
    </row>
    <row r="345" spans="1:19">
      <c r="A345" s="3" t="s">
        <v>504</v>
      </c>
      <c r="B345">
        <v>20</v>
      </c>
      <c r="C345">
        <v>8</v>
      </c>
      <c r="D345" s="3" t="s">
        <v>159</v>
      </c>
      <c r="E345" s="3" t="s">
        <v>85</v>
      </c>
      <c r="F345" s="28">
        <v>400127</v>
      </c>
      <c r="G345" s="3" t="s">
        <v>99</v>
      </c>
      <c r="H345" s="9">
        <v>3212.1</v>
      </c>
      <c r="I345" s="9">
        <v>3211.1</v>
      </c>
      <c r="J345" s="9">
        <v>3206.1</v>
      </c>
      <c r="K345" s="9">
        <v>3190.6</v>
      </c>
      <c r="L345" s="9">
        <v>3190.6</v>
      </c>
      <c r="M345" s="9">
        <v>3384.6</v>
      </c>
      <c r="N345" s="9">
        <v>3425.6</v>
      </c>
      <c r="O345" s="9">
        <v>3445.6</v>
      </c>
      <c r="P345" s="9">
        <v>3451.6</v>
      </c>
      <c r="Q345" s="9">
        <v>3459.1</v>
      </c>
      <c r="R345" s="9">
        <v>3455.1</v>
      </c>
      <c r="S345" s="29">
        <v>3474.1</v>
      </c>
    </row>
    <row r="346" spans="1:19">
      <c r="A346" s="3" t="s">
        <v>505</v>
      </c>
      <c r="B346">
        <v>20</v>
      </c>
      <c r="C346">
        <v>8</v>
      </c>
      <c r="D346" s="3" t="s">
        <v>159</v>
      </c>
      <c r="E346" s="3" t="s">
        <v>85</v>
      </c>
      <c r="F346" s="28">
        <v>400128</v>
      </c>
      <c r="G346" s="3" t="s">
        <v>99</v>
      </c>
      <c r="H346" s="9">
        <v>2914.6</v>
      </c>
      <c r="I346" s="9">
        <v>2912.6</v>
      </c>
      <c r="J346" s="9">
        <v>2910.6</v>
      </c>
      <c r="K346" s="9">
        <v>2896.6</v>
      </c>
      <c r="L346" s="9">
        <v>2896.6</v>
      </c>
      <c r="M346" s="9">
        <v>3052.1</v>
      </c>
      <c r="N346" s="9">
        <v>3080.1</v>
      </c>
      <c r="O346" s="9">
        <v>3094.1</v>
      </c>
      <c r="P346" s="9">
        <v>3099.1</v>
      </c>
      <c r="Q346" s="9">
        <v>3110.1</v>
      </c>
      <c r="R346" s="9">
        <v>3110.1</v>
      </c>
      <c r="S346" s="29">
        <v>3129.1</v>
      </c>
    </row>
    <row r="347" spans="1:19">
      <c r="A347" s="3" t="s">
        <v>506</v>
      </c>
      <c r="B347">
        <v>20</v>
      </c>
      <c r="C347">
        <v>8</v>
      </c>
      <c r="D347" s="3" t="s">
        <v>159</v>
      </c>
      <c r="E347" s="3" t="s">
        <v>85</v>
      </c>
      <c r="F347" s="28">
        <v>400130</v>
      </c>
      <c r="G347" s="3" t="s">
        <v>99</v>
      </c>
      <c r="H347" s="9">
        <v>2141.5</v>
      </c>
      <c r="I347" s="9">
        <v>2139.5</v>
      </c>
      <c r="J347" s="9">
        <v>2142.5</v>
      </c>
      <c r="K347" s="9">
        <v>2135.5</v>
      </c>
      <c r="L347" s="9">
        <v>2135.5</v>
      </c>
      <c r="M347" s="9">
        <v>2145.6</v>
      </c>
      <c r="N347" s="9">
        <v>2178.6</v>
      </c>
      <c r="O347" s="9">
        <v>2229.8000000000002</v>
      </c>
      <c r="P347" s="9">
        <v>2232.8000000000002</v>
      </c>
      <c r="Q347" s="9">
        <v>2238.8000000000002</v>
      </c>
      <c r="R347" s="9">
        <v>2235.8000000000002</v>
      </c>
      <c r="S347" s="29">
        <v>2234.8000000000002</v>
      </c>
    </row>
    <row r="348" spans="1:19">
      <c r="A348" s="3" t="s">
        <v>507</v>
      </c>
      <c r="B348">
        <v>20</v>
      </c>
      <c r="C348">
        <v>8</v>
      </c>
      <c r="D348" s="3" t="s">
        <v>159</v>
      </c>
      <c r="E348" s="3" t="s">
        <v>85</v>
      </c>
      <c r="F348" s="28">
        <v>400131</v>
      </c>
      <c r="G348" s="3" t="s">
        <v>99</v>
      </c>
      <c r="H348" s="9">
        <v>2527.4</v>
      </c>
      <c r="I348" s="9">
        <v>2526.4</v>
      </c>
      <c r="J348" s="9">
        <v>2529.4</v>
      </c>
      <c r="K348" s="9">
        <v>2523.4</v>
      </c>
      <c r="L348" s="9">
        <v>2523.4</v>
      </c>
      <c r="M348" s="9">
        <v>2137</v>
      </c>
      <c r="N348" s="9">
        <v>2162</v>
      </c>
      <c r="O348" s="9">
        <v>2216.1999999999998</v>
      </c>
      <c r="P348" s="9">
        <v>2213.1999999999998</v>
      </c>
      <c r="Q348" s="9">
        <v>2219.1999999999998</v>
      </c>
      <c r="R348" s="9">
        <v>2218.1999999999998</v>
      </c>
      <c r="S348" s="29">
        <v>2215.1999999999998</v>
      </c>
    </row>
    <row r="349" spans="1:19">
      <c r="A349" s="3" t="s">
        <v>508</v>
      </c>
      <c r="B349">
        <v>20</v>
      </c>
      <c r="C349">
        <v>8</v>
      </c>
      <c r="D349" s="3" t="s">
        <v>159</v>
      </c>
      <c r="E349" s="3" t="s">
        <v>85</v>
      </c>
      <c r="F349" s="28">
        <v>400133</v>
      </c>
      <c r="G349" s="3" t="s">
        <v>99</v>
      </c>
      <c r="H349">
        <v>132</v>
      </c>
      <c r="I349">
        <v>133</v>
      </c>
      <c r="J349">
        <v>133</v>
      </c>
      <c r="K349">
        <v>134</v>
      </c>
      <c r="L349">
        <v>134</v>
      </c>
      <c r="M349">
        <v>140</v>
      </c>
      <c r="N349">
        <v>140</v>
      </c>
      <c r="O349">
        <v>139</v>
      </c>
      <c r="P349">
        <v>141</v>
      </c>
      <c r="Q349">
        <v>142</v>
      </c>
      <c r="R349">
        <v>142</v>
      </c>
      <c r="S349" s="30">
        <v>141</v>
      </c>
    </row>
    <row r="350" spans="1:19">
      <c r="A350" s="3" t="s">
        <v>509</v>
      </c>
      <c r="B350">
        <v>20</v>
      </c>
      <c r="C350">
        <v>8</v>
      </c>
      <c r="D350" s="3" t="s">
        <v>159</v>
      </c>
      <c r="E350" s="3" t="s">
        <v>85</v>
      </c>
      <c r="F350" s="28">
        <v>400134</v>
      </c>
      <c r="G350" s="3" t="s">
        <v>99</v>
      </c>
      <c r="H350">
        <v>131</v>
      </c>
      <c r="I350">
        <v>132</v>
      </c>
      <c r="J350">
        <v>132</v>
      </c>
      <c r="K350">
        <v>133</v>
      </c>
      <c r="L350">
        <v>133</v>
      </c>
      <c r="M350">
        <v>138</v>
      </c>
      <c r="N350">
        <v>138</v>
      </c>
      <c r="O350">
        <v>138</v>
      </c>
      <c r="P350">
        <v>139</v>
      </c>
      <c r="Q350">
        <v>140</v>
      </c>
      <c r="R350">
        <v>141</v>
      </c>
      <c r="S350" s="30">
        <v>140</v>
      </c>
    </row>
    <row r="351" spans="1:19">
      <c r="A351" s="3" t="s">
        <v>510</v>
      </c>
      <c r="B351">
        <v>20</v>
      </c>
      <c r="C351">
        <v>8</v>
      </c>
      <c r="D351" s="3" t="s">
        <v>159</v>
      </c>
      <c r="E351" s="3" t="s">
        <v>85</v>
      </c>
      <c r="F351" s="28">
        <v>400136</v>
      </c>
      <c r="G351" s="3" t="s">
        <v>99</v>
      </c>
      <c r="H351">
        <v>197</v>
      </c>
      <c r="I351">
        <v>197</v>
      </c>
      <c r="J351">
        <v>196</v>
      </c>
      <c r="K351">
        <v>192.8</v>
      </c>
      <c r="L351">
        <v>192.8</v>
      </c>
      <c r="M351">
        <v>191.6</v>
      </c>
      <c r="N351">
        <v>198</v>
      </c>
      <c r="O351">
        <v>198</v>
      </c>
      <c r="P351">
        <v>198</v>
      </c>
      <c r="Q351">
        <v>197</v>
      </c>
      <c r="R351">
        <v>198</v>
      </c>
      <c r="S351" s="30">
        <v>198</v>
      </c>
    </row>
    <row r="352" spans="1:19">
      <c r="A352" s="3" t="s">
        <v>511</v>
      </c>
      <c r="B352">
        <v>20</v>
      </c>
      <c r="C352">
        <v>8</v>
      </c>
      <c r="D352" s="3" t="s">
        <v>159</v>
      </c>
      <c r="E352" s="3" t="s">
        <v>85</v>
      </c>
      <c r="F352" s="28">
        <v>400137</v>
      </c>
      <c r="G352" s="3" t="s">
        <v>99</v>
      </c>
      <c r="H352">
        <v>184</v>
      </c>
      <c r="I352">
        <v>186</v>
      </c>
      <c r="J352">
        <v>185</v>
      </c>
      <c r="K352">
        <v>186</v>
      </c>
      <c r="L352">
        <v>186</v>
      </c>
      <c r="M352">
        <v>185</v>
      </c>
      <c r="N352">
        <v>186</v>
      </c>
      <c r="O352">
        <v>186</v>
      </c>
      <c r="P352">
        <v>186</v>
      </c>
      <c r="Q352">
        <v>186</v>
      </c>
      <c r="R352">
        <v>186</v>
      </c>
      <c r="S352" s="30">
        <v>187</v>
      </c>
    </row>
    <row r="353" spans="1:19">
      <c r="A353" s="3" t="s">
        <v>512</v>
      </c>
      <c r="B353">
        <v>20</v>
      </c>
      <c r="C353">
        <v>8</v>
      </c>
      <c r="D353" s="3" t="s">
        <v>159</v>
      </c>
      <c r="E353" s="3" t="s">
        <v>85</v>
      </c>
      <c r="F353" s="28">
        <v>400138</v>
      </c>
      <c r="G353" s="3" t="s">
        <v>99</v>
      </c>
      <c r="H353">
        <v>161</v>
      </c>
      <c r="I353">
        <v>161</v>
      </c>
      <c r="J353">
        <v>162</v>
      </c>
      <c r="K353">
        <v>162</v>
      </c>
      <c r="L353">
        <v>162</v>
      </c>
      <c r="M353">
        <v>162</v>
      </c>
      <c r="N353">
        <v>163</v>
      </c>
      <c r="O353">
        <v>163</v>
      </c>
      <c r="P353">
        <v>163</v>
      </c>
      <c r="Q353">
        <v>163</v>
      </c>
      <c r="R353">
        <v>163</v>
      </c>
      <c r="S353" s="30">
        <v>163</v>
      </c>
    </row>
    <row r="354" spans="1:19">
      <c r="A354" s="3" t="s">
        <v>513</v>
      </c>
      <c r="B354">
        <v>20</v>
      </c>
      <c r="C354">
        <v>8</v>
      </c>
      <c r="D354" s="3" t="s">
        <v>159</v>
      </c>
      <c r="E354" s="3" t="s">
        <v>85</v>
      </c>
      <c r="F354" s="28">
        <v>400139</v>
      </c>
      <c r="G354" s="3" t="s">
        <v>99</v>
      </c>
      <c r="H354">
        <v>78.8</v>
      </c>
      <c r="I354">
        <v>78.8</v>
      </c>
      <c r="J354">
        <v>78.8</v>
      </c>
      <c r="K354">
        <v>78.8</v>
      </c>
      <c r="L354">
        <v>78.8</v>
      </c>
      <c r="M354">
        <v>78.8</v>
      </c>
      <c r="N354">
        <v>78.8</v>
      </c>
      <c r="O354">
        <v>78.8</v>
      </c>
      <c r="P354">
        <v>78.8</v>
      </c>
      <c r="Q354">
        <v>78.8</v>
      </c>
      <c r="R354">
        <v>78.8</v>
      </c>
      <c r="S354" s="30">
        <v>78.8</v>
      </c>
    </row>
    <row r="355" spans="1:19">
      <c r="A355" s="3" t="s">
        <v>514</v>
      </c>
      <c r="B355">
        <v>20</v>
      </c>
      <c r="C355">
        <v>8</v>
      </c>
      <c r="D355" s="3" t="s">
        <v>159</v>
      </c>
      <c r="E355" s="3" t="s">
        <v>85</v>
      </c>
      <c r="F355" s="28">
        <v>400140</v>
      </c>
      <c r="G355" s="3" t="s">
        <v>99</v>
      </c>
      <c r="H355">
        <v>324.5</v>
      </c>
      <c r="I355">
        <v>323.5</v>
      </c>
      <c r="J355">
        <v>326.5</v>
      </c>
      <c r="K355">
        <v>320.5</v>
      </c>
      <c r="L355">
        <v>320.5</v>
      </c>
      <c r="M355">
        <v>320.5</v>
      </c>
      <c r="N355">
        <v>325.5</v>
      </c>
      <c r="O355">
        <v>327.5</v>
      </c>
      <c r="P355">
        <v>330.5</v>
      </c>
      <c r="Q355">
        <v>330.5</v>
      </c>
      <c r="R355">
        <v>328.5</v>
      </c>
      <c r="S355" s="30">
        <v>328.5</v>
      </c>
    </row>
    <row r="356" spans="1:19">
      <c r="A356" s="3" t="s">
        <v>515</v>
      </c>
      <c r="B356">
        <v>20</v>
      </c>
      <c r="C356">
        <v>8</v>
      </c>
      <c r="D356" s="3" t="s">
        <v>159</v>
      </c>
      <c r="E356" s="3" t="s">
        <v>85</v>
      </c>
      <c r="F356" s="28">
        <v>400141</v>
      </c>
      <c r="G356" s="3" t="s">
        <v>99</v>
      </c>
      <c r="H356" s="9">
        <v>1075.8</v>
      </c>
      <c r="I356" s="9">
        <v>1074.8</v>
      </c>
      <c r="J356" s="9">
        <v>1076.8</v>
      </c>
      <c r="K356" s="9">
        <v>1067.8</v>
      </c>
      <c r="L356" s="9">
        <v>1067.8</v>
      </c>
      <c r="M356" s="9">
        <v>1070.8</v>
      </c>
      <c r="N356" s="9">
        <v>1079.8</v>
      </c>
      <c r="O356" s="9">
        <v>1079.8</v>
      </c>
      <c r="P356" s="9">
        <v>1083.8</v>
      </c>
      <c r="Q356" s="9">
        <v>1081.8</v>
      </c>
      <c r="R356" s="9">
        <v>1079.8</v>
      </c>
      <c r="S356" s="29">
        <v>1080.8</v>
      </c>
    </row>
    <row r="357" spans="1:19">
      <c r="A357" s="3" t="s">
        <v>516</v>
      </c>
      <c r="B357">
        <v>20</v>
      </c>
      <c r="C357">
        <v>8</v>
      </c>
      <c r="D357" s="3" t="s">
        <v>159</v>
      </c>
      <c r="E357" s="3" t="s">
        <v>85</v>
      </c>
      <c r="F357" s="28">
        <v>400143</v>
      </c>
      <c r="G357" s="3" t="s">
        <v>99</v>
      </c>
      <c r="H357" s="9">
        <v>3138.6</v>
      </c>
      <c r="I357" s="9">
        <v>3163</v>
      </c>
      <c r="J357" s="9">
        <v>3144.2</v>
      </c>
      <c r="K357" s="9">
        <v>3136.4</v>
      </c>
      <c r="L357" s="9">
        <v>3136.4</v>
      </c>
      <c r="M357" s="9">
        <v>3173.6</v>
      </c>
      <c r="N357" s="9">
        <v>3163.6</v>
      </c>
      <c r="O357" s="9">
        <v>3169.6</v>
      </c>
      <c r="P357" s="9">
        <v>3171.6</v>
      </c>
      <c r="Q357" s="9">
        <v>3173.6</v>
      </c>
      <c r="R357" s="9">
        <v>3170.6</v>
      </c>
      <c r="S357" s="29">
        <v>3172.6</v>
      </c>
    </row>
    <row r="358" spans="1:19">
      <c r="A358" s="3" t="s">
        <v>517</v>
      </c>
      <c r="B358">
        <v>20</v>
      </c>
      <c r="C358">
        <v>8</v>
      </c>
      <c r="D358" s="3" t="s">
        <v>159</v>
      </c>
      <c r="E358" s="3" t="s">
        <v>85</v>
      </c>
      <c r="F358" s="28">
        <v>400144</v>
      </c>
      <c r="G358" s="3" t="s">
        <v>99</v>
      </c>
      <c r="H358">
        <v>209</v>
      </c>
      <c r="I358">
        <v>210</v>
      </c>
      <c r="J358">
        <v>215</v>
      </c>
      <c r="K358">
        <v>213</v>
      </c>
      <c r="L358">
        <v>213</v>
      </c>
      <c r="M358">
        <v>216</v>
      </c>
      <c r="N358">
        <v>219</v>
      </c>
      <c r="O358">
        <v>218</v>
      </c>
      <c r="P358">
        <v>217</v>
      </c>
      <c r="Q358">
        <v>217</v>
      </c>
      <c r="R358">
        <v>217</v>
      </c>
      <c r="S358" s="30">
        <v>219</v>
      </c>
    </row>
    <row r="359" spans="1:19">
      <c r="A359" s="3" t="s">
        <v>518</v>
      </c>
      <c r="B359">
        <v>20</v>
      </c>
      <c r="C359">
        <v>8</v>
      </c>
      <c r="D359" s="3" t="s">
        <v>159</v>
      </c>
      <c r="E359" s="3" t="s">
        <v>85</v>
      </c>
      <c r="F359" s="28">
        <v>400145</v>
      </c>
      <c r="G359" s="3" t="s">
        <v>99</v>
      </c>
      <c r="H359">
        <v>205</v>
      </c>
      <c r="I359">
        <v>205</v>
      </c>
      <c r="J359">
        <v>211</v>
      </c>
      <c r="K359">
        <v>209</v>
      </c>
      <c r="L359">
        <v>209</v>
      </c>
      <c r="M359">
        <v>221</v>
      </c>
      <c r="N359">
        <v>227</v>
      </c>
      <c r="O359">
        <v>227</v>
      </c>
      <c r="P359">
        <v>225</v>
      </c>
      <c r="Q359">
        <v>226</v>
      </c>
      <c r="R359">
        <v>226</v>
      </c>
      <c r="S359" s="30">
        <v>230</v>
      </c>
    </row>
    <row r="360" spans="1:19">
      <c r="A360" s="3" t="s">
        <v>519</v>
      </c>
      <c r="B360">
        <v>20</v>
      </c>
      <c r="C360">
        <v>8</v>
      </c>
      <c r="D360" s="3" t="s">
        <v>159</v>
      </c>
      <c r="E360" s="3" t="s">
        <v>85</v>
      </c>
      <c r="F360" s="28">
        <v>400147</v>
      </c>
      <c r="G360" s="3" t="s">
        <v>99</v>
      </c>
      <c r="H360">
        <v>109</v>
      </c>
      <c r="I360">
        <v>109</v>
      </c>
      <c r="J360">
        <v>108</v>
      </c>
      <c r="K360">
        <v>109</v>
      </c>
      <c r="L360">
        <v>109</v>
      </c>
      <c r="M360">
        <v>113</v>
      </c>
      <c r="N360">
        <v>112</v>
      </c>
      <c r="O360">
        <v>113</v>
      </c>
      <c r="P360">
        <v>114</v>
      </c>
      <c r="Q360">
        <v>115</v>
      </c>
      <c r="R360">
        <v>115</v>
      </c>
      <c r="S360" s="30">
        <v>114</v>
      </c>
    </row>
    <row r="361" spans="1:19">
      <c r="A361" s="3" t="s">
        <v>520</v>
      </c>
      <c r="B361">
        <v>20</v>
      </c>
      <c r="C361">
        <v>8</v>
      </c>
      <c r="D361" s="3" t="s">
        <v>159</v>
      </c>
      <c r="E361" s="3" t="s">
        <v>27</v>
      </c>
      <c r="F361" s="28">
        <v>401104</v>
      </c>
      <c r="G361" s="3" t="s">
        <v>99</v>
      </c>
      <c r="H361">
        <v>179</v>
      </c>
      <c r="I361">
        <v>178</v>
      </c>
      <c r="J361">
        <v>178</v>
      </c>
      <c r="K361">
        <v>178</v>
      </c>
      <c r="L361">
        <v>178</v>
      </c>
      <c r="M361">
        <v>197.5</v>
      </c>
      <c r="N361">
        <v>199.5</v>
      </c>
      <c r="O361">
        <v>199.5</v>
      </c>
      <c r="P361">
        <v>200.5</v>
      </c>
      <c r="Q361">
        <v>199.5</v>
      </c>
      <c r="R361">
        <v>200.5</v>
      </c>
      <c r="S361" s="30">
        <v>200.5</v>
      </c>
    </row>
    <row r="362" spans="1:19">
      <c r="A362" s="3" t="s">
        <v>521</v>
      </c>
      <c r="B362">
        <v>20</v>
      </c>
      <c r="C362">
        <v>8</v>
      </c>
      <c r="D362" s="3" t="s">
        <v>159</v>
      </c>
      <c r="E362" s="3" t="s">
        <v>27</v>
      </c>
      <c r="F362" s="28">
        <v>401105</v>
      </c>
      <c r="G362" s="3" t="s">
        <v>99</v>
      </c>
      <c r="H362">
        <v>315</v>
      </c>
      <c r="I362">
        <v>320</v>
      </c>
      <c r="J362">
        <v>317</v>
      </c>
      <c r="K362">
        <v>312</v>
      </c>
      <c r="L362">
        <v>312</v>
      </c>
      <c r="M362">
        <v>314</v>
      </c>
      <c r="N362">
        <v>318</v>
      </c>
      <c r="O362">
        <v>319</v>
      </c>
      <c r="P362">
        <v>318</v>
      </c>
      <c r="Q362">
        <v>319</v>
      </c>
      <c r="R362">
        <v>320</v>
      </c>
      <c r="S362" s="30">
        <v>322</v>
      </c>
    </row>
    <row r="363" spans="1:19">
      <c r="A363" s="3" t="s">
        <v>522</v>
      </c>
      <c r="B363">
        <v>20</v>
      </c>
      <c r="C363">
        <v>8</v>
      </c>
      <c r="D363" s="3" t="s">
        <v>159</v>
      </c>
      <c r="E363" s="3" t="s">
        <v>27</v>
      </c>
      <c r="F363" s="28">
        <v>401106</v>
      </c>
      <c r="G363" s="3" t="s">
        <v>99</v>
      </c>
      <c r="P363">
        <v>1</v>
      </c>
      <c r="Q363">
        <v>1</v>
      </c>
      <c r="R363">
        <v>1</v>
      </c>
      <c r="S363" s="30">
        <v>1</v>
      </c>
    </row>
    <row r="364" spans="1:19">
      <c r="A364" s="3" t="s">
        <v>523</v>
      </c>
      <c r="B364">
        <v>20</v>
      </c>
      <c r="C364">
        <v>8</v>
      </c>
      <c r="D364" s="3" t="s">
        <v>159</v>
      </c>
      <c r="E364" s="3" t="s">
        <v>27</v>
      </c>
      <c r="F364" s="28">
        <v>401107</v>
      </c>
      <c r="G364" s="3" t="s">
        <v>99</v>
      </c>
      <c r="H364">
        <v>173.6</v>
      </c>
      <c r="I364">
        <v>169.8</v>
      </c>
      <c r="J364">
        <v>172.6</v>
      </c>
      <c r="K364">
        <v>175.6</v>
      </c>
      <c r="L364">
        <v>175.6</v>
      </c>
      <c r="M364">
        <v>191.6</v>
      </c>
      <c r="N364">
        <v>192.6</v>
      </c>
      <c r="O364">
        <v>191.6</v>
      </c>
      <c r="P364">
        <v>190.6</v>
      </c>
      <c r="Q364">
        <v>190.6</v>
      </c>
      <c r="R364">
        <v>188.6</v>
      </c>
      <c r="S364" s="30">
        <v>191.6</v>
      </c>
    </row>
    <row r="365" spans="1:19">
      <c r="A365" s="3" t="s">
        <v>524</v>
      </c>
      <c r="B365">
        <v>20</v>
      </c>
      <c r="C365">
        <v>8</v>
      </c>
      <c r="D365" s="3" t="s">
        <v>159</v>
      </c>
      <c r="E365" s="3" t="s">
        <v>27</v>
      </c>
      <c r="F365" s="28">
        <v>401108</v>
      </c>
      <c r="G365" s="3" t="s">
        <v>99</v>
      </c>
      <c r="H365">
        <v>347</v>
      </c>
      <c r="I365">
        <v>348</v>
      </c>
      <c r="J365">
        <v>348</v>
      </c>
      <c r="K365">
        <v>349</v>
      </c>
      <c r="L365">
        <v>349</v>
      </c>
      <c r="M365">
        <v>351</v>
      </c>
      <c r="N365">
        <v>352</v>
      </c>
      <c r="O365">
        <v>352</v>
      </c>
      <c r="P365">
        <v>351</v>
      </c>
      <c r="Q365">
        <v>350</v>
      </c>
      <c r="R365">
        <v>350</v>
      </c>
      <c r="S365" s="30">
        <v>351</v>
      </c>
    </row>
    <row r="366" spans="1:19">
      <c r="A366" s="3" t="s">
        <v>525</v>
      </c>
      <c r="B366">
        <v>20</v>
      </c>
      <c r="C366">
        <v>8</v>
      </c>
      <c r="D366" s="3" t="s">
        <v>159</v>
      </c>
      <c r="E366" s="3" t="s">
        <v>27</v>
      </c>
      <c r="F366" s="28">
        <v>401109</v>
      </c>
      <c r="G366" s="3" t="s">
        <v>99</v>
      </c>
      <c r="H366">
        <v>190</v>
      </c>
      <c r="I366">
        <v>188</v>
      </c>
      <c r="J366">
        <v>190</v>
      </c>
      <c r="K366">
        <v>190</v>
      </c>
      <c r="L366">
        <v>190</v>
      </c>
      <c r="M366">
        <v>187</v>
      </c>
      <c r="N366">
        <v>189</v>
      </c>
      <c r="O366">
        <v>189</v>
      </c>
      <c r="P366">
        <v>190</v>
      </c>
      <c r="Q366">
        <v>189</v>
      </c>
      <c r="R366">
        <v>192</v>
      </c>
      <c r="S366" s="30">
        <v>192</v>
      </c>
    </row>
    <row r="367" spans="1:19">
      <c r="A367" s="3" t="s">
        <v>526</v>
      </c>
      <c r="B367">
        <v>20</v>
      </c>
      <c r="C367">
        <v>8</v>
      </c>
      <c r="D367" s="3" t="s">
        <v>159</v>
      </c>
      <c r="E367" s="3" t="s">
        <v>27</v>
      </c>
      <c r="F367" s="28">
        <v>401110</v>
      </c>
      <c r="G367" s="3" t="s">
        <v>99</v>
      </c>
      <c r="H367">
        <v>65</v>
      </c>
      <c r="I367">
        <v>66</v>
      </c>
      <c r="J367">
        <v>66</v>
      </c>
      <c r="K367">
        <v>65</v>
      </c>
      <c r="L367">
        <v>65</v>
      </c>
      <c r="M367">
        <v>66</v>
      </c>
      <c r="N367">
        <v>67</v>
      </c>
      <c r="O367">
        <v>67</v>
      </c>
      <c r="P367">
        <v>67</v>
      </c>
      <c r="Q367">
        <v>67</v>
      </c>
      <c r="R367">
        <v>67</v>
      </c>
      <c r="S367" s="30">
        <v>67</v>
      </c>
    </row>
    <row r="368" spans="1:19">
      <c r="A368" s="3" t="s">
        <v>527</v>
      </c>
      <c r="B368">
        <v>20</v>
      </c>
      <c r="C368">
        <v>8</v>
      </c>
      <c r="D368" s="3" t="s">
        <v>159</v>
      </c>
      <c r="E368" s="3" t="s">
        <v>27</v>
      </c>
      <c r="F368" s="28">
        <v>401111</v>
      </c>
      <c r="G368" s="3" t="s">
        <v>99</v>
      </c>
      <c r="H368">
        <v>71</v>
      </c>
      <c r="I368">
        <v>72</v>
      </c>
      <c r="J368">
        <v>72</v>
      </c>
      <c r="K368">
        <v>71</v>
      </c>
      <c r="L368">
        <v>71</v>
      </c>
      <c r="M368">
        <v>72</v>
      </c>
      <c r="N368">
        <v>72</v>
      </c>
      <c r="O368">
        <v>72</v>
      </c>
      <c r="P368">
        <v>72</v>
      </c>
      <c r="Q368">
        <v>72</v>
      </c>
      <c r="R368">
        <v>72</v>
      </c>
      <c r="S368" s="30">
        <v>72</v>
      </c>
    </row>
    <row r="369" spans="1:19">
      <c r="A369" s="3" t="s">
        <v>528</v>
      </c>
      <c r="B369">
        <v>20</v>
      </c>
      <c r="C369">
        <v>8</v>
      </c>
      <c r="D369" s="3" t="s">
        <v>159</v>
      </c>
      <c r="E369" s="3" t="s">
        <v>27</v>
      </c>
      <c r="F369" s="28">
        <v>401112</v>
      </c>
      <c r="G369" s="3" t="s">
        <v>99</v>
      </c>
      <c r="H369">
        <v>116.5</v>
      </c>
      <c r="I369">
        <v>116.5</v>
      </c>
      <c r="J369">
        <v>117.5</v>
      </c>
      <c r="K369">
        <v>119.5</v>
      </c>
      <c r="L369">
        <v>119.5</v>
      </c>
      <c r="M369">
        <v>118.5</v>
      </c>
      <c r="N369">
        <v>117.5</v>
      </c>
      <c r="O369">
        <v>117.5</v>
      </c>
      <c r="P369">
        <v>118.5</v>
      </c>
      <c r="Q369">
        <v>118.5</v>
      </c>
      <c r="R369">
        <v>116.5</v>
      </c>
      <c r="S369" s="30">
        <v>116.5</v>
      </c>
    </row>
    <row r="370" spans="1:19">
      <c r="A370" s="3" t="s">
        <v>529</v>
      </c>
      <c r="B370">
        <v>20</v>
      </c>
      <c r="C370">
        <v>8</v>
      </c>
      <c r="D370" s="3" t="s">
        <v>159</v>
      </c>
      <c r="E370" s="3" t="s">
        <v>27</v>
      </c>
      <c r="F370" s="28">
        <v>401113</v>
      </c>
      <c r="G370" s="3" t="s">
        <v>99</v>
      </c>
      <c r="H370">
        <v>22</v>
      </c>
      <c r="I370">
        <v>22</v>
      </c>
      <c r="J370">
        <v>22</v>
      </c>
      <c r="K370">
        <v>22</v>
      </c>
      <c r="L370">
        <v>22</v>
      </c>
      <c r="M370">
        <v>22</v>
      </c>
      <c r="N370">
        <v>22</v>
      </c>
      <c r="O370">
        <v>22</v>
      </c>
      <c r="P370">
        <v>22</v>
      </c>
      <c r="Q370">
        <v>22</v>
      </c>
      <c r="R370">
        <v>22</v>
      </c>
      <c r="S370" s="30">
        <v>22</v>
      </c>
    </row>
    <row r="371" spans="1:19">
      <c r="A371" s="3" t="s">
        <v>530</v>
      </c>
      <c r="B371">
        <v>20</v>
      </c>
      <c r="C371">
        <v>8</v>
      </c>
      <c r="D371" s="3" t="s">
        <v>159</v>
      </c>
      <c r="E371" s="3" t="s">
        <v>27</v>
      </c>
      <c r="F371" s="28">
        <v>401114</v>
      </c>
      <c r="G371" s="3" t="s">
        <v>99</v>
      </c>
      <c r="H371">
        <v>24</v>
      </c>
      <c r="I371">
        <v>24</v>
      </c>
      <c r="J371">
        <v>24</v>
      </c>
      <c r="K371">
        <v>24</v>
      </c>
      <c r="L371">
        <v>24</v>
      </c>
      <c r="M371">
        <v>23</v>
      </c>
      <c r="N371">
        <v>23</v>
      </c>
      <c r="O371">
        <v>23</v>
      </c>
      <c r="P371">
        <v>23</v>
      </c>
      <c r="Q371">
        <v>23</v>
      </c>
      <c r="R371">
        <v>23</v>
      </c>
      <c r="S371" s="30">
        <v>23</v>
      </c>
    </row>
    <row r="372" spans="1:19">
      <c r="A372" s="3" t="s">
        <v>531</v>
      </c>
      <c r="B372">
        <v>20</v>
      </c>
      <c r="C372">
        <v>8</v>
      </c>
      <c r="D372" s="3" t="s">
        <v>159</v>
      </c>
      <c r="E372" s="3" t="s">
        <v>27</v>
      </c>
      <c r="F372" s="28">
        <v>401115</v>
      </c>
      <c r="G372" s="3" t="s">
        <v>99</v>
      </c>
      <c r="H372">
        <v>138</v>
      </c>
      <c r="I372">
        <v>138</v>
      </c>
      <c r="J372">
        <v>139</v>
      </c>
      <c r="K372">
        <v>139</v>
      </c>
      <c r="L372">
        <v>139</v>
      </c>
      <c r="M372">
        <v>139</v>
      </c>
      <c r="N372">
        <v>140</v>
      </c>
      <c r="O372">
        <v>141</v>
      </c>
      <c r="P372">
        <v>141</v>
      </c>
      <c r="Q372">
        <v>140</v>
      </c>
      <c r="R372">
        <v>140</v>
      </c>
      <c r="S372" s="30">
        <v>138</v>
      </c>
    </row>
    <row r="373" spans="1:19">
      <c r="A373" s="3" t="s">
        <v>532</v>
      </c>
      <c r="B373">
        <v>20</v>
      </c>
      <c r="C373">
        <v>8</v>
      </c>
      <c r="D373" s="3" t="s">
        <v>159</v>
      </c>
      <c r="E373" s="3" t="s">
        <v>27</v>
      </c>
      <c r="F373" s="28">
        <v>401116</v>
      </c>
      <c r="G373" s="3" t="s">
        <v>99</v>
      </c>
      <c r="H373">
        <v>189.6</v>
      </c>
      <c r="I373">
        <v>192.6</v>
      </c>
      <c r="J373">
        <v>195.6</v>
      </c>
      <c r="K373">
        <v>192.6</v>
      </c>
      <c r="L373">
        <v>192.6</v>
      </c>
      <c r="M373">
        <v>196.6</v>
      </c>
      <c r="N373">
        <v>194.6</v>
      </c>
      <c r="O373">
        <v>196.6</v>
      </c>
      <c r="P373">
        <v>195.6</v>
      </c>
      <c r="Q373">
        <v>194.6</v>
      </c>
      <c r="R373">
        <v>195.6</v>
      </c>
      <c r="S373" s="30">
        <v>195.6</v>
      </c>
    </row>
    <row r="374" spans="1:19">
      <c r="A374" s="3" t="s">
        <v>533</v>
      </c>
      <c r="B374">
        <v>20</v>
      </c>
      <c r="C374">
        <v>8</v>
      </c>
      <c r="D374" s="3" t="s">
        <v>159</v>
      </c>
      <c r="E374" s="3" t="s">
        <v>27</v>
      </c>
      <c r="F374" s="28">
        <v>401117</v>
      </c>
      <c r="G374" s="3" t="s">
        <v>99</v>
      </c>
      <c r="H374">
        <v>46</v>
      </c>
      <c r="I374">
        <v>46</v>
      </c>
      <c r="J374">
        <v>46</v>
      </c>
      <c r="K374">
        <v>46</v>
      </c>
      <c r="L374">
        <v>46</v>
      </c>
      <c r="M374">
        <v>47</v>
      </c>
      <c r="N374">
        <v>47</v>
      </c>
      <c r="O374">
        <v>47</v>
      </c>
      <c r="P374">
        <v>47</v>
      </c>
      <c r="Q374">
        <v>47</v>
      </c>
      <c r="R374">
        <v>46</v>
      </c>
      <c r="S374" s="30">
        <v>46</v>
      </c>
    </row>
    <row r="375" spans="1:19">
      <c r="A375" s="3" t="s">
        <v>534</v>
      </c>
      <c r="B375">
        <v>20</v>
      </c>
      <c r="C375">
        <v>8</v>
      </c>
      <c r="D375" s="3" t="s">
        <v>159</v>
      </c>
      <c r="E375" s="3" t="s">
        <v>27</v>
      </c>
      <c r="F375" s="28">
        <v>401118</v>
      </c>
      <c r="G375" s="3" t="s">
        <v>99</v>
      </c>
      <c r="H375">
        <v>75</v>
      </c>
      <c r="I375">
        <v>76</v>
      </c>
      <c r="J375">
        <v>76</v>
      </c>
      <c r="K375">
        <v>75</v>
      </c>
      <c r="L375">
        <v>75</v>
      </c>
      <c r="M375">
        <v>79</v>
      </c>
      <c r="N375">
        <v>79</v>
      </c>
      <c r="O375">
        <v>80</v>
      </c>
      <c r="P375">
        <v>80</v>
      </c>
      <c r="Q375">
        <v>80</v>
      </c>
      <c r="R375">
        <v>80</v>
      </c>
      <c r="S375" s="30">
        <v>80</v>
      </c>
    </row>
    <row r="376" spans="1:19">
      <c r="A376" s="3" t="s">
        <v>535</v>
      </c>
      <c r="B376">
        <v>20</v>
      </c>
      <c r="C376">
        <v>8</v>
      </c>
      <c r="D376" s="3" t="s">
        <v>159</v>
      </c>
      <c r="E376" s="3" t="s">
        <v>27</v>
      </c>
      <c r="F376" s="28">
        <v>401119</v>
      </c>
      <c r="G376" s="3" t="s">
        <v>99</v>
      </c>
      <c r="H376">
        <v>8</v>
      </c>
      <c r="I376">
        <v>8</v>
      </c>
      <c r="J376">
        <v>8</v>
      </c>
      <c r="K376">
        <v>8</v>
      </c>
      <c r="L376">
        <v>8</v>
      </c>
      <c r="M376">
        <v>9</v>
      </c>
      <c r="N376">
        <v>9</v>
      </c>
      <c r="O376">
        <v>9</v>
      </c>
      <c r="P376">
        <v>9</v>
      </c>
      <c r="Q376">
        <v>9</v>
      </c>
      <c r="R376">
        <v>9</v>
      </c>
      <c r="S376" s="30">
        <v>9</v>
      </c>
    </row>
    <row r="377" spans="1:19">
      <c r="A377" s="3" t="s">
        <v>536</v>
      </c>
      <c r="B377">
        <v>20</v>
      </c>
      <c r="C377">
        <v>8</v>
      </c>
      <c r="D377" s="3" t="s">
        <v>159</v>
      </c>
      <c r="E377" s="3" t="s">
        <v>27</v>
      </c>
      <c r="F377" s="28">
        <v>401120</v>
      </c>
      <c r="G377" s="3" t="s">
        <v>99</v>
      </c>
      <c r="H377">
        <v>36</v>
      </c>
      <c r="I377">
        <v>36</v>
      </c>
      <c r="J377">
        <v>37</v>
      </c>
      <c r="K377">
        <v>37</v>
      </c>
      <c r="L377">
        <v>37</v>
      </c>
      <c r="M377">
        <v>37</v>
      </c>
      <c r="N377">
        <v>37</v>
      </c>
      <c r="O377">
        <v>37</v>
      </c>
      <c r="P377">
        <v>37</v>
      </c>
      <c r="Q377">
        <v>37</v>
      </c>
      <c r="R377">
        <v>37</v>
      </c>
      <c r="S377" s="30">
        <v>37</v>
      </c>
    </row>
    <row r="378" spans="1:19">
      <c r="A378" s="3" t="s">
        <v>537</v>
      </c>
      <c r="B378">
        <v>20</v>
      </c>
      <c r="C378">
        <v>8</v>
      </c>
      <c r="D378" s="3" t="s">
        <v>159</v>
      </c>
      <c r="E378" s="3" t="s">
        <v>27</v>
      </c>
      <c r="F378" s="28">
        <v>401121</v>
      </c>
      <c r="G378" s="3" t="s">
        <v>99</v>
      </c>
      <c r="H378">
        <v>55</v>
      </c>
      <c r="I378">
        <v>56</v>
      </c>
      <c r="J378">
        <v>56</v>
      </c>
      <c r="K378">
        <v>57</v>
      </c>
      <c r="L378">
        <v>57</v>
      </c>
      <c r="M378">
        <v>57</v>
      </c>
      <c r="N378">
        <v>57</v>
      </c>
      <c r="O378">
        <v>57</v>
      </c>
      <c r="P378">
        <v>57</v>
      </c>
      <c r="Q378">
        <v>57</v>
      </c>
      <c r="R378">
        <v>57</v>
      </c>
      <c r="S378" s="30">
        <v>57</v>
      </c>
    </row>
    <row r="379" spans="1:19">
      <c r="A379" s="3" t="s">
        <v>538</v>
      </c>
      <c r="B379">
        <v>20</v>
      </c>
      <c r="C379">
        <v>8</v>
      </c>
      <c r="D379" s="3" t="s">
        <v>159</v>
      </c>
      <c r="E379" s="3" t="s">
        <v>27</v>
      </c>
      <c r="F379" s="28">
        <v>401122</v>
      </c>
      <c r="G379" s="3" t="s">
        <v>99</v>
      </c>
      <c r="H379">
        <v>148</v>
      </c>
      <c r="I379">
        <v>149</v>
      </c>
      <c r="J379">
        <v>149</v>
      </c>
      <c r="K379">
        <v>149</v>
      </c>
      <c r="L379">
        <v>149</v>
      </c>
      <c r="M379">
        <v>149</v>
      </c>
      <c r="N379">
        <v>149</v>
      </c>
      <c r="O379">
        <v>148</v>
      </c>
      <c r="P379">
        <v>150</v>
      </c>
      <c r="Q379">
        <v>149</v>
      </c>
      <c r="R379">
        <v>150</v>
      </c>
      <c r="S379" s="30">
        <v>149</v>
      </c>
    </row>
    <row r="380" spans="1:19">
      <c r="A380" s="3" t="s">
        <v>539</v>
      </c>
      <c r="B380">
        <v>20</v>
      </c>
      <c r="C380">
        <v>8</v>
      </c>
      <c r="D380" s="3" t="s">
        <v>159</v>
      </c>
      <c r="E380" s="3" t="s">
        <v>27</v>
      </c>
      <c r="F380" s="28">
        <v>401123</v>
      </c>
      <c r="G380" s="3" t="s">
        <v>99</v>
      </c>
      <c r="H380">
        <v>33</v>
      </c>
      <c r="I380">
        <v>33</v>
      </c>
      <c r="J380">
        <v>33</v>
      </c>
      <c r="K380">
        <v>32</v>
      </c>
      <c r="L380">
        <v>32</v>
      </c>
      <c r="M380">
        <v>32</v>
      </c>
      <c r="N380">
        <v>32</v>
      </c>
      <c r="O380">
        <v>32</v>
      </c>
      <c r="P380">
        <v>31</v>
      </c>
      <c r="Q380">
        <v>31</v>
      </c>
      <c r="R380">
        <v>31</v>
      </c>
      <c r="S380" s="30">
        <v>31</v>
      </c>
    </row>
    <row r="381" spans="1:19">
      <c r="A381" s="3" t="s">
        <v>540</v>
      </c>
      <c r="B381">
        <v>20</v>
      </c>
      <c r="C381">
        <v>8</v>
      </c>
      <c r="D381" s="3" t="s">
        <v>159</v>
      </c>
      <c r="E381" s="3" t="s">
        <v>27</v>
      </c>
      <c r="F381" s="28">
        <v>401124</v>
      </c>
      <c r="G381" s="3" t="s">
        <v>99</v>
      </c>
      <c r="H381">
        <v>21</v>
      </c>
      <c r="I381">
        <v>21</v>
      </c>
      <c r="J381">
        <v>21</v>
      </c>
      <c r="K381">
        <v>21</v>
      </c>
      <c r="L381">
        <v>21</v>
      </c>
      <c r="M381">
        <v>21</v>
      </c>
      <c r="N381">
        <v>21</v>
      </c>
      <c r="O381">
        <v>21</v>
      </c>
      <c r="P381">
        <v>21</v>
      </c>
      <c r="Q381">
        <v>21</v>
      </c>
      <c r="R381">
        <v>21</v>
      </c>
      <c r="S381" s="30">
        <v>21</v>
      </c>
    </row>
    <row r="382" spans="1:19">
      <c r="A382" s="3" t="s">
        <v>541</v>
      </c>
      <c r="B382">
        <v>20</v>
      </c>
      <c r="C382">
        <v>8</v>
      </c>
      <c r="D382" s="3" t="s">
        <v>159</v>
      </c>
      <c r="E382" s="3" t="s">
        <v>27</v>
      </c>
      <c r="F382" s="28">
        <v>401125</v>
      </c>
      <c r="G382" s="3" t="s">
        <v>99</v>
      </c>
      <c r="H382">
        <v>34</v>
      </c>
      <c r="I382">
        <v>34</v>
      </c>
      <c r="J382">
        <v>34</v>
      </c>
      <c r="K382">
        <v>34</v>
      </c>
      <c r="L382">
        <v>34</v>
      </c>
      <c r="M382">
        <v>34</v>
      </c>
      <c r="N382">
        <v>34</v>
      </c>
      <c r="O382">
        <v>34</v>
      </c>
      <c r="P382">
        <v>34</v>
      </c>
      <c r="Q382">
        <v>34</v>
      </c>
      <c r="R382">
        <v>34</v>
      </c>
      <c r="S382" s="30">
        <v>34</v>
      </c>
    </row>
    <row r="383" spans="1:19">
      <c r="A383" s="3" t="s">
        <v>542</v>
      </c>
      <c r="B383">
        <v>20</v>
      </c>
      <c r="C383">
        <v>8</v>
      </c>
      <c r="D383" s="3" t="s">
        <v>159</v>
      </c>
      <c r="E383" s="3" t="s">
        <v>27</v>
      </c>
      <c r="F383" s="28">
        <v>401126</v>
      </c>
      <c r="G383" s="3" t="s">
        <v>99</v>
      </c>
      <c r="H383">
        <v>27</v>
      </c>
      <c r="I383">
        <v>27</v>
      </c>
      <c r="J383">
        <v>27</v>
      </c>
      <c r="K383">
        <v>27</v>
      </c>
      <c r="L383">
        <v>27</v>
      </c>
      <c r="M383">
        <v>27</v>
      </c>
      <c r="N383">
        <v>26</v>
      </c>
      <c r="O383">
        <v>26</v>
      </c>
      <c r="P383">
        <v>26</v>
      </c>
      <c r="Q383">
        <v>25</v>
      </c>
      <c r="R383">
        <v>24</v>
      </c>
      <c r="S383" s="30">
        <v>24</v>
      </c>
    </row>
    <row r="384" spans="1:19">
      <c r="A384" s="3" t="s">
        <v>543</v>
      </c>
      <c r="B384">
        <v>20</v>
      </c>
      <c r="C384">
        <v>8</v>
      </c>
      <c r="D384" s="3" t="s">
        <v>159</v>
      </c>
      <c r="E384" s="3" t="s">
        <v>27</v>
      </c>
      <c r="F384" s="28">
        <v>401127</v>
      </c>
      <c r="G384" s="3" t="s">
        <v>99</v>
      </c>
      <c r="H384">
        <v>386</v>
      </c>
      <c r="I384">
        <v>389</v>
      </c>
      <c r="J384">
        <v>386</v>
      </c>
      <c r="K384">
        <v>387</v>
      </c>
      <c r="L384">
        <v>387</v>
      </c>
      <c r="M384">
        <v>385</v>
      </c>
      <c r="N384">
        <v>388</v>
      </c>
      <c r="O384">
        <v>385</v>
      </c>
      <c r="P384">
        <v>389</v>
      </c>
      <c r="Q384">
        <v>386</v>
      </c>
      <c r="R384">
        <v>386</v>
      </c>
      <c r="S384" s="30">
        <v>387</v>
      </c>
    </row>
    <row r="385" spans="1:19">
      <c r="A385" s="3" t="s">
        <v>544</v>
      </c>
      <c r="B385">
        <v>20</v>
      </c>
      <c r="C385">
        <v>8</v>
      </c>
      <c r="D385" s="3" t="s">
        <v>159</v>
      </c>
      <c r="E385" s="3" t="s">
        <v>27</v>
      </c>
      <c r="F385" s="28">
        <v>401128</v>
      </c>
      <c r="G385" s="3" t="s">
        <v>99</v>
      </c>
      <c r="H385">
        <v>48</v>
      </c>
      <c r="I385">
        <v>49</v>
      </c>
      <c r="J385">
        <v>49</v>
      </c>
      <c r="K385">
        <v>49</v>
      </c>
      <c r="L385">
        <v>49</v>
      </c>
      <c r="M385">
        <v>48</v>
      </c>
      <c r="N385">
        <v>48</v>
      </c>
      <c r="O385">
        <v>48</v>
      </c>
      <c r="P385">
        <v>48</v>
      </c>
      <c r="Q385">
        <v>49</v>
      </c>
      <c r="R385">
        <v>49</v>
      </c>
      <c r="S385" s="30">
        <v>48</v>
      </c>
    </row>
    <row r="386" spans="1:19">
      <c r="A386" s="3" t="s">
        <v>545</v>
      </c>
      <c r="B386">
        <v>20</v>
      </c>
      <c r="C386">
        <v>8</v>
      </c>
      <c r="D386" s="3" t="s">
        <v>159</v>
      </c>
      <c r="E386" s="3" t="s">
        <v>27</v>
      </c>
      <c r="F386" s="28">
        <v>401129</v>
      </c>
      <c r="G386" s="3" t="s">
        <v>99</v>
      </c>
      <c r="H386">
        <v>143</v>
      </c>
      <c r="I386">
        <v>145</v>
      </c>
      <c r="J386">
        <v>146</v>
      </c>
      <c r="K386">
        <v>145</v>
      </c>
      <c r="L386">
        <v>145</v>
      </c>
      <c r="M386">
        <v>144</v>
      </c>
      <c r="N386">
        <v>144</v>
      </c>
      <c r="O386">
        <v>145</v>
      </c>
      <c r="P386">
        <v>144</v>
      </c>
      <c r="Q386">
        <v>147</v>
      </c>
      <c r="R386">
        <v>147</v>
      </c>
      <c r="S386" s="30">
        <v>147</v>
      </c>
    </row>
    <row r="387" spans="1:19">
      <c r="A387" s="3" t="s">
        <v>546</v>
      </c>
      <c r="B387">
        <v>20</v>
      </c>
      <c r="C387">
        <v>8</v>
      </c>
      <c r="D387" s="3" t="s">
        <v>159</v>
      </c>
      <c r="E387" s="3" t="s">
        <v>27</v>
      </c>
      <c r="F387" s="28">
        <v>401130</v>
      </c>
      <c r="G387" s="3" t="s">
        <v>99</v>
      </c>
      <c r="H387">
        <v>45</v>
      </c>
      <c r="I387">
        <v>43</v>
      </c>
      <c r="J387">
        <v>42</v>
      </c>
      <c r="K387">
        <v>42</v>
      </c>
      <c r="L387">
        <v>42</v>
      </c>
      <c r="M387">
        <v>40</v>
      </c>
      <c r="N387">
        <v>41</v>
      </c>
      <c r="O387">
        <v>41</v>
      </c>
      <c r="P387">
        <v>42</v>
      </c>
      <c r="Q387">
        <v>43</v>
      </c>
      <c r="R387">
        <v>43</v>
      </c>
      <c r="S387" s="30">
        <v>43</v>
      </c>
    </row>
    <row r="388" spans="1:19">
      <c r="A388" s="3" t="s">
        <v>547</v>
      </c>
      <c r="B388">
        <v>20</v>
      </c>
      <c r="C388">
        <v>8</v>
      </c>
      <c r="D388" s="3" t="s">
        <v>159</v>
      </c>
      <c r="E388" s="3" t="s">
        <v>27</v>
      </c>
      <c r="F388" s="28">
        <v>401131</v>
      </c>
      <c r="G388" s="3" t="s">
        <v>99</v>
      </c>
      <c r="H388">
        <v>70</v>
      </c>
      <c r="I388">
        <v>71</v>
      </c>
      <c r="J388">
        <v>72</v>
      </c>
      <c r="K388">
        <v>73</v>
      </c>
      <c r="L388">
        <v>73</v>
      </c>
      <c r="M388">
        <v>74</v>
      </c>
      <c r="N388">
        <v>71</v>
      </c>
      <c r="O388">
        <v>72</v>
      </c>
      <c r="P388">
        <v>71</v>
      </c>
      <c r="Q388">
        <v>71</v>
      </c>
      <c r="R388">
        <v>71</v>
      </c>
      <c r="S388" s="30">
        <v>71</v>
      </c>
    </row>
    <row r="389" spans="1:19">
      <c r="A389" s="3" t="s">
        <v>548</v>
      </c>
      <c r="B389">
        <v>20</v>
      </c>
      <c r="C389">
        <v>8</v>
      </c>
      <c r="D389" s="3" t="s">
        <v>159</v>
      </c>
      <c r="E389" s="3" t="s">
        <v>27</v>
      </c>
      <c r="F389" s="28">
        <v>401132</v>
      </c>
      <c r="G389" s="3" t="s">
        <v>99</v>
      </c>
      <c r="H389">
        <v>79</v>
      </c>
      <c r="I389">
        <v>79</v>
      </c>
      <c r="J389">
        <v>79</v>
      </c>
      <c r="K389">
        <v>79</v>
      </c>
      <c r="L389">
        <v>79</v>
      </c>
      <c r="M389">
        <v>79</v>
      </c>
      <c r="N389">
        <v>79</v>
      </c>
      <c r="O389">
        <v>79</v>
      </c>
      <c r="P389">
        <v>79</v>
      </c>
      <c r="Q389">
        <v>78</v>
      </c>
      <c r="R389">
        <v>79</v>
      </c>
      <c r="S389" s="30">
        <v>79</v>
      </c>
    </row>
    <row r="390" spans="1:19">
      <c r="A390" s="3" t="s">
        <v>549</v>
      </c>
      <c r="B390">
        <v>20</v>
      </c>
      <c r="C390">
        <v>8</v>
      </c>
      <c r="D390" s="3" t="s">
        <v>159</v>
      </c>
      <c r="E390" s="3" t="s">
        <v>27</v>
      </c>
      <c r="F390" s="28">
        <v>401133</v>
      </c>
      <c r="G390" s="3" t="s">
        <v>99</v>
      </c>
      <c r="H390">
        <v>149</v>
      </c>
      <c r="I390">
        <v>148</v>
      </c>
      <c r="J390">
        <v>149</v>
      </c>
      <c r="K390">
        <v>152</v>
      </c>
      <c r="L390">
        <v>152</v>
      </c>
      <c r="M390">
        <v>154</v>
      </c>
      <c r="N390">
        <v>154</v>
      </c>
      <c r="O390">
        <v>153</v>
      </c>
      <c r="P390">
        <v>154</v>
      </c>
      <c r="Q390">
        <v>154</v>
      </c>
      <c r="R390">
        <v>153</v>
      </c>
      <c r="S390" s="30">
        <v>151</v>
      </c>
    </row>
    <row r="391" spans="1:19">
      <c r="A391" s="3" t="s">
        <v>550</v>
      </c>
      <c r="B391">
        <v>20</v>
      </c>
      <c r="C391">
        <v>8</v>
      </c>
      <c r="D391" s="3" t="s">
        <v>159</v>
      </c>
      <c r="E391" s="3" t="s">
        <v>27</v>
      </c>
      <c r="F391" s="28">
        <v>401134</v>
      </c>
      <c r="G391" s="3" t="s">
        <v>99</v>
      </c>
      <c r="H391">
        <v>57</v>
      </c>
      <c r="I391">
        <v>56</v>
      </c>
      <c r="J391">
        <v>57</v>
      </c>
      <c r="K391">
        <v>58</v>
      </c>
      <c r="L391">
        <v>58</v>
      </c>
      <c r="M391">
        <v>58</v>
      </c>
      <c r="N391">
        <v>58</v>
      </c>
      <c r="O391">
        <v>58</v>
      </c>
      <c r="P391">
        <v>57</v>
      </c>
      <c r="Q391">
        <v>57</v>
      </c>
      <c r="R391">
        <v>57</v>
      </c>
      <c r="S391" s="30">
        <v>57</v>
      </c>
    </row>
    <row r="392" spans="1:19">
      <c r="A392" s="3" t="s">
        <v>551</v>
      </c>
      <c r="B392">
        <v>20</v>
      </c>
      <c r="C392">
        <v>8</v>
      </c>
      <c r="D392" s="3" t="s">
        <v>159</v>
      </c>
      <c r="E392" s="3" t="s">
        <v>27</v>
      </c>
      <c r="F392" s="28">
        <v>401135</v>
      </c>
      <c r="G392" s="3" t="s">
        <v>99</v>
      </c>
      <c r="H392">
        <v>23</v>
      </c>
      <c r="I392">
        <v>23</v>
      </c>
      <c r="J392">
        <v>23</v>
      </c>
      <c r="K392">
        <v>23</v>
      </c>
      <c r="L392">
        <v>23</v>
      </c>
      <c r="M392">
        <v>23</v>
      </c>
      <c r="N392">
        <v>23</v>
      </c>
      <c r="O392">
        <v>23</v>
      </c>
      <c r="P392">
        <v>23</v>
      </c>
      <c r="Q392">
        <v>22</v>
      </c>
      <c r="R392">
        <v>22</v>
      </c>
      <c r="S392" s="30">
        <v>21</v>
      </c>
    </row>
    <row r="393" spans="1:19">
      <c r="A393" s="3" t="s">
        <v>552</v>
      </c>
      <c r="B393">
        <v>20</v>
      </c>
      <c r="C393">
        <v>8</v>
      </c>
      <c r="D393" s="3" t="s">
        <v>159</v>
      </c>
      <c r="E393" s="3" t="s">
        <v>27</v>
      </c>
      <c r="F393" s="28">
        <v>401136</v>
      </c>
      <c r="G393" s="3" t="s">
        <v>99</v>
      </c>
      <c r="H393">
        <v>114.6</v>
      </c>
      <c r="I393">
        <v>113.6</v>
      </c>
      <c r="J393">
        <v>115.6</v>
      </c>
      <c r="K393">
        <v>114.6</v>
      </c>
      <c r="L393">
        <v>114.6</v>
      </c>
      <c r="M393">
        <v>115.6</v>
      </c>
      <c r="N393">
        <v>114.6</v>
      </c>
      <c r="O393">
        <v>116.6</v>
      </c>
      <c r="P393">
        <v>118.6</v>
      </c>
      <c r="Q393">
        <v>118.6</v>
      </c>
      <c r="R393">
        <v>118.6</v>
      </c>
      <c r="S393" s="30">
        <v>117.6</v>
      </c>
    </row>
    <row r="394" spans="1:19">
      <c r="A394" s="3" t="s">
        <v>553</v>
      </c>
      <c r="B394">
        <v>20</v>
      </c>
      <c r="C394">
        <v>8</v>
      </c>
      <c r="D394" s="3" t="s">
        <v>159</v>
      </c>
      <c r="E394" s="3" t="s">
        <v>27</v>
      </c>
      <c r="F394" s="28">
        <v>401137</v>
      </c>
      <c r="G394" s="3" t="s">
        <v>99</v>
      </c>
      <c r="H394">
        <v>273</v>
      </c>
      <c r="I394">
        <v>274</v>
      </c>
      <c r="J394">
        <v>275</v>
      </c>
      <c r="K394">
        <v>275</v>
      </c>
      <c r="L394">
        <v>275</v>
      </c>
      <c r="M394">
        <v>275</v>
      </c>
      <c r="N394">
        <v>275</v>
      </c>
      <c r="O394">
        <v>274</v>
      </c>
      <c r="P394">
        <v>274</v>
      </c>
      <c r="Q394">
        <v>274</v>
      </c>
      <c r="R394">
        <v>273</v>
      </c>
      <c r="S394" s="30">
        <v>274</v>
      </c>
    </row>
    <row r="395" spans="1:19">
      <c r="A395" s="3" t="s">
        <v>554</v>
      </c>
      <c r="B395">
        <v>20</v>
      </c>
      <c r="C395">
        <v>8</v>
      </c>
      <c r="D395" s="3" t="s">
        <v>159</v>
      </c>
      <c r="E395" s="3" t="s">
        <v>27</v>
      </c>
      <c r="F395" s="28">
        <v>401138</v>
      </c>
      <c r="G395" s="3" t="s">
        <v>99</v>
      </c>
      <c r="H395">
        <v>182</v>
      </c>
      <c r="I395">
        <v>186</v>
      </c>
      <c r="J395">
        <v>188</v>
      </c>
      <c r="K395">
        <v>185</v>
      </c>
      <c r="L395">
        <v>185</v>
      </c>
      <c r="M395">
        <v>186</v>
      </c>
      <c r="N395">
        <v>186</v>
      </c>
      <c r="O395">
        <v>186</v>
      </c>
      <c r="P395">
        <v>188</v>
      </c>
      <c r="Q395">
        <v>187</v>
      </c>
      <c r="R395">
        <v>188</v>
      </c>
      <c r="S395" s="30">
        <v>187</v>
      </c>
    </row>
    <row r="396" spans="1:19">
      <c r="A396" s="3" t="s">
        <v>555</v>
      </c>
      <c r="B396">
        <v>20</v>
      </c>
      <c r="C396">
        <v>8</v>
      </c>
      <c r="D396" s="3" t="s">
        <v>159</v>
      </c>
      <c r="E396" s="3" t="s">
        <v>27</v>
      </c>
      <c r="F396" s="28">
        <v>401139</v>
      </c>
      <c r="G396" s="3" t="s">
        <v>99</v>
      </c>
      <c r="H396">
        <v>71</v>
      </c>
      <c r="I396">
        <v>71</v>
      </c>
      <c r="J396">
        <v>71</v>
      </c>
      <c r="K396">
        <v>71</v>
      </c>
      <c r="L396">
        <v>71</v>
      </c>
      <c r="M396">
        <v>71</v>
      </c>
      <c r="N396">
        <v>71</v>
      </c>
      <c r="O396">
        <v>71</v>
      </c>
      <c r="P396">
        <v>71</v>
      </c>
      <c r="Q396">
        <v>71</v>
      </c>
      <c r="R396">
        <v>71</v>
      </c>
      <c r="S396" s="30">
        <v>71</v>
      </c>
    </row>
    <row r="397" spans="1:19">
      <c r="A397" s="3" t="s">
        <v>556</v>
      </c>
      <c r="B397">
        <v>20</v>
      </c>
      <c r="C397">
        <v>8</v>
      </c>
      <c r="D397" s="3" t="s">
        <v>159</v>
      </c>
      <c r="E397" s="3" t="s">
        <v>27</v>
      </c>
      <c r="F397" s="28">
        <v>401140</v>
      </c>
      <c r="G397" s="3" t="s">
        <v>99</v>
      </c>
      <c r="H397">
        <v>38</v>
      </c>
      <c r="I397">
        <v>38</v>
      </c>
      <c r="J397">
        <v>38</v>
      </c>
      <c r="K397">
        <v>38</v>
      </c>
      <c r="L397">
        <v>38</v>
      </c>
      <c r="M397">
        <v>38</v>
      </c>
      <c r="N397">
        <v>38</v>
      </c>
      <c r="O397">
        <v>38</v>
      </c>
      <c r="P397">
        <v>38</v>
      </c>
      <c r="Q397">
        <v>38</v>
      </c>
      <c r="R397">
        <v>38</v>
      </c>
      <c r="S397" s="30">
        <v>38</v>
      </c>
    </row>
    <row r="398" spans="1:19">
      <c r="A398" s="3" t="s">
        <v>557</v>
      </c>
      <c r="B398">
        <v>20</v>
      </c>
      <c r="C398">
        <v>8</v>
      </c>
      <c r="D398" s="3" t="s">
        <v>159</v>
      </c>
      <c r="E398" s="3" t="s">
        <v>27</v>
      </c>
      <c r="F398" s="28">
        <v>401142</v>
      </c>
      <c r="G398" s="3" t="s">
        <v>99</v>
      </c>
      <c r="H398">
        <v>232</v>
      </c>
      <c r="I398">
        <v>234</v>
      </c>
      <c r="J398">
        <v>232</v>
      </c>
      <c r="K398">
        <v>232</v>
      </c>
      <c r="L398">
        <v>232</v>
      </c>
      <c r="M398">
        <v>214</v>
      </c>
      <c r="N398">
        <v>216</v>
      </c>
      <c r="O398">
        <v>217</v>
      </c>
      <c r="P398">
        <v>217</v>
      </c>
      <c r="Q398">
        <v>218</v>
      </c>
      <c r="R398">
        <v>218</v>
      </c>
      <c r="S398" s="30">
        <v>218</v>
      </c>
    </row>
    <row r="399" spans="1:19">
      <c r="A399" s="3" t="s">
        <v>558</v>
      </c>
      <c r="B399">
        <v>20</v>
      </c>
      <c r="C399">
        <v>8</v>
      </c>
      <c r="D399" s="3" t="s">
        <v>159</v>
      </c>
      <c r="E399" s="3" t="s">
        <v>27</v>
      </c>
      <c r="F399" s="28">
        <v>401143</v>
      </c>
      <c r="G399" s="3" t="s">
        <v>99</v>
      </c>
      <c r="H399">
        <v>232</v>
      </c>
      <c r="I399">
        <v>234</v>
      </c>
      <c r="J399">
        <v>232</v>
      </c>
      <c r="K399">
        <v>232</v>
      </c>
      <c r="L399">
        <v>232</v>
      </c>
      <c r="M399">
        <v>216</v>
      </c>
      <c r="N399">
        <v>216</v>
      </c>
      <c r="O399">
        <v>217</v>
      </c>
      <c r="P399">
        <v>217</v>
      </c>
      <c r="Q399">
        <v>218</v>
      </c>
      <c r="R399">
        <v>218</v>
      </c>
      <c r="S399" s="30">
        <v>218</v>
      </c>
    </row>
    <row r="400" spans="1:19">
      <c r="A400" s="3" t="s">
        <v>559</v>
      </c>
      <c r="B400">
        <v>20</v>
      </c>
      <c r="C400">
        <v>8</v>
      </c>
      <c r="D400" s="3" t="s">
        <v>159</v>
      </c>
      <c r="E400" s="3" t="s">
        <v>27</v>
      </c>
      <c r="F400" s="28">
        <v>401145</v>
      </c>
      <c r="G400" s="3" t="s">
        <v>99</v>
      </c>
      <c r="H400">
        <v>16</v>
      </c>
      <c r="I400">
        <v>16</v>
      </c>
      <c r="J400">
        <v>16</v>
      </c>
      <c r="K400">
        <v>16</v>
      </c>
      <c r="L400">
        <v>16</v>
      </c>
      <c r="M400">
        <v>16</v>
      </c>
      <c r="N400">
        <v>16</v>
      </c>
      <c r="O400">
        <v>16</v>
      </c>
      <c r="P400">
        <v>16</v>
      </c>
      <c r="Q400">
        <v>16</v>
      </c>
      <c r="R400">
        <v>16</v>
      </c>
      <c r="S400" s="30">
        <v>16</v>
      </c>
    </row>
    <row r="401" spans="1:19">
      <c r="A401" s="3" t="s">
        <v>560</v>
      </c>
      <c r="B401">
        <v>20</v>
      </c>
      <c r="C401">
        <v>8</v>
      </c>
      <c r="D401" s="3" t="s">
        <v>159</v>
      </c>
      <c r="E401" s="3" t="s">
        <v>27</v>
      </c>
      <c r="F401" s="28">
        <v>401146</v>
      </c>
      <c r="G401" s="3" t="s">
        <v>99</v>
      </c>
      <c r="H401">
        <v>29</v>
      </c>
      <c r="I401">
        <v>28</v>
      </c>
      <c r="J401">
        <v>27</v>
      </c>
      <c r="K401">
        <v>27</v>
      </c>
      <c r="L401">
        <v>27</v>
      </c>
      <c r="M401">
        <v>26</v>
      </c>
      <c r="N401">
        <v>26</v>
      </c>
      <c r="O401">
        <v>27</v>
      </c>
      <c r="P401">
        <v>27</v>
      </c>
      <c r="Q401">
        <v>27</v>
      </c>
      <c r="R401">
        <v>27</v>
      </c>
      <c r="S401" s="30">
        <v>27</v>
      </c>
    </row>
    <row r="402" spans="1:19">
      <c r="A402" s="3" t="s">
        <v>561</v>
      </c>
      <c r="B402">
        <v>20</v>
      </c>
      <c r="C402">
        <v>8</v>
      </c>
      <c r="D402" s="3" t="s">
        <v>159</v>
      </c>
      <c r="E402" s="3" t="s">
        <v>27</v>
      </c>
      <c r="F402" s="28">
        <v>401147</v>
      </c>
      <c r="G402" s="3" t="s">
        <v>99</v>
      </c>
      <c r="H402">
        <v>34</v>
      </c>
      <c r="I402">
        <v>34</v>
      </c>
      <c r="J402">
        <v>33</v>
      </c>
      <c r="K402">
        <v>34</v>
      </c>
      <c r="L402">
        <v>34</v>
      </c>
      <c r="M402">
        <v>29.4</v>
      </c>
      <c r="N402">
        <v>30.2</v>
      </c>
      <c r="O402">
        <v>30.2</v>
      </c>
      <c r="P402">
        <v>30.2</v>
      </c>
      <c r="Q402">
        <v>30.2</v>
      </c>
      <c r="R402">
        <v>30.2</v>
      </c>
      <c r="S402" s="30">
        <v>30.2</v>
      </c>
    </row>
    <row r="403" spans="1:19">
      <c r="A403" s="3" t="s">
        <v>562</v>
      </c>
      <c r="B403">
        <v>20</v>
      </c>
      <c r="C403">
        <v>8</v>
      </c>
      <c r="D403" s="3" t="s">
        <v>159</v>
      </c>
      <c r="E403" s="3" t="s">
        <v>27</v>
      </c>
      <c r="F403" s="28">
        <v>401148</v>
      </c>
      <c r="G403" s="3" t="s">
        <v>99</v>
      </c>
      <c r="H403">
        <v>33</v>
      </c>
      <c r="I403">
        <v>34</v>
      </c>
      <c r="J403">
        <v>34</v>
      </c>
      <c r="K403">
        <v>34</v>
      </c>
      <c r="L403">
        <v>34</v>
      </c>
      <c r="M403">
        <v>31.4</v>
      </c>
      <c r="N403">
        <v>32.200000000000003</v>
      </c>
      <c r="O403">
        <v>32.200000000000003</v>
      </c>
      <c r="P403">
        <v>32.200000000000003</v>
      </c>
      <c r="Q403">
        <v>32.200000000000003</v>
      </c>
      <c r="R403">
        <v>32.200000000000003</v>
      </c>
      <c r="S403" s="30">
        <v>32.200000000000003</v>
      </c>
    </row>
    <row r="404" spans="1:19">
      <c r="A404" s="3" t="s">
        <v>563</v>
      </c>
      <c r="B404">
        <v>20</v>
      </c>
      <c r="C404">
        <v>8</v>
      </c>
      <c r="D404" s="3" t="s">
        <v>159</v>
      </c>
      <c r="E404" s="3" t="s">
        <v>27</v>
      </c>
      <c r="F404" s="28">
        <v>401149</v>
      </c>
      <c r="G404" s="3" t="s">
        <v>99</v>
      </c>
      <c r="H404">
        <v>40</v>
      </c>
      <c r="I404">
        <v>40</v>
      </c>
      <c r="J404">
        <v>40</v>
      </c>
      <c r="K404">
        <v>40</v>
      </c>
      <c r="L404">
        <v>40</v>
      </c>
      <c r="M404">
        <v>40</v>
      </c>
      <c r="N404">
        <v>40</v>
      </c>
      <c r="O404">
        <v>40</v>
      </c>
      <c r="P404">
        <v>40</v>
      </c>
      <c r="Q404">
        <v>40</v>
      </c>
      <c r="R404">
        <v>40</v>
      </c>
      <c r="S404" s="30">
        <v>40</v>
      </c>
    </row>
    <row r="405" spans="1:19">
      <c r="A405" s="3" t="s">
        <v>564</v>
      </c>
      <c r="B405">
        <v>20</v>
      </c>
      <c r="C405">
        <v>8</v>
      </c>
      <c r="D405" s="3" t="s">
        <v>159</v>
      </c>
      <c r="E405" s="3" t="s">
        <v>27</v>
      </c>
      <c r="F405" s="28">
        <v>401150</v>
      </c>
      <c r="G405" s="3" t="s">
        <v>99</v>
      </c>
      <c r="H405">
        <v>81</v>
      </c>
      <c r="I405">
        <v>80</v>
      </c>
      <c r="J405">
        <v>80</v>
      </c>
      <c r="K405">
        <v>81</v>
      </c>
      <c r="L405">
        <v>81</v>
      </c>
      <c r="M405">
        <v>81</v>
      </c>
      <c r="N405">
        <v>81</v>
      </c>
      <c r="O405">
        <v>81</v>
      </c>
      <c r="P405">
        <v>80</v>
      </c>
      <c r="Q405">
        <v>81</v>
      </c>
      <c r="R405">
        <v>81</v>
      </c>
      <c r="S405" s="30">
        <v>81</v>
      </c>
    </row>
    <row r="406" spans="1:19">
      <c r="A406" s="3" t="s">
        <v>565</v>
      </c>
      <c r="B406">
        <v>20</v>
      </c>
      <c r="C406">
        <v>8</v>
      </c>
      <c r="D406" s="3" t="s">
        <v>159</v>
      </c>
      <c r="E406" s="3" t="s">
        <v>27</v>
      </c>
      <c r="F406" s="28">
        <v>401151</v>
      </c>
      <c r="G406" s="3" t="s">
        <v>99</v>
      </c>
      <c r="H406">
        <v>55</v>
      </c>
      <c r="I406">
        <v>55</v>
      </c>
      <c r="J406">
        <v>54</v>
      </c>
      <c r="K406">
        <v>55</v>
      </c>
      <c r="L406">
        <v>55</v>
      </c>
      <c r="M406">
        <v>55</v>
      </c>
      <c r="N406">
        <v>55</v>
      </c>
      <c r="O406">
        <v>55</v>
      </c>
      <c r="P406">
        <v>55</v>
      </c>
      <c r="Q406">
        <v>55</v>
      </c>
      <c r="R406">
        <v>55</v>
      </c>
      <c r="S406" s="30">
        <v>55</v>
      </c>
    </row>
    <row r="407" spans="1:19">
      <c r="A407" s="3" t="s">
        <v>566</v>
      </c>
      <c r="B407">
        <v>20</v>
      </c>
      <c r="C407">
        <v>8</v>
      </c>
      <c r="D407" s="3" t="s">
        <v>159</v>
      </c>
      <c r="E407" s="3" t="s">
        <v>27</v>
      </c>
      <c r="F407" s="28">
        <v>401153</v>
      </c>
      <c r="G407" s="3" t="s">
        <v>99</v>
      </c>
      <c r="H407">
        <v>135</v>
      </c>
      <c r="I407">
        <v>136</v>
      </c>
      <c r="J407">
        <v>136</v>
      </c>
      <c r="K407">
        <v>135</v>
      </c>
      <c r="L407">
        <v>135</v>
      </c>
      <c r="M407">
        <v>136</v>
      </c>
      <c r="N407">
        <v>138</v>
      </c>
      <c r="O407">
        <v>138</v>
      </c>
      <c r="P407">
        <v>138</v>
      </c>
      <c r="Q407">
        <v>138</v>
      </c>
      <c r="R407">
        <v>138</v>
      </c>
      <c r="S407" s="30">
        <v>136</v>
      </c>
    </row>
    <row r="408" spans="1:19">
      <c r="A408" s="3" t="s">
        <v>567</v>
      </c>
      <c r="B408">
        <v>20</v>
      </c>
      <c r="C408">
        <v>8</v>
      </c>
      <c r="D408" s="3" t="s">
        <v>159</v>
      </c>
      <c r="E408" s="3" t="s">
        <v>27</v>
      </c>
      <c r="F408" s="28">
        <v>401154</v>
      </c>
      <c r="G408" s="3" t="s">
        <v>99</v>
      </c>
      <c r="H408">
        <v>43</v>
      </c>
      <c r="I408">
        <v>44</v>
      </c>
      <c r="J408">
        <v>44</v>
      </c>
      <c r="K408">
        <v>44</v>
      </c>
      <c r="L408">
        <v>44</v>
      </c>
      <c r="M408">
        <v>46</v>
      </c>
      <c r="N408">
        <v>46</v>
      </c>
      <c r="O408">
        <v>46</v>
      </c>
      <c r="P408">
        <v>46</v>
      </c>
      <c r="Q408">
        <v>46</v>
      </c>
      <c r="R408">
        <v>46</v>
      </c>
      <c r="S408" s="30">
        <v>46</v>
      </c>
    </row>
    <row r="409" spans="1:19">
      <c r="A409" s="3" t="s">
        <v>568</v>
      </c>
      <c r="B409">
        <v>20</v>
      </c>
      <c r="C409">
        <v>8</v>
      </c>
      <c r="D409" s="3" t="s">
        <v>159</v>
      </c>
      <c r="E409" s="3" t="s">
        <v>27</v>
      </c>
      <c r="F409" s="28">
        <v>401156</v>
      </c>
      <c r="G409" s="3" t="s">
        <v>99</v>
      </c>
      <c r="H409">
        <v>43</v>
      </c>
      <c r="I409">
        <v>43</v>
      </c>
      <c r="J409">
        <v>43</v>
      </c>
      <c r="K409">
        <v>43</v>
      </c>
      <c r="L409">
        <v>43</v>
      </c>
      <c r="M409">
        <v>42</v>
      </c>
      <c r="N409">
        <v>43</v>
      </c>
      <c r="O409">
        <v>43</v>
      </c>
      <c r="P409">
        <v>43</v>
      </c>
      <c r="Q409">
        <v>43</v>
      </c>
      <c r="R409">
        <v>43</v>
      </c>
      <c r="S409" s="30">
        <v>43</v>
      </c>
    </row>
    <row r="410" spans="1:19">
      <c r="A410" s="3" t="s">
        <v>569</v>
      </c>
      <c r="B410">
        <v>20</v>
      </c>
      <c r="C410">
        <v>8</v>
      </c>
      <c r="D410" s="3" t="s">
        <v>159</v>
      </c>
      <c r="E410" s="3" t="s">
        <v>27</v>
      </c>
      <c r="F410" s="28">
        <v>401157</v>
      </c>
      <c r="G410" s="3" t="s">
        <v>99</v>
      </c>
      <c r="H410">
        <v>24</v>
      </c>
      <c r="I410">
        <v>24</v>
      </c>
      <c r="J410">
        <v>23</v>
      </c>
      <c r="K410">
        <v>24</v>
      </c>
      <c r="L410">
        <v>24</v>
      </c>
      <c r="M410">
        <v>26.5</v>
      </c>
      <c r="N410">
        <v>26.5</v>
      </c>
      <c r="O410">
        <v>26.5</v>
      </c>
      <c r="P410">
        <v>26.5</v>
      </c>
      <c r="Q410">
        <v>26.5</v>
      </c>
      <c r="R410">
        <v>26.5</v>
      </c>
      <c r="S410" s="30">
        <v>26.5</v>
      </c>
    </row>
    <row r="411" spans="1:19">
      <c r="A411" s="3" t="s">
        <v>570</v>
      </c>
      <c r="B411">
        <v>20</v>
      </c>
      <c r="C411">
        <v>8</v>
      </c>
      <c r="D411" s="3" t="s">
        <v>159</v>
      </c>
      <c r="E411" s="3" t="s">
        <v>27</v>
      </c>
      <c r="F411" s="28">
        <v>401158</v>
      </c>
      <c r="G411" s="3" t="s">
        <v>99</v>
      </c>
      <c r="H411">
        <v>21</v>
      </c>
      <c r="I411">
        <v>22</v>
      </c>
      <c r="J411">
        <v>22</v>
      </c>
      <c r="K411">
        <v>22</v>
      </c>
      <c r="L411">
        <v>22</v>
      </c>
      <c r="M411">
        <v>20.2</v>
      </c>
      <c r="N411">
        <v>19.2</v>
      </c>
      <c r="O411">
        <v>19.2</v>
      </c>
      <c r="P411">
        <v>20.2</v>
      </c>
      <c r="Q411">
        <v>20.2</v>
      </c>
      <c r="R411">
        <v>20.2</v>
      </c>
      <c r="S411" s="30">
        <v>20.2</v>
      </c>
    </row>
    <row r="412" spans="1:19">
      <c r="A412" s="3" t="s">
        <v>571</v>
      </c>
      <c r="B412">
        <v>20</v>
      </c>
      <c r="C412">
        <v>8</v>
      </c>
      <c r="D412" s="3" t="s">
        <v>159</v>
      </c>
      <c r="E412" s="3" t="s">
        <v>27</v>
      </c>
      <c r="F412" s="28">
        <v>401159</v>
      </c>
      <c r="G412" s="3" t="s">
        <v>99</v>
      </c>
      <c r="H412">
        <v>37</v>
      </c>
      <c r="I412">
        <v>37</v>
      </c>
      <c r="J412">
        <v>37</v>
      </c>
      <c r="K412">
        <v>37</v>
      </c>
      <c r="L412">
        <v>37</v>
      </c>
      <c r="M412">
        <v>37</v>
      </c>
      <c r="N412">
        <v>37</v>
      </c>
      <c r="O412">
        <v>36</v>
      </c>
      <c r="P412">
        <v>36</v>
      </c>
      <c r="Q412">
        <v>36</v>
      </c>
      <c r="R412">
        <v>36</v>
      </c>
      <c r="S412" s="30">
        <v>35</v>
      </c>
    </row>
    <row r="413" spans="1:19">
      <c r="A413" s="3" t="s">
        <v>572</v>
      </c>
      <c r="B413">
        <v>20</v>
      </c>
      <c r="C413">
        <v>8</v>
      </c>
      <c r="D413" s="3" t="s">
        <v>159</v>
      </c>
      <c r="E413" s="3" t="s">
        <v>27</v>
      </c>
      <c r="F413" s="28">
        <v>401160</v>
      </c>
      <c r="G413" s="3" t="s">
        <v>99</v>
      </c>
      <c r="H413">
        <v>64</v>
      </c>
      <c r="I413">
        <v>65</v>
      </c>
      <c r="J413">
        <v>66</v>
      </c>
      <c r="K413">
        <v>66</v>
      </c>
      <c r="L413">
        <v>66</v>
      </c>
      <c r="M413">
        <v>66</v>
      </c>
      <c r="N413">
        <v>66</v>
      </c>
      <c r="O413">
        <v>66</v>
      </c>
      <c r="P413">
        <v>67</v>
      </c>
      <c r="Q413">
        <v>67</v>
      </c>
      <c r="R413">
        <v>67</v>
      </c>
      <c r="S413" s="30">
        <v>67</v>
      </c>
    </row>
    <row r="414" spans="1:19">
      <c r="A414" s="3" t="s">
        <v>573</v>
      </c>
      <c r="B414">
        <v>20</v>
      </c>
      <c r="C414">
        <v>8</v>
      </c>
      <c r="D414" s="3" t="s">
        <v>159</v>
      </c>
      <c r="E414" s="3" t="s">
        <v>27</v>
      </c>
      <c r="F414" s="28">
        <v>401161</v>
      </c>
      <c r="G414" s="3" t="s">
        <v>99</v>
      </c>
      <c r="H414">
        <v>73</v>
      </c>
      <c r="I414">
        <v>76</v>
      </c>
      <c r="J414">
        <v>76</v>
      </c>
      <c r="K414">
        <v>75</v>
      </c>
      <c r="L414">
        <v>75</v>
      </c>
      <c r="M414">
        <v>69.2</v>
      </c>
      <c r="N414">
        <v>70.400000000000006</v>
      </c>
      <c r="O414">
        <v>70.400000000000006</v>
      </c>
      <c r="P414">
        <v>69.400000000000006</v>
      </c>
      <c r="Q414">
        <v>68.599999999999994</v>
      </c>
      <c r="R414">
        <v>70.599999999999994</v>
      </c>
      <c r="S414" s="30">
        <v>70.599999999999994</v>
      </c>
    </row>
    <row r="415" spans="1:19">
      <c r="A415" s="3" t="s">
        <v>574</v>
      </c>
      <c r="B415">
        <v>20</v>
      </c>
      <c r="C415">
        <v>8</v>
      </c>
      <c r="D415" s="3" t="s">
        <v>159</v>
      </c>
      <c r="E415" s="3" t="s">
        <v>27</v>
      </c>
      <c r="F415" s="28">
        <v>401162</v>
      </c>
      <c r="G415" s="3" t="s">
        <v>99</v>
      </c>
      <c r="H415">
        <v>55</v>
      </c>
      <c r="I415">
        <v>56</v>
      </c>
      <c r="J415">
        <v>57</v>
      </c>
      <c r="K415">
        <v>55</v>
      </c>
      <c r="L415">
        <v>55</v>
      </c>
      <c r="M415">
        <v>52.8</v>
      </c>
      <c r="N415">
        <v>53.6</v>
      </c>
      <c r="O415">
        <v>53.6</v>
      </c>
      <c r="P415">
        <v>54.6</v>
      </c>
      <c r="Q415">
        <v>53.6</v>
      </c>
      <c r="R415">
        <v>52.8</v>
      </c>
      <c r="S415" s="30">
        <v>51.8</v>
      </c>
    </row>
    <row r="416" spans="1:19">
      <c r="A416" s="3" t="s">
        <v>575</v>
      </c>
      <c r="B416">
        <v>20</v>
      </c>
      <c r="C416">
        <v>8</v>
      </c>
      <c r="D416" s="3" t="s">
        <v>159</v>
      </c>
      <c r="E416" s="3" t="s">
        <v>27</v>
      </c>
      <c r="F416" s="28">
        <v>401163</v>
      </c>
      <c r="G416" s="3" t="s">
        <v>99</v>
      </c>
      <c r="H416">
        <v>38</v>
      </c>
      <c r="I416">
        <v>38</v>
      </c>
      <c r="J416">
        <v>38</v>
      </c>
      <c r="K416">
        <v>37</v>
      </c>
      <c r="L416">
        <v>37</v>
      </c>
      <c r="M416">
        <v>33.799999999999997</v>
      </c>
      <c r="N416">
        <v>34.6</v>
      </c>
      <c r="O416">
        <v>34.6</v>
      </c>
      <c r="P416">
        <v>34.6</v>
      </c>
      <c r="Q416">
        <v>34.6</v>
      </c>
      <c r="R416">
        <v>35.6</v>
      </c>
      <c r="S416" s="30">
        <v>35.6</v>
      </c>
    </row>
    <row r="417" spans="1:19">
      <c r="A417" s="3" t="s">
        <v>576</v>
      </c>
      <c r="B417">
        <v>20</v>
      </c>
      <c r="C417">
        <v>8</v>
      </c>
      <c r="D417" s="3" t="s">
        <v>159</v>
      </c>
      <c r="E417" s="3" t="s">
        <v>27</v>
      </c>
      <c r="F417" s="28">
        <v>401164</v>
      </c>
      <c r="G417" s="3" t="s">
        <v>99</v>
      </c>
      <c r="H417">
        <v>30.8</v>
      </c>
      <c r="I417">
        <v>31.8</v>
      </c>
      <c r="J417">
        <v>31.8</v>
      </c>
      <c r="K417">
        <v>29.8</v>
      </c>
      <c r="L417">
        <v>29.8</v>
      </c>
      <c r="M417">
        <v>27.6</v>
      </c>
      <c r="N417">
        <v>29.6</v>
      </c>
      <c r="O417">
        <v>29.6</v>
      </c>
      <c r="P417">
        <v>29.6</v>
      </c>
      <c r="Q417">
        <v>29.6</v>
      </c>
      <c r="R417">
        <v>28.8</v>
      </c>
      <c r="S417" s="30">
        <v>28.8</v>
      </c>
    </row>
    <row r="418" spans="1:19">
      <c r="A418" s="3" t="s">
        <v>577</v>
      </c>
      <c r="B418">
        <v>20</v>
      </c>
      <c r="C418">
        <v>8</v>
      </c>
      <c r="D418" s="3" t="s">
        <v>159</v>
      </c>
      <c r="E418" s="3" t="s">
        <v>27</v>
      </c>
      <c r="F418" s="28">
        <v>401165</v>
      </c>
      <c r="G418" s="3" t="s">
        <v>99</v>
      </c>
      <c r="H418">
        <v>81</v>
      </c>
      <c r="I418">
        <v>82</v>
      </c>
      <c r="J418">
        <v>81</v>
      </c>
      <c r="K418">
        <v>82</v>
      </c>
      <c r="L418">
        <v>82</v>
      </c>
      <c r="M418">
        <v>75.599999999999994</v>
      </c>
      <c r="N418">
        <v>75.599999999999994</v>
      </c>
      <c r="O418">
        <v>75.599999999999994</v>
      </c>
      <c r="P418">
        <v>75.599999999999994</v>
      </c>
      <c r="Q418">
        <v>76.599999999999994</v>
      </c>
      <c r="R418">
        <v>76.599999999999994</v>
      </c>
      <c r="S418" s="30">
        <v>75.599999999999994</v>
      </c>
    </row>
    <row r="419" spans="1:19">
      <c r="A419" s="3" t="s">
        <v>578</v>
      </c>
      <c r="B419">
        <v>20</v>
      </c>
      <c r="C419">
        <v>8</v>
      </c>
      <c r="D419" s="3" t="s">
        <v>159</v>
      </c>
      <c r="E419" s="3" t="s">
        <v>27</v>
      </c>
      <c r="F419" s="28">
        <v>401166</v>
      </c>
      <c r="G419" s="3" t="s">
        <v>99</v>
      </c>
      <c r="H419">
        <v>28</v>
      </c>
      <c r="I419">
        <v>28</v>
      </c>
      <c r="J419">
        <v>28</v>
      </c>
      <c r="K419">
        <v>27</v>
      </c>
      <c r="L419">
        <v>27</v>
      </c>
      <c r="M419">
        <v>28</v>
      </c>
      <c r="N419">
        <v>28</v>
      </c>
      <c r="O419">
        <v>28</v>
      </c>
      <c r="P419">
        <v>28</v>
      </c>
      <c r="Q419">
        <v>28</v>
      </c>
      <c r="R419">
        <v>28</v>
      </c>
      <c r="S419" s="30">
        <v>28</v>
      </c>
    </row>
    <row r="420" spans="1:19">
      <c r="A420" s="3" t="s">
        <v>579</v>
      </c>
      <c r="B420">
        <v>20</v>
      </c>
      <c r="C420">
        <v>8</v>
      </c>
      <c r="D420" s="3" t="s">
        <v>159</v>
      </c>
      <c r="E420" s="3" t="s">
        <v>27</v>
      </c>
      <c r="F420" s="28">
        <v>401167</v>
      </c>
      <c r="G420" s="3" t="s">
        <v>99</v>
      </c>
      <c r="H420">
        <v>20</v>
      </c>
      <c r="I420">
        <v>20</v>
      </c>
      <c r="J420">
        <v>20</v>
      </c>
      <c r="K420">
        <v>20</v>
      </c>
      <c r="L420">
        <v>20</v>
      </c>
      <c r="M420">
        <v>20</v>
      </c>
      <c r="N420">
        <v>20</v>
      </c>
      <c r="O420">
        <v>20</v>
      </c>
      <c r="P420">
        <v>20</v>
      </c>
      <c r="Q420">
        <v>20</v>
      </c>
      <c r="R420">
        <v>20</v>
      </c>
      <c r="S420" s="30">
        <v>20</v>
      </c>
    </row>
    <row r="421" spans="1:19">
      <c r="A421" s="3" t="s">
        <v>580</v>
      </c>
      <c r="B421">
        <v>20</v>
      </c>
      <c r="C421">
        <v>8</v>
      </c>
      <c r="D421" s="3" t="s">
        <v>159</v>
      </c>
      <c r="E421" s="3" t="s">
        <v>27</v>
      </c>
      <c r="F421" s="28">
        <v>401168</v>
      </c>
      <c r="G421" s="3" t="s">
        <v>99</v>
      </c>
      <c r="H421">
        <v>27</v>
      </c>
      <c r="I421">
        <v>27</v>
      </c>
      <c r="J421">
        <v>27</v>
      </c>
      <c r="K421">
        <v>27</v>
      </c>
      <c r="L421">
        <v>27</v>
      </c>
      <c r="M421">
        <v>27</v>
      </c>
      <c r="N421">
        <v>26</v>
      </c>
      <c r="O421">
        <v>26</v>
      </c>
      <c r="P421">
        <v>27</v>
      </c>
      <c r="Q421">
        <v>27</v>
      </c>
      <c r="R421">
        <v>26</v>
      </c>
      <c r="S421" s="30">
        <v>27</v>
      </c>
    </row>
    <row r="422" spans="1:19">
      <c r="A422" s="3" t="s">
        <v>581</v>
      </c>
      <c r="B422">
        <v>20</v>
      </c>
      <c r="C422">
        <v>8</v>
      </c>
      <c r="D422" s="3" t="s">
        <v>159</v>
      </c>
      <c r="E422" s="3" t="s">
        <v>27</v>
      </c>
      <c r="F422" s="28">
        <v>401169</v>
      </c>
      <c r="G422" s="3" t="s">
        <v>99</v>
      </c>
      <c r="H422">
        <v>56</v>
      </c>
      <c r="I422">
        <v>55</v>
      </c>
      <c r="J422">
        <v>57</v>
      </c>
      <c r="K422">
        <v>55</v>
      </c>
      <c r="L422">
        <v>55</v>
      </c>
      <c r="M422">
        <v>49.2</v>
      </c>
      <c r="N422">
        <v>50</v>
      </c>
      <c r="O422">
        <v>50</v>
      </c>
      <c r="P422">
        <v>50</v>
      </c>
      <c r="Q422">
        <v>50</v>
      </c>
      <c r="R422">
        <v>50</v>
      </c>
      <c r="S422" s="30">
        <v>50</v>
      </c>
    </row>
    <row r="423" spans="1:19">
      <c r="A423" s="3" t="s">
        <v>582</v>
      </c>
      <c r="B423">
        <v>20</v>
      </c>
      <c r="C423">
        <v>8</v>
      </c>
      <c r="D423" s="3" t="s">
        <v>159</v>
      </c>
      <c r="E423" s="3" t="s">
        <v>27</v>
      </c>
      <c r="F423" s="28">
        <v>401170</v>
      </c>
      <c r="G423" s="3" t="s">
        <v>99</v>
      </c>
      <c r="H423">
        <v>17</v>
      </c>
      <c r="I423">
        <v>17</v>
      </c>
      <c r="J423">
        <v>17</v>
      </c>
      <c r="K423">
        <v>17</v>
      </c>
      <c r="L423">
        <v>17</v>
      </c>
      <c r="M423">
        <v>15.8</v>
      </c>
      <c r="N423">
        <v>15.8</v>
      </c>
      <c r="O423">
        <v>15.8</v>
      </c>
      <c r="P423">
        <v>15.8</v>
      </c>
      <c r="Q423">
        <v>15.8</v>
      </c>
      <c r="R423">
        <v>16.8</v>
      </c>
      <c r="S423" s="30">
        <v>16.8</v>
      </c>
    </row>
    <row r="424" spans="1:19">
      <c r="A424" s="3" t="s">
        <v>583</v>
      </c>
      <c r="B424">
        <v>20</v>
      </c>
      <c r="C424">
        <v>8</v>
      </c>
      <c r="D424" s="3" t="s">
        <v>159</v>
      </c>
      <c r="E424" s="3" t="s">
        <v>27</v>
      </c>
      <c r="F424" s="28">
        <v>401171</v>
      </c>
      <c r="G424" s="3" t="s">
        <v>99</v>
      </c>
      <c r="H424">
        <v>47</v>
      </c>
      <c r="I424">
        <v>47</v>
      </c>
      <c r="J424">
        <v>46</v>
      </c>
      <c r="K424">
        <v>45</v>
      </c>
      <c r="L424">
        <v>45</v>
      </c>
      <c r="M424">
        <v>40.6</v>
      </c>
      <c r="N424">
        <v>41.4</v>
      </c>
      <c r="O424">
        <v>41.4</v>
      </c>
      <c r="P424">
        <v>41.4</v>
      </c>
      <c r="Q424">
        <v>41.4</v>
      </c>
      <c r="R424">
        <v>41.4</v>
      </c>
      <c r="S424" s="30">
        <v>40.6</v>
      </c>
    </row>
    <row r="425" spans="1:19">
      <c r="A425" s="3" t="s">
        <v>584</v>
      </c>
      <c r="B425">
        <v>20</v>
      </c>
      <c r="C425">
        <v>8</v>
      </c>
      <c r="D425" s="3" t="s">
        <v>159</v>
      </c>
      <c r="E425" s="3" t="s">
        <v>27</v>
      </c>
      <c r="F425" s="28">
        <v>401172</v>
      </c>
      <c r="G425" s="3" t="s">
        <v>99</v>
      </c>
      <c r="H425">
        <v>39</v>
      </c>
      <c r="I425">
        <v>39</v>
      </c>
      <c r="J425">
        <v>40</v>
      </c>
      <c r="K425">
        <v>38</v>
      </c>
      <c r="L425">
        <v>38</v>
      </c>
      <c r="M425">
        <v>34.6</v>
      </c>
      <c r="N425">
        <v>34.200000000000003</v>
      </c>
      <c r="O425">
        <v>35.200000000000003</v>
      </c>
      <c r="P425">
        <v>34.4</v>
      </c>
      <c r="Q425">
        <v>34.4</v>
      </c>
      <c r="R425">
        <v>36.200000000000003</v>
      </c>
      <c r="S425" s="30">
        <v>36.200000000000003</v>
      </c>
    </row>
    <row r="426" spans="1:19">
      <c r="A426" s="3" t="s">
        <v>585</v>
      </c>
      <c r="B426">
        <v>20</v>
      </c>
      <c r="C426">
        <v>8</v>
      </c>
      <c r="D426" s="3" t="s">
        <v>159</v>
      </c>
      <c r="E426" s="3" t="s">
        <v>27</v>
      </c>
      <c r="F426" s="28">
        <v>401173</v>
      </c>
      <c r="G426" s="3" t="s">
        <v>99</v>
      </c>
      <c r="H426">
        <v>46</v>
      </c>
      <c r="I426">
        <v>46</v>
      </c>
      <c r="J426">
        <v>46</v>
      </c>
      <c r="K426">
        <v>46</v>
      </c>
      <c r="L426">
        <v>46</v>
      </c>
      <c r="M426">
        <v>43</v>
      </c>
      <c r="N426">
        <v>43.8</v>
      </c>
      <c r="O426">
        <v>43.8</v>
      </c>
      <c r="P426">
        <v>43.8</v>
      </c>
      <c r="Q426">
        <v>44.8</v>
      </c>
      <c r="R426">
        <v>44.8</v>
      </c>
      <c r="S426" s="30">
        <v>44.8</v>
      </c>
    </row>
    <row r="427" spans="1:19">
      <c r="A427" s="3" t="s">
        <v>586</v>
      </c>
      <c r="B427">
        <v>20</v>
      </c>
      <c r="C427">
        <v>8</v>
      </c>
      <c r="D427" s="3" t="s">
        <v>159</v>
      </c>
      <c r="E427" s="3" t="s">
        <v>27</v>
      </c>
      <c r="F427" s="28">
        <v>401174</v>
      </c>
      <c r="G427" s="3" t="s">
        <v>99</v>
      </c>
      <c r="H427">
        <v>46</v>
      </c>
      <c r="I427">
        <v>47</v>
      </c>
      <c r="J427">
        <v>47</v>
      </c>
      <c r="K427">
        <v>47</v>
      </c>
      <c r="L427">
        <v>47</v>
      </c>
      <c r="M427">
        <v>47</v>
      </c>
      <c r="N427">
        <v>47</v>
      </c>
      <c r="O427">
        <v>47</v>
      </c>
      <c r="P427">
        <v>47</v>
      </c>
      <c r="Q427">
        <v>47</v>
      </c>
      <c r="R427">
        <v>47</v>
      </c>
      <c r="S427" s="30">
        <v>47</v>
      </c>
    </row>
    <row r="428" spans="1:19">
      <c r="A428" s="3" t="s">
        <v>587</v>
      </c>
      <c r="B428">
        <v>20</v>
      </c>
      <c r="C428">
        <v>8</v>
      </c>
      <c r="D428" s="3" t="s">
        <v>159</v>
      </c>
      <c r="E428" s="3" t="s">
        <v>27</v>
      </c>
      <c r="F428" s="28">
        <v>401175</v>
      </c>
      <c r="G428" s="3" t="s">
        <v>99</v>
      </c>
      <c r="H428">
        <v>14</v>
      </c>
      <c r="I428">
        <v>14</v>
      </c>
      <c r="J428">
        <v>14</v>
      </c>
      <c r="K428">
        <v>14</v>
      </c>
      <c r="L428">
        <v>14</v>
      </c>
      <c r="M428">
        <v>14</v>
      </c>
      <c r="N428">
        <v>14</v>
      </c>
      <c r="O428">
        <v>14</v>
      </c>
      <c r="P428">
        <v>14</v>
      </c>
      <c r="Q428">
        <v>14</v>
      </c>
      <c r="R428">
        <v>14</v>
      </c>
      <c r="S428" s="30">
        <v>14</v>
      </c>
    </row>
    <row r="429" spans="1:19">
      <c r="A429" s="3" t="s">
        <v>588</v>
      </c>
      <c r="B429">
        <v>20</v>
      </c>
      <c r="C429">
        <v>8</v>
      </c>
      <c r="D429" s="3" t="s">
        <v>159</v>
      </c>
      <c r="E429" s="3" t="s">
        <v>27</v>
      </c>
      <c r="F429" s="28">
        <v>401176</v>
      </c>
      <c r="G429" s="3" t="s">
        <v>99</v>
      </c>
      <c r="H429">
        <v>77</v>
      </c>
      <c r="I429">
        <v>76</v>
      </c>
      <c r="J429">
        <v>76</v>
      </c>
      <c r="K429">
        <v>75</v>
      </c>
      <c r="L429">
        <v>75</v>
      </c>
      <c r="M429">
        <v>76</v>
      </c>
      <c r="N429">
        <v>77</v>
      </c>
      <c r="O429">
        <v>77</v>
      </c>
      <c r="P429">
        <v>77</v>
      </c>
      <c r="Q429">
        <v>77</v>
      </c>
      <c r="R429">
        <v>77</v>
      </c>
      <c r="S429" s="30">
        <v>77</v>
      </c>
    </row>
    <row r="430" spans="1:19">
      <c r="A430" s="3" t="s">
        <v>589</v>
      </c>
      <c r="B430">
        <v>20</v>
      </c>
      <c r="C430">
        <v>8</v>
      </c>
      <c r="D430" s="3" t="s">
        <v>159</v>
      </c>
      <c r="E430" s="3" t="s">
        <v>27</v>
      </c>
      <c r="F430" s="28">
        <v>401177</v>
      </c>
      <c r="G430" s="3" t="s">
        <v>99</v>
      </c>
      <c r="H430">
        <v>92</v>
      </c>
      <c r="I430">
        <v>92</v>
      </c>
      <c r="J430">
        <v>91</v>
      </c>
      <c r="K430">
        <v>92</v>
      </c>
      <c r="L430">
        <v>92</v>
      </c>
      <c r="M430">
        <v>92</v>
      </c>
      <c r="N430">
        <v>93</v>
      </c>
      <c r="O430">
        <v>93</v>
      </c>
      <c r="P430">
        <v>93</v>
      </c>
      <c r="Q430">
        <v>93</v>
      </c>
      <c r="R430">
        <v>92</v>
      </c>
      <c r="S430" s="30">
        <v>94</v>
      </c>
    </row>
    <row r="431" spans="1:19">
      <c r="A431" s="3" t="s">
        <v>590</v>
      </c>
      <c r="B431">
        <v>20</v>
      </c>
      <c r="C431">
        <v>8</v>
      </c>
      <c r="D431" s="3" t="s">
        <v>159</v>
      </c>
      <c r="E431" s="3" t="s">
        <v>27</v>
      </c>
      <c r="F431" s="28">
        <v>401178</v>
      </c>
      <c r="G431" s="3" t="s">
        <v>99</v>
      </c>
      <c r="H431">
        <v>70</v>
      </c>
      <c r="I431">
        <v>70</v>
      </c>
      <c r="J431">
        <v>70</v>
      </c>
      <c r="K431">
        <v>70</v>
      </c>
      <c r="L431">
        <v>70</v>
      </c>
      <c r="M431">
        <v>70</v>
      </c>
      <c r="N431">
        <v>70</v>
      </c>
      <c r="O431">
        <v>71</v>
      </c>
      <c r="P431">
        <v>71</v>
      </c>
      <c r="Q431">
        <v>71</v>
      </c>
      <c r="R431">
        <v>71</v>
      </c>
      <c r="S431" s="30">
        <v>71</v>
      </c>
    </row>
    <row r="432" spans="1:19">
      <c r="A432" s="3" t="s">
        <v>591</v>
      </c>
      <c r="B432">
        <v>20</v>
      </c>
      <c r="C432">
        <v>8</v>
      </c>
      <c r="D432" s="3" t="s">
        <v>159</v>
      </c>
      <c r="E432" s="3" t="s">
        <v>27</v>
      </c>
      <c r="F432" s="28">
        <v>401179</v>
      </c>
      <c r="G432" s="3" t="s">
        <v>99</v>
      </c>
      <c r="H432">
        <v>62</v>
      </c>
      <c r="I432">
        <v>61</v>
      </c>
      <c r="J432">
        <v>61</v>
      </c>
      <c r="K432">
        <v>62</v>
      </c>
      <c r="L432">
        <v>62</v>
      </c>
      <c r="M432">
        <v>64</v>
      </c>
      <c r="N432">
        <v>64</v>
      </c>
      <c r="O432">
        <v>64</v>
      </c>
      <c r="P432">
        <v>64</v>
      </c>
      <c r="Q432">
        <v>64</v>
      </c>
      <c r="R432">
        <v>64</v>
      </c>
      <c r="S432" s="30">
        <v>64</v>
      </c>
    </row>
    <row r="433" spans="1:19">
      <c r="A433" s="3" t="s">
        <v>592</v>
      </c>
      <c r="B433">
        <v>20</v>
      </c>
      <c r="C433">
        <v>8</v>
      </c>
      <c r="D433" s="3" t="s">
        <v>159</v>
      </c>
      <c r="E433" s="3" t="s">
        <v>27</v>
      </c>
      <c r="F433" s="28">
        <v>401180</v>
      </c>
      <c r="G433" s="3" t="s">
        <v>99</v>
      </c>
      <c r="H433">
        <v>72</v>
      </c>
      <c r="I433">
        <v>73</v>
      </c>
      <c r="J433">
        <v>72</v>
      </c>
      <c r="K433">
        <v>73</v>
      </c>
      <c r="L433">
        <v>73</v>
      </c>
      <c r="M433">
        <v>72</v>
      </c>
      <c r="N433">
        <v>73</v>
      </c>
      <c r="O433">
        <v>73</v>
      </c>
      <c r="P433">
        <v>73</v>
      </c>
      <c r="Q433">
        <v>73</v>
      </c>
      <c r="R433">
        <v>73</v>
      </c>
      <c r="S433" s="30">
        <v>73</v>
      </c>
    </row>
    <row r="434" spans="1:19">
      <c r="A434" s="3" t="s">
        <v>593</v>
      </c>
      <c r="B434">
        <v>20</v>
      </c>
      <c r="C434">
        <v>8</v>
      </c>
      <c r="D434" s="3" t="s">
        <v>159</v>
      </c>
      <c r="E434" s="3" t="s">
        <v>27</v>
      </c>
      <c r="F434" s="28">
        <v>401181</v>
      </c>
      <c r="G434" s="3" t="s">
        <v>99</v>
      </c>
      <c r="H434">
        <v>19</v>
      </c>
      <c r="I434">
        <v>19</v>
      </c>
      <c r="J434">
        <v>19</v>
      </c>
      <c r="K434">
        <v>19</v>
      </c>
      <c r="L434">
        <v>19</v>
      </c>
      <c r="M434">
        <v>19</v>
      </c>
      <c r="N434">
        <v>19</v>
      </c>
      <c r="O434">
        <v>19</v>
      </c>
      <c r="P434">
        <v>19</v>
      </c>
      <c r="Q434">
        <v>19</v>
      </c>
      <c r="R434">
        <v>19</v>
      </c>
      <c r="S434" s="30">
        <v>19</v>
      </c>
    </row>
    <row r="435" spans="1:19">
      <c r="A435" s="3" t="s">
        <v>594</v>
      </c>
      <c r="B435">
        <v>20</v>
      </c>
      <c r="C435">
        <v>8</v>
      </c>
      <c r="D435" s="3" t="s">
        <v>159</v>
      </c>
      <c r="E435" s="3" t="s">
        <v>27</v>
      </c>
      <c r="F435" s="28">
        <v>401182</v>
      </c>
      <c r="G435" s="3" t="s">
        <v>99</v>
      </c>
      <c r="H435">
        <v>52</v>
      </c>
      <c r="I435">
        <v>51</v>
      </c>
      <c r="J435">
        <v>51</v>
      </c>
      <c r="K435">
        <v>52</v>
      </c>
      <c r="L435">
        <v>52</v>
      </c>
      <c r="M435">
        <v>52</v>
      </c>
      <c r="N435">
        <v>52</v>
      </c>
      <c r="O435">
        <v>52</v>
      </c>
      <c r="P435">
        <v>52</v>
      </c>
      <c r="Q435">
        <v>52</v>
      </c>
      <c r="R435">
        <v>52</v>
      </c>
      <c r="S435" s="30">
        <v>52</v>
      </c>
    </row>
    <row r="436" spans="1:19">
      <c r="A436" s="3" t="s">
        <v>595</v>
      </c>
      <c r="B436">
        <v>20</v>
      </c>
      <c r="C436">
        <v>8</v>
      </c>
      <c r="D436" s="3" t="s">
        <v>159</v>
      </c>
      <c r="E436" s="3" t="s">
        <v>27</v>
      </c>
      <c r="F436" s="28">
        <v>401183</v>
      </c>
      <c r="G436" s="3" t="s">
        <v>99</v>
      </c>
      <c r="H436">
        <v>33</v>
      </c>
      <c r="I436">
        <v>33</v>
      </c>
      <c r="J436">
        <v>33</v>
      </c>
      <c r="K436">
        <v>33</v>
      </c>
      <c r="L436">
        <v>33</v>
      </c>
      <c r="M436">
        <v>33</v>
      </c>
      <c r="N436">
        <v>33</v>
      </c>
      <c r="O436">
        <v>33</v>
      </c>
      <c r="P436">
        <v>33</v>
      </c>
      <c r="Q436">
        <v>33</v>
      </c>
      <c r="R436">
        <v>33</v>
      </c>
      <c r="S436" s="30">
        <v>33</v>
      </c>
    </row>
    <row r="437" spans="1:19">
      <c r="A437" s="3" t="s">
        <v>596</v>
      </c>
      <c r="B437">
        <v>20</v>
      </c>
      <c r="C437">
        <v>8</v>
      </c>
      <c r="D437" s="3" t="s">
        <v>159</v>
      </c>
      <c r="E437" s="3" t="s">
        <v>27</v>
      </c>
      <c r="F437" s="28">
        <v>401184</v>
      </c>
      <c r="G437" s="3" t="s">
        <v>99</v>
      </c>
      <c r="H437">
        <v>107</v>
      </c>
      <c r="I437">
        <v>106</v>
      </c>
      <c r="J437">
        <v>103</v>
      </c>
      <c r="K437">
        <v>105</v>
      </c>
      <c r="L437">
        <v>105</v>
      </c>
      <c r="M437">
        <v>106</v>
      </c>
      <c r="N437">
        <v>106</v>
      </c>
      <c r="O437">
        <v>106</v>
      </c>
      <c r="P437">
        <v>106</v>
      </c>
      <c r="Q437">
        <v>105</v>
      </c>
      <c r="R437">
        <v>106</v>
      </c>
      <c r="S437" s="30">
        <v>106</v>
      </c>
    </row>
    <row r="438" spans="1:19">
      <c r="A438" s="3" t="s">
        <v>597</v>
      </c>
      <c r="B438">
        <v>20</v>
      </c>
      <c r="C438">
        <v>8</v>
      </c>
      <c r="D438" s="3" t="s">
        <v>159</v>
      </c>
      <c r="E438" s="3" t="s">
        <v>27</v>
      </c>
      <c r="F438" s="28">
        <v>401185</v>
      </c>
      <c r="G438" s="3" t="s">
        <v>99</v>
      </c>
      <c r="H438">
        <v>69</v>
      </c>
      <c r="I438">
        <v>69</v>
      </c>
      <c r="J438">
        <v>69</v>
      </c>
      <c r="K438">
        <v>69</v>
      </c>
      <c r="L438">
        <v>69</v>
      </c>
      <c r="M438">
        <v>69</v>
      </c>
      <c r="N438">
        <v>69</v>
      </c>
      <c r="O438">
        <v>69</v>
      </c>
      <c r="P438">
        <v>69</v>
      </c>
      <c r="Q438">
        <v>69</v>
      </c>
      <c r="R438">
        <v>69</v>
      </c>
      <c r="S438" s="30">
        <v>68</v>
      </c>
    </row>
    <row r="439" spans="1:19">
      <c r="A439" s="3" t="s">
        <v>598</v>
      </c>
      <c r="B439">
        <v>20</v>
      </c>
      <c r="C439">
        <v>8</v>
      </c>
      <c r="D439" s="3" t="s">
        <v>159</v>
      </c>
      <c r="E439" s="3" t="s">
        <v>27</v>
      </c>
      <c r="F439" s="28">
        <v>401186</v>
      </c>
      <c r="G439" s="3" t="s">
        <v>99</v>
      </c>
      <c r="H439">
        <v>96</v>
      </c>
      <c r="I439">
        <v>97</v>
      </c>
      <c r="J439">
        <v>97</v>
      </c>
      <c r="K439">
        <v>97</v>
      </c>
      <c r="L439">
        <v>97</v>
      </c>
      <c r="M439">
        <v>98</v>
      </c>
      <c r="N439">
        <v>98</v>
      </c>
      <c r="O439">
        <v>97</v>
      </c>
      <c r="P439">
        <v>98</v>
      </c>
      <c r="Q439">
        <v>98</v>
      </c>
      <c r="R439">
        <v>98</v>
      </c>
      <c r="S439" s="30">
        <v>98</v>
      </c>
    </row>
    <row r="440" spans="1:19">
      <c r="A440" s="3" t="s">
        <v>599</v>
      </c>
      <c r="B440">
        <v>20</v>
      </c>
      <c r="C440">
        <v>8</v>
      </c>
      <c r="D440" s="3" t="s">
        <v>159</v>
      </c>
      <c r="E440" s="3" t="s">
        <v>27</v>
      </c>
      <c r="F440" s="28">
        <v>401187</v>
      </c>
      <c r="G440" s="3" t="s">
        <v>99</v>
      </c>
      <c r="H440">
        <v>60</v>
      </c>
      <c r="I440">
        <v>60</v>
      </c>
      <c r="J440">
        <v>60</v>
      </c>
      <c r="K440">
        <v>60</v>
      </c>
      <c r="L440">
        <v>60</v>
      </c>
      <c r="M440">
        <v>60</v>
      </c>
      <c r="N440">
        <v>60</v>
      </c>
      <c r="O440">
        <v>60</v>
      </c>
      <c r="P440">
        <v>60</v>
      </c>
      <c r="Q440">
        <v>60</v>
      </c>
      <c r="R440">
        <v>60</v>
      </c>
      <c r="S440" s="30">
        <v>60</v>
      </c>
    </row>
    <row r="441" spans="1:19">
      <c r="A441" s="3" t="s">
        <v>600</v>
      </c>
      <c r="B441">
        <v>20</v>
      </c>
      <c r="C441">
        <v>8</v>
      </c>
      <c r="D441" s="3" t="s">
        <v>159</v>
      </c>
      <c r="E441" s="3" t="s">
        <v>27</v>
      </c>
      <c r="F441" s="28">
        <v>401188</v>
      </c>
      <c r="G441" s="3" t="s">
        <v>99</v>
      </c>
      <c r="H441">
        <v>28</v>
      </c>
      <c r="I441">
        <v>27</v>
      </c>
      <c r="J441">
        <v>27</v>
      </c>
      <c r="K441">
        <v>28</v>
      </c>
      <c r="L441">
        <v>28</v>
      </c>
      <c r="M441">
        <v>28</v>
      </c>
      <c r="N441">
        <v>28</v>
      </c>
      <c r="O441">
        <v>28</v>
      </c>
      <c r="P441">
        <v>28</v>
      </c>
      <c r="Q441">
        <v>28</v>
      </c>
      <c r="R441">
        <v>28</v>
      </c>
      <c r="S441" s="30">
        <v>28</v>
      </c>
    </row>
    <row r="442" spans="1:19">
      <c r="A442" s="3" t="s">
        <v>601</v>
      </c>
      <c r="B442">
        <v>20</v>
      </c>
      <c r="C442">
        <v>8</v>
      </c>
      <c r="D442" s="3" t="s">
        <v>159</v>
      </c>
      <c r="E442" s="3" t="s">
        <v>27</v>
      </c>
      <c r="F442" s="28">
        <v>401189</v>
      </c>
      <c r="G442" s="3" t="s">
        <v>99</v>
      </c>
      <c r="H442">
        <v>67</v>
      </c>
      <c r="I442">
        <v>65</v>
      </c>
      <c r="J442">
        <v>64</v>
      </c>
      <c r="K442">
        <v>67</v>
      </c>
      <c r="L442">
        <v>67</v>
      </c>
      <c r="M442">
        <v>67</v>
      </c>
      <c r="N442">
        <v>66</v>
      </c>
      <c r="O442">
        <v>66</v>
      </c>
      <c r="P442">
        <v>68</v>
      </c>
      <c r="Q442">
        <v>68</v>
      </c>
      <c r="R442">
        <v>68</v>
      </c>
      <c r="S442" s="30">
        <v>68</v>
      </c>
    </row>
    <row r="443" spans="1:19">
      <c r="A443" s="3" t="s">
        <v>602</v>
      </c>
      <c r="B443">
        <v>20</v>
      </c>
      <c r="C443">
        <v>8</v>
      </c>
      <c r="D443" s="3" t="s">
        <v>159</v>
      </c>
      <c r="E443" s="3" t="s">
        <v>27</v>
      </c>
      <c r="F443" s="28">
        <v>401190</v>
      </c>
      <c r="G443" s="3" t="s">
        <v>99</v>
      </c>
      <c r="H443">
        <v>67</v>
      </c>
      <c r="I443">
        <v>67</v>
      </c>
      <c r="J443">
        <v>65</v>
      </c>
      <c r="K443">
        <v>66</v>
      </c>
      <c r="L443">
        <v>66</v>
      </c>
      <c r="M443">
        <v>71</v>
      </c>
      <c r="N443">
        <v>71</v>
      </c>
      <c r="O443">
        <v>71</v>
      </c>
      <c r="P443">
        <v>70</v>
      </c>
      <c r="Q443">
        <v>70</v>
      </c>
      <c r="R443">
        <v>70</v>
      </c>
      <c r="S443" s="30">
        <v>70</v>
      </c>
    </row>
    <row r="444" spans="1:19">
      <c r="A444" s="3" t="s">
        <v>603</v>
      </c>
      <c r="B444">
        <v>20</v>
      </c>
      <c r="C444">
        <v>8</v>
      </c>
      <c r="D444" s="3" t="s">
        <v>159</v>
      </c>
      <c r="E444" s="3" t="s">
        <v>27</v>
      </c>
      <c r="F444" s="28">
        <v>401191</v>
      </c>
      <c r="G444" s="3" t="s">
        <v>99</v>
      </c>
      <c r="H444">
        <v>22</v>
      </c>
      <c r="I444">
        <v>22</v>
      </c>
      <c r="J444">
        <v>22</v>
      </c>
      <c r="K444">
        <v>22</v>
      </c>
      <c r="L444">
        <v>22</v>
      </c>
      <c r="M444">
        <v>22</v>
      </c>
      <c r="N444">
        <v>22</v>
      </c>
      <c r="O444">
        <v>22</v>
      </c>
      <c r="P444">
        <v>22</v>
      </c>
      <c r="Q444">
        <v>22</v>
      </c>
      <c r="R444">
        <v>22</v>
      </c>
      <c r="S444" s="30">
        <v>22</v>
      </c>
    </row>
    <row r="445" spans="1:19">
      <c r="A445" s="3" t="s">
        <v>604</v>
      </c>
      <c r="B445">
        <v>20</v>
      </c>
      <c r="C445">
        <v>8</v>
      </c>
      <c r="D445" s="3" t="s">
        <v>159</v>
      </c>
      <c r="E445" s="3" t="s">
        <v>27</v>
      </c>
      <c r="F445" s="28">
        <v>401192</v>
      </c>
      <c r="G445" s="3" t="s">
        <v>99</v>
      </c>
      <c r="H445">
        <v>92</v>
      </c>
      <c r="I445">
        <v>91</v>
      </c>
      <c r="J445">
        <v>90</v>
      </c>
      <c r="K445">
        <v>92</v>
      </c>
      <c r="L445">
        <v>92</v>
      </c>
      <c r="M445">
        <v>94</v>
      </c>
      <c r="N445">
        <v>95</v>
      </c>
      <c r="O445">
        <v>94</v>
      </c>
      <c r="P445">
        <v>94</v>
      </c>
      <c r="Q445">
        <v>94</v>
      </c>
      <c r="R445">
        <v>94</v>
      </c>
      <c r="S445" s="30">
        <v>94</v>
      </c>
    </row>
    <row r="446" spans="1:19">
      <c r="A446" s="3" t="s">
        <v>605</v>
      </c>
      <c r="B446">
        <v>20</v>
      </c>
      <c r="C446">
        <v>8</v>
      </c>
      <c r="D446" s="3" t="s">
        <v>159</v>
      </c>
      <c r="E446" s="3" t="s">
        <v>28</v>
      </c>
      <c r="F446" s="28">
        <v>402100</v>
      </c>
      <c r="G446" s="3" t="s">
        <v>99</v>
      </c>
      <c r="H446">
        <v>54</v>
      </c>
      <c r="I446">
        <v>54</v>
      </c>
      <c r="J446">
        <v>54</v>
      </c>
      <c r="K446">
        <v>54</v>
      </c>
      <c r="L446">
        <v>54</v>
      </c>
      <c r="M446">
        <v>55</v>
      </c>
      <c r="N446">
        <v>55</v>
      </c>
      <c r="O446">
        <v>55</v>
      </c>
      <c r="P446">
        <v>55</v>
      </c>
      <c r="Q446">
        <v>55</v>
      </c>
      <c r="R446">
        <v>55</v>
      </c>
      <c r="S446" s="30">
        <v>55</v>
      </c>
    </row>
    <row r="447" spans="1:19">
      <c r="A447" s="3" t="s">
        <v>606</v>
      </c>
      <c r="B447">
        <v>20</v>
      </c>
      <c r="C447">
        <v>8</v>
      </c>
      <c r="D447" s="3" t="s">
        <v>159</v>
      </c>
      <c r="E447" s="3" t="s">
        <v>28</v>
      </c>
      <c r="F447" s="28">
        <v>402101</v>
      </c>
      <c r="G447" s="3" t="s">
        <v>99</v>
      </c>
      <c r="H447">
        <v>120</v>
      </c>
      <c r="I447">
        <v>119</v>
      </c>
      <c r="J447">
        <v>118</v>
      </c>
      <c r="K447">
        <v>118</v>
      </c>
      <c r="L447">
        <v>118</v>
      </c>
      <c r="M447">
        <v>120</v>
      </c>
      <c r="N447">
        <v>120</v>
      </c>
      <c r="O447">
        <v>120</v>
      </c>
      <c r="P447">
        <v>119</v>
      </c>
      <c r="Q447">
        <v>119</v>
      </c>
      <c r="R447">
        <v>119</v>
      </c>
      <c r="S447" s="30">
        <v>120</v>
      </c>
    </row>
    <row r="448" spans="1:19" s="13" customFormat="1">
      <c r="A448" s="15" t="s">
        <v>607</v>
      </c>
      <c r="B448" s="13">
        <v>20</v>
      </c>
      <c r="C448" s="13">
        <v>8</v>
      </c>
      <c r="D448" s="15" t="s">
        <v>159</v>
      </c>
      <c r="E448" s="15" t="s">
        <v>29</v>
      </c>
      <c r="F448" s="33">
        <v>403101</v>
      </c>
      <c r="G448" s="15" t="s">
        <v>99</v>
      </c>
      <c r="H448" s="13">
        <v>25</v>
      </c>
      <c r="I448" s="13">
        <v>25</v>
      </c>
      <c r="J448" s="13">
        <v>25</v>
      </c>
      <c r="K448" s="13">
        <v>25</v>
      </c>
      <c r="L448" s="13">
        <v>25</v>
      </c>
      <c r="M448" s="13">
        <v>25</v>
      </c>
      <c r="N448" s="13">
        <v>25</v>
      </c>
      <c r="O448" s="13">
        <v>25</v>
      </c>
      <c r="P448" s="13">
        <v>25</v>
      </c>
      <c r="Q448" s="13">
        <v>24</v>
      </c>
      <c r="R448" s="13">
        <v>24</v>
      </c>
      <c r="S448" s="13">
        <v>24</v>
      </c>
    </row>
    <row r="449" spans="1:19" s="13" customFormat="1">
      <c r="A449" s="15" t="s">
        <v>608</v>
      </c>
      <c r="B449" s="13">
        <v>20</v>
      </c>
      <c r="C449" s="13">
        <v>8</v>
      </c>
      <c r="D449" s="15" t="s">
        <v>159</v>
      </c>
      <c r="E449" s="15" t="s">
        <v>29</v>
      </c>
      <c r="F449" s="33">
        <v>403102</v>
      </c>
      <c r="G449" s="15" t="s">
        <v>99</v>
      </c>
      <c r="H449" s="13">
        <v>21</v>
      </c>
      <c r="I449" s="13">
        <v>21</v>
      </c>
      <c r="J449" s="13">
        <v>21</v>
      </c>
      <c r="K449" s="13">
        <v>21</v>
      </c>
      <c r="L449" s="13">
        <v>21</v>
      </c>
      <c r="M449" s="13">
        <v>21</v>
      </c>
      <c r="N449" s="13">
        <v>21</v>
      </c>
      <c r="O449" s="13">
        <v>20</v>
      </c>
      <c r="P449" s="13">
        <v>20</v>
      </c>
      <c r="Q449" s="13">
        <v>20</v>
      </c>
      <c r="R449" s="13">
        <v>20</v>
      </c>
      <c r="S449" s="13">
        <v>20</v>
      </c>
    </row>
    <row r="450" spans="1:19" s="13" customFormat="1">
      <c r="A450" s="15" t="s">
        <v>609</v>
      </c>
      <c r="B450" s="13">
        <v>20</v>
      </c>
      <c r="C450" s="13">
        <v>8</v>
      </c>
      <c r="D450" s="15" t="s">
        <v>159</v>
      </c>
      <c r="E450" s="15" t="s">
        <v>29</v>
      </c>
      <c r="F450" s="33">
        <v>403103</v>
      </c>
      <c r="G450" s="15" t="s">
        <v>99</v>
      </c>
      <c r="H450" s="13">
        <v>49</v>
      </c>
      <c r="I450" s="13">
        <v>49</v>
      </c>
      <c r="J450" s="13">
        <v>49</v>
      </c>
      <c r="K450" s="13">
        <v>49</v>
      </c>
      <c r="L450" s="13">
        <v>49</v>
      </c>
      <c r="M450" s="13">
        <v>49</v>
      </c>
      <c r="N450" s="13">
        <v>50</v>
      </c>
      <c r="O450" s="13">
        <v>51</v>
      </c>
      <c r="P450" s="13">
        <v>51</v>
      </c>
      <c r="Q450" s="13">
        <v>51</v>
      </c>
      <c r="R450" s="13">
        <v>51</v>
      </c>
      <c r="S450" s="13">
        <v>51</v>
      </c>
    </row>
    <row r="451" spans="1:19" s="13" customFormat="1">
      <c r="A451" s="15" t="s">
        <v>610</v>
      </c>
      <c r="B451" s="13">
        <v>20</v>
      </c>
      <c r="C451" s="13">
        <v>8</v>
      </c>
      <c r="D451" s="15" t="s">
        <v>159</v>
      </c>
      <c r="E451" s="15" t="s">
        <v>29</v>
      </c>
      <c r="F451" s="33">
        <v>403104</v>
      </c>
      <c r="G451" s="15" t="s">
        <v>99</v>
      </c>
      <c r="H451" s="13">
        <v>51</v>
      </c>
      <c r="I451" s="13">
        <v>51</v>
      </c>
      <c r="J451" s="13">
        <v>51</v>
      </c>
      <c r="K451" s="13">
        <v>51</v>
      </c>
      <c r="L451" s="13">
        <v>51</v>
      </c>
      <c r="M451" s="13">
        <v>52</v>
      </c>
      <c r="N451" s="13">
        <v>53</v>
      </c>
      <c r="O451" s="13">
        <v>54</v>
      </c>
      <c r="P451" s="13">
        <v>54</v>
      </c>
      <c r="Q451" s="13">
        <v>54</v>
      </c>
      <c r="R451" s="13">
        <v>54</v>
      </c>
      <c r="S451" s="13">
        <v>54</v>
      </c>
    </row>
    <row r="452" spans="1:19" s="13" customFormat="1">
      <c r="A452" s="15" t="s">
        <v>611</v>
      </c>
      <c r="B452" s="13">
        <v>20</v>
      </c>
      <c r="C452" s="13">
        <v>8</v>
      </c>
      <c r="D452" s="15" t="s">
        <v>159</v>
      </c>
      <c r="E452" s="15" t="s">
        <v>29</v>
      </c>
      <c r="F452" s="33">
        <v>403107</v>
      </c>
      <c r="G452" s="15" t="s">
        <v>99</v>
      </c>
      <c r="H452" s="13">
        <v>142</v>
      </c>
      <c r="I452" s="13">
        <v>142</v>
      </c>
      <c r="J452" s="13">
        <v>142</v>
      </c>
      <c r="K452" s="13">
        <v>141</v>
      </c>
      <c r="L452" s="13">
        <v>141</v>
      </c>
      <c r="M452" s="13">
        <v>139</v>
      </c>
      <c r="N452" s="13">
        <v>139</v>
      </c>
      <c r="O452" s="13">
        <v>139</v>
      </c>
      <c r="P452" s="13">
        <v>138</v>
      </c>
      <c r="Q452" s="13">
        <v>138</v>
      </c>
      <c r="R452" s="13">
        <v>137</v>
      </c>
      <c r="S452" s="13">
        <v>137</v>
      </c>
    </row>
    <row r="453" spans="1:19" s="13" customFormat="1">
      <c r="A453" s="15" t="s">
        <v>612</v>
      </c>
      <c r="B453" s="13">
        <v>20</v>
      </c>
      <c r="C453" s="13">
        <v>8</v>
      </c>
      <c r="D453" s="15" t="s">
        <v>159</v>
      </c>
      <c r="E453" s="15" t="s">
        <v>29</v>
      </c>
      <c r="F453" s="33">
        <v>403108</v>
      </c>
      <c r="G453" s="15" t="s">
        <v>99</v>
      </c>
      <c r="H453" s="13">
        <v>92</v>
      </c>
      <c r="I453" s="13">
        <v>91.2</v>
      </c>
      <c r="J453" s="13">
        <v>86.4</v>
      </c>
      <c r="K453" s="13">
        <v>87.2</v>
      </c>
      <c r="L453" s="13">
        <v>87.2</v>
      </c>
      <c r="M453" s="13">
        <v>87.2</v>
      </c>
      <c r="N453" s="13">
        <v>89.6</v>
      </c>
      <c r="O453" s="13">
        <v>92.8</v>
      </c>
      <c r="P453" s="13">
        <v>92.8</v>
      </c>
      <c r="Q453" s="13">
        <v>92.8</v>
      </c>
      <c r="R453" s="13">
        <v>91.2</v>
      </c>
      <c r="S453" s="13">
        <v>92</v>
      </c>
    </row>
    <row r="454" spans="1:19" s="13" customFormat="1">
      <c r="A454" s="15" t="s">
        <v>613</v>
      </c>
      <c r="B454" s="13">
        <v>20</v>
      </c>
      <c r="C454" s="13">
        <v>8</v>
      </c>
      <c r="D454" s="15" t="s">
        <v>159</v>
      </c>
      <c r="E454" s="15" t="s">
        <v>29</v>
      </c>
      <c r="F454" s="33">
        <v>403109</v>
      </c>
      <c r="G454" s="15" t="s">
        <v>99</v>
      </c>
      <c r="H454" s="13">
        <v>89</v>
      </c>
      <c r="I454" s="13">
        <v>89</v>
      </c>
      <c r="J454" s="13">
        <v>87</v>
      </c>
      <c r="K454" s="13">
        <v>88</v>
      </c>
      <c r="L454" s="13">
        <v>88</v>
      </c>
      <c r="M454" s="13">
        <v>89</v>
      </c>
      <c r="N454" s="13">
        <v>88</v>
      </c>
      <c r="O454" s="13">
        <v>88</v>
      </c>
      <c r="P454" s="13">
        <v>88</v>
      </c>
      <c r="Q454" s="13">
        <v>87</v>
      </c>
      <c r="R454" s="13">
        <v>86</v>
      </c>
      <c r="S454" s="13">
        <v>86</v>
      </c>
    </row>
    <row r="455" spans="1:19" s="13" customFormat="1">
      <c r="A455" s="15" t="s">
        <v>614</v>
      </c>
      <c r="B455" s="13">
        <v>20</v>
      </c>
      <c r="C455" s="13">
        <v>8</v>
      </c>
      <c r="D455" s="15" t="s">
        <v>159</v>
      </c>
      <c r="E455" s="15" t="s">
        <v>29</v>
      </c>
      <c r="F455" s="33">
        <v>403110</v>
      </c>
      <c r="G455" s="15" t="s">
        <v>99</v>
      </c>
      <c r="H455" s="13">
        <v>74</v>
      </c>
      <c r="I455" s="13">
        <v>74</v>
      </c>
      <c r="J455" s="13">
        <v>72</v>
      </c>
      <c r="K455" s="13">
        <v>74</v>
      </c>
      <c r="L455" s="13">
        <v>74</v>
      </c>
      <c r="M455" s="13">
        <v>75</v>
      </c>
      <c r="N455" s="13">
        <v>75</v>
      </c>
      <c r="O455" s="13">
        <v>74</v>
      </c>
      <c r="P455" s="13">
        <v>73</v>
      </c>
      <c r="Q455" s="13">
        <v>73</v>
      </c>
      <c r="R455" s="13">
        <v>73</v>
      </c>
      <c r="S455" s="13">
        <v>73</v>
      </c>
    </row>
    <row r="456" spans="1:19" s="13" customFormat="1">
      <c r="A456" s="15" t="s">
        <v>615</v>
      </c>
      <c r="B456" s="13">
        <v>20</v>
      </c>
      <c r="C456" s="13">
        <v>8</v>
      </c>
      <c r="D456" s="15" t="s">
        <v>159</v>
      </c>
      <c r="E456" s="15" t="s">
        <v>29</v>
      </c>
      <c r="F456" s="33">
        <v>403111</v>
      </c>
      <c r="G456" s="15" t="s">
        <v>99</v>
      </c>
      <c r="H456" s="13">
        <v>181.4</v>
      </c>
      <c r="I456" s="13">
        <v>181.6</v>
      </c>
      <c r="J456" s="13">
        <v>181.8</v>
      </c>
      <c r="K456" s="13">
        <v>180.8</v>
      </c>
      <c r="L456" s="13">
        <v>180.8</v>
      </c>
      <c r="M456" s="13">
        <v>181.2</v>
      </c>
      <c r="N456" s="13">
        <v>181.2</v>
      </c>
      <c r="O456" s="13">
        <v>178.8</v>
      </c>
      <c r="P456" s="13">
        <v>177</v>
      </c>
      <c r="Q456" s="13">
        <v>175.2</v>
      </c>
      <c r="R456" s="13">
        <v>174.4</v>
      </c>
      <c r="S456" s="13">
        <v>174.2</v>
      </c>
    </row>
    <row r="457" spans="1:19" s="13" customFormat="1">
      <c r="A457" s="15" t="s">
        <v>616</v>
      </c>
      <c r="B457" s="13">
        <v>20</v>
      </c>
      <c r="C457" s="13">
        <v>8</v>
      </c>
      <c r="D457" s="15" t="s">
        <v>159</v>
      </c>
      <c r="E457" s="15" t="s">
        <v>29</v>
      </c>
      <c r="F457" s="33">
        <v>403112</v>
      </c>
      <c r="G457" s="15" t="s">
        <v>99</v>
      </c>
      <c r="H457" s="13">
        <v>157.80000000000001</v>
      </c>
      <c r="I457" s="13">
        <v>155.80000000000001</v>
      </c>
      <c r="J457" s="13">
        <v>152.80000000000001</v>
      </c>
      <c r="K457" s="13">
        <v>155.80000000000001</v>
      </c>
      <c r="L457" s="13">
        <v>155.80000000000001</v>
      </c>
      <c r="M457" s="13">
        <v>149.80000000000001</v>
      </c>
      <c r="N457" s="13">
        <v>151.80000000000001</v>
      </c>
      <c r="O457" s="13">
        <v>151.80000000000001</v>
      </c>
      <c r="P457" s="13">
        <v>152.80000000000001</v>
      </c>
      <c r="Q457" s="13">
        <v>152.80000000000001</v>
      </c>
      <c r="R457" s="13">
        <v>151.80000000000001</v>
      </c>
      <c r="S457" s="13">
        <v>149.80000000000001</v>
      </c>
    </row>
    <row r="458" spans="1:19" s="13" customFormat="1">
      <c r="A458" s="15" t="s">
        <v>617</v>
      </c>
      <c r="B458" s="13">
        <v>20</v>
      </c>
      <c r="C458" s="13">
        <v>8</v>
      </c>
      <c r="D458" s="15" t="s">
        <v>159</v>
      </c>
      <c r="E458" s="15" t="s">
        <v>29</v>
      </c>
      <c r="F458" s="33">
        <v>403113</v>
      </c>
      <c r="G458" s="15" t="s">
        <v>99</v>
      </c>
      <c r="H458" s="13">
        <v>207.6</v>
      </c>
      <c r="I458" s="13">
        <v>209.6</v>
      </c>
      <c r="J458" s="13">
        <v>207</v>
      </c>
      <c r="K458" s="13">
        <v>207.2</v>
      </c>
      <c r="L458" s="13">
        <v>207.2</v>
      </c>
      <c r="M458" s="13">
        <v>203.8</v>
      </c>
      <c r="N458" s="13">
        <v>207</v>
      </c>
      <c r="O458" s="13">
        <v>206.2</v>
      </c>
      <c r="P458" s="13">
        <v>206</v>
      </c>
      <c r="Q458" s="13">
        <v>206.8</v>
      </c>
      <c r="R458" s="13">
        <v>206</v>
      </c>
      <c r="S458" s="13">
        <v>204.2</v>
      </c>
    </row>
    <row r="459" spans="1:19" s="13" customFormat="1">
      <c r="A459" s="15" t="s">
        <v>618</v>
      </c>
      <c r="B459" s="13">
        <v>20</v>
      </c>
      <c r="C459" s="13">
        <v>8</v>
      </c>
      <c r="D459" s="15" t="s">
        <v>159</v>
      </c>
      <c r="E459" s="15" t="s">
        <v>29</v>
      </c>
      <c r="F459" s="33">
        <v>403114</v>
      </c>
      <c r="G459" s="15" t="s">
        <v>99</v>
      </c>
      <c r="H459" s="13">
        <v>44</v>
      </c>
      <c r="I459" s="13">
        <v>44</v>
      </c>
      <c r="J459" s="13">
        <v>47</v>
      </c>
      <c r="K459" s="13">
        <v>47</v>
      </c>
      <c r="L459" s="13">
        <v>47</v>
      </c>
      <c r="M459" s="13">
        <v>52</v>
      </c>
      <c r="N459" s="13">
        <v>52</v>
      </c>
      <c r="O459" s="13">
        <v>53</v>
      </c>
      <c r="P459" s="13">
        <v>53</v>
      </c>
      <c r="Q459" s="13">
        <v>53</v>
      </c>
      <c r="R459" s="13">
        <v>53</v>
      </c>
      <c r="S459" s="13">
        <v>54</v>
      </c>
    </row>
    <row r="460" spans="1:19" s="13" customFormat="1">
      <c r="A460" s="15" t="s">
        <v>619</v>
      </c>
      <c r="B460" s="13">
        <v>20</v>
      </c>
      <c r="C460" s="13">
        <v>8</v>
      </c>
      <c r="D460" s="15" t="s">
        <v>159</v>
      </c>
      <c r="E460" s="15" t="s">
        <v>29</v>
      </c>
      <c r="F460" s="33">
        <v>403115</v>
      </c>
      <c r="G460" s="15" t="s">
        <v>99</v>
      </c>
      <c r="H460" s="13">
        <v>85.6</v>
      </c>
      <c r="I460" s="13">
        <v>85.6</v>
      </c>
      <c r="J460" s="13">
        <v>84.6</v>
      </c>
      <c r="K460" s="13">
        <v>84.6</v>
      </c>
      <c r="L460" s="13">
        <v>84.6</v>
      </c>
      <c r="M460" s="13">
        <v>85.6</v>
      </c>
      <c r="N460" s="13">
        <v>86.6</v>
      </c>
      <c r="O460" s="13">
        <v>86.6</v>
      </c>
      <c r="P460" s="13">
        <v>86.6</v>
      </c>
      <c r="Q460" s="13">
        <v>86.6</v>
      </c>
      <c r="R460" s="13">
        <v>85.6</v>
      </c>
      <c r="S460" s="13">
        <v>84.6</v>
      </c>
    </row>
    <row r="461" spans="1:19" s="13" customFormat="1">
      <c r="A461" s="15" t="s">
        <v>620</v>
      </c>
      <c r="B461" s="13">
        <v>20</v>
      </c>
      <c r="C461" s="13">
        <v>8</v>
      </c>
      <c r="D461" s="15" t="s">
        <v>159</v>
      </c>
      <c r="E461" s="15" t="s">
        <v>29</v>
      </c>
      <c r="F461" s="33">
        <v>403116</v>
      </c>
      <c r="G461" s="15" t="s">
        <v>99</v>
      </c>
      <c r="H461" s="13">
        <v>81.8</v>
      </c>
      <c r="I461" s="13">
        <v>80.8</v>
      </c>
      <c r="J461" s="13">
        <v>79.8</v>
      </c>
      <c r="K461" s="13">
        <v>79.8</v>
      </c>
      <c r="L461" s="13">
        <v>79.8</v>
      </c>
      <c r="M461" s="13">
        <v>78.8</v>
      </c>
      <c r="N461" s="13">
        <v>80.8</v>
      </c>
      <c r="O461" s="13">
        <v>80.8</v>
      </c>
      <c r="P461" s="13">
        <v>80.8</v>
      </c>
      <c r="Q461" s="13">
        <v>78.8</v>
      </c>
      <c r="R461" s="13">
        <v>78.8</v>
      </c>
      <c r="S461" s="13">
        <v>80.8</v>
      </c>
    </row>
    <row r="462" spans="1:19" s="13" customFormat="1">
      <c r="A462" s="15" t="s">
        <v>621</v>
      </c>
      <c r="B462" s="13">
        <v>20</v>
      </c>
      <c r="C462" s="13">
        <v>8</v>
      </c>
      <c r="D462" s="15" t="s">
        <v>159</v>
      </c>
      <c r="E462" s="15" t="s">
        <v>29</v>
      </c>
      <c r="F462" s="33">
        <v>403118</v>
      </c>
      <c r="G462" s="15" t="s">
        <v>99</v>
      </c>
      <c r="M462" s="13">
        <v>107</v>
      </c>
      <c r="O462" s="13">
        <v>1</v>
      </c>
      <c r="P462" s="13">
        <v>1</v>
      </c>
      <c r="Q462" s="13">
        <v>1</v>
      </c>
      <c r="R462" s="13">
        <v>1</v>
      </c>
      <c r="S462" s="13">
        <v>1</v>
      </c>
    </row>
    <row r="463" spans="1:19" s="13" customFormat="1">
      <c r="A463" s="15" t="s">
        <v>622</v>
      </c>
      <c r="B463" s="13">
        <v>20</v>
      </c>
      <c r="C463" s="13">
        <v>8</v>
      </c>
      <c r="D463" s="15" t="s">
        <v>159</v>
      </c>
      <c r="E463" s="15" t="s">
        <v>39</v>
      </c>
      <c r="F463" s="33">
        <v>406100</v>
      </c>
      <c r="G463" s="15" t="s">
        <v>99</v>
      </c>
      <c r="H463" s="34">
        <v>1787.5</v>
      </c>
      <c r="I463" s="34">
        <v>1785.5</v>
      </c>
      <c r="J463" s="34">
        <v>1782.5</v>
      </c>
      <c r="K463" s="34">
        <v>1782.5</v>
      </c>
      <c r="L463" s="34">
        <v>1782.5</v>
      </c>
      <c r="M463" s="34">
        <v>1720.5</v>
      </c>
      <c r="N463" s="34">
        <v>1723.5</v>
      </c>
      <c r="O463" s="34">
        <v>1723.5</v>
      </c>
      <c r="P463" s="34">
        <v>1713.5</v>
      </c>
      <c r="Q463" s="34">
        <v>1718.5</v>
      </c>
      <c r="R463" s="34">
        <v>1719</v>
      </c>
      <c r="S463" s="34">
        <v>1719</v>
      </c>
    </row>
    <row r="464" spans="1:19" s="13" customFormat="1">
      <c r="A464" s="15" t="s">
        <v>623</v>
      </c>
      <c r="B464" s="13">
        <v>20</v>
      </c>
      <c r="C464" s="13">
        <v>8</v>
      </c>
      <c r="D464" s="15" t="s">
        <v>159</v>
      </c>
      <c r="E464" s="15" t="s">
        <v>39</v>
      </c>
      <c r="F464" s="33">
        <v>406101</v>
      </c>
      <c r="G464" s="15" t="s">
        <v>99</v>
      </c>
      <c r="H464" s="34">
        <v>1684</v>
      </c>
      <c r="I464" s="34">
        <v>1683</v>
      </c>
      <c r="J464" s="34">
        <v>1679</v>
      </c>
      <c r="K464" s="34">
        <v>1679</v>
      </c>
      <c r="L464" s="34">
        <v>1679</v>
      </c>
      <c r="M464" s="34">
        <v>1700</v>
      </c>
      <c r="N464" s="34">
        <v>1700</v>
      </c>
      <c r="O464" s="34">
        <v>1702</v>
      </c>
      <c r="P464" s="34">
        <v>1694</v>
      </c>
      <c r="Q464" s="34">
        <v>1699</v>
      </c>
      <c r="R464" s="34">
        <v>1695</v>
      </c>
      <c r="S464" s="34">
        <v>1696</v>
      </c>
    </row>
    <row r="465" spans="1:19" s="13" customFormat="1">
      <c r="A465" s="15" t="s">
        <v>624</v>
      </c>
      <c r="B465" s="13">
        <v>20</v>
      </c>
      <c r="C465" s="13">
        <v>8</v>
      </c>
      <c r="D465" s="15" t="s">
        <v>159</v>
      </c>
      <c r="E465" s="15" t="s">
        <v>40</v>
      </c>
      <c r="F465" s="33">
        <v>425100</v>
      </c>
      <c r="G465" s="15" t="s">
        <v>99</v>
      </c>
      <c r="H465" s="34">
        <v>8533.9</v>
      </c>
      <c r="I465" s="34">
        <v>8506.9</v>
      </c>
      <c r="J465" s="34">
        <v>8518.9</v>
      </c>
      <c r="K465" s="34">
        <v>8498.9</v>
      </c>
      <c r="L465" s="34">
        <v>8498.9</v>
      </c>
      <c r="M465" s="34">
        <v>8832.6</v>
      </c>
      <c r="N465" s="34">
        <v>8794.6</v>
      </c>
      <c r="O465" s="34">
        <v>8773.1</v>
      </c>
      <c r="P465" s="34">
        <v>8789.1</v>
      </c>
      <c r="Q465" s="34">
        <v>8776.1</v>
      </c>
      <c r="R465" s="34">
        <v>8671.1</v>
      </c>
      <c r="S465" s="34">
        <v>8690.1</v>
      </c>
    </row>
    <row r="466" spans="1:19" s="13" customFormat="1">
      <c r="A466" s="15" t="s">
        <v>625</v>
      </c>
      <c r="B466" s="13">
        <v>20</v>
      </c>
      <c r="C466" s="13">
        <v>8</v>
      </c>
      <c r="D466" s="15" t="s">
        <v>159</v>
      </c>
      <c r="E466" s="15" t="s">
        <v>42</v>
      </c>
      <c r="F466" s="33">
        <v>450100</v>
      </c>
      <c r="G466" s="15" t="s">
        <v>99</v>
      </c>
      <c r="H466" s="34">
        <v>3175.5</v>
      </c>
      <c r="I466" s="34">
        <v>3159.5</v>
      </c>
      <c r="J466" s="34">
        <v>3136.5</v>
      </c>
      <c r="K466" s="34">
        <v>3193.5</v>
      </c>
      <c r="L466" s="34">
        <v>3193.5</v>
      </c>
      <c r="M466" s="34">
        <v>3312.5</v>
      </c>
      <c r="N466" s="34">
        <v>3323.5</v>
      </c>
      <c r="O466" s="34">
        <v>3319.5</v>
      </c>
      <c r="P466" s="34">
        <v>3325.5</v>
      </c>
      <c r="Q466" s="34">
        <v>3343.5</v>
      </c>
      <c r="R466" s="34">
        <v>3322.5</v>
      </c>
      <c r="S466" s="34">
        <v>3326.5</v>
      </c>
    </row>
    <row r="467" spans="1:19" s="13" customFormat="1">
      <c r="A467" s="15" t="s">
        <v>626</v>
      </c>
      <c r="B467" s="13">
        <v>20</v>
      </c>
      <c r="C467" s="13">
        <v>8</v>
      </c>
      <c r="D467" s="15" t="s">
        <v>159</v>
      </c>
      <c r="E467" s="15" t="s">
        <v>45</v>
      </c>
      <c r="F467" s="33">
        <v>451100</v>
      </c>
      <c r="G467" s="15" t="s">
        <v>99</v>
      </c>
      <c r="H467" s="34">
        <v>4062.2</v>
      </c>
      <c r="I467" s="34">
        <v>4005.8</v>
      </c>
      <c r="J467" s="34">
        <v>3987.8</v>
      </c>
      <c r="K467" s="34">
        <v>3989.8</v>
      </c>
      <c r="L467" s="34">
        <v>3989.8</v>
      </c>
      <c r="M467" s="34">
        <v>4193</v>
      </c>
      <c r="N467" s="34">
        <v>4220.5</v>
      </c>
      <c r="O467" s="34">
        <v>4300.5</v>
      </c>
      <c r="P467" s="34">
        <v>4306.5</v>
      </c>
      <c r="Q467" s="34">
        <v>4318.5</v>
      </c>
      <c r="R467" s="34">
        <v>4282.7</v>
      </c>
      <c r="S467" s="34">
        <v>4291.2</v>
      </c>
    </row>
    <row r="468" spans="1:19" s="13" customFormat="1">
      <c r="A468" s="15" t="s">
        <v>627</v>
      </c>
      <c r="B468" s="13">
        <v>20</v>
      </c>
      <c r="C468" s="13">
        <v>8</v>
      </c>
      <c r="D468" s="15" t="s">
        <v>159</v>
      </c>
      <c r="E468" s="15" t="s">
        <v>45</v>
      </c>
      <c r="F468" s="33">
        <v>451101</v>
      </c>
      <c r="G468" s="15" t="s">
        <v>99</v>
      </c>
      <c r="H468" s="13">
        <v>118.2</v>
      </c>
      <c r="I468" s="13">
        <v>125.3</v>
      </c>
      <c r="J468" s="13">
        <v>126.3</v>
      </c>
      <c r="K468" s="13">
        <v>126.3</v>
      </c>
      <c r="L468" s="13">
        <v>126.3</v>
      </c>
      <c r="M468" s="13">
        <v>100.5</v>
      </c>
      <c r="N468" s="13">
        <v>105</v>
      </c>
      <c r="O468" s="13">
        <v>169</v>
      </c>
      <c r="P468" s="13">
        <v>169</v>
      </c>
      <c r="Q468" s="13">
        <v>172</v>
      </c>
      <c r="R468" s="13">
        <v>146.69999999999999</v>
      </c>
      <c r="S468" s="13">
        <v>146.69999999999999</v>
      </c>
    </row>
    <row r="469" spans="1:19">
      <c r="A469" s="3" t="s">
        <v>628</v>
      </c>
      <c r="B469">
        <v>20</v>
      </c>
      <c r="C469">
        <v>8</v>
      </c>
      <c r="D469" s="3" t="s">
        <v>159</v>
      </c>
      <c r="E469" s="3" t="s">
        <v>46</v>
      </c>
      <c r="F469" s="28">
        <v>452100</v>
      </c>
      <c r="G469" s="3" t="s">
        <v>99</v>
      </c>
      <c r="H469">
        <v>579</v>
      </c>
      <c r="I469">
        <v>581</v>
      </c>
      <c r="J469">
        <v>578</v>
      </c>
      <c r="K469">
        <v>580</v>
      </c>
      <c r="L469">
        <v>580</v>
      </c>
      <c r="M469">
        <v>580.5</v>
      </c>
      <c r="N469">
        <v>578.5</v>
      </c>
      <c r="O469">
        <v>577.5</v>
      </c>
      <c r="P469">
        <v>580.5</v>
      </c>
      <c r="Q469">
        <v>581.5</v>
      </c>
      <c r="R469">
        <v>580.5</v>
      </c>
      <c r="S469" s="30">
        <v>580.5</v>
      </c>
    </row>
    <row r="470" spans="1:19">
      <c r="A470" s="3" t="s">
        <v>629</v>
      </c>
      <c r="B470">
        <v>20</v>
      </c>
      <c r="C470">
        <v>8</v>
      </c>
      <c r="D470" s="3" t="s">
        <v>159</v>
      </c>
      <c r="E470" s="3" t="s">
        <v>51</v>
      </c>
      <c r="F470" s="28">
        <v>453100</v>
      </c>
      <c r="G470" s="3" t="s">
        <v>99</v>
      </c>
      <c r="H470" s="9">
        <v>6245</v>
      </c>
      <c r="I470" s="9">
        <v>6245.7</v>
      </c>
      <c r="J470" s="9">
        <v>6191.6</v>
      </c>
      <c r="K470" s="9">
        <v>6177</v>
      </c>
      <c r="L470" s="9">
        <v>6177</v>
      </c>
      <c r="M470" s="9">
        <v>5636.6</v>
      </c>
      <c r="N470" s="9">
        <v>5648.4</v>
      </c>
      <c r="O470" s="9">
        <v>5677.4</v>
      </c>
      <c r="P470" s="9">
        <v>5668</v>
      </c>
      <c r="Q470" s="9">
        <v>5738.5</v>
      </c>
      <c r="R470" s="9">
        <v>6244.2</v>
      </c>
      <c r="S470" s="29">
        <v>6245.2</v>
      </c>
    </row>
    <row r="471" spans="1:19">
      <c r="A471" s="3" t="s">
        <v>630</v>
      </c>
      <c r="B471">
        <v>20</v>
      </c>
      <c r="C471">
        <v>8</v>
      </c>
      <c r="D471" s="3" t="s">
        <v>159</v>
      </c>
      <c r="E471" s="3" t="s">
        <v>51</v>
      </c>
      <c r="F471" s="28">
        <v>453101</v>
      </c>
      <c r="G471" s="3" t="s">
        <v>99</v>
      </c>
      <c r="H471" s="9">
        <v>3451.5</v>
      </c>
      <c r="I471" s="9">
        <v>3454.7</v>
      </c>
      <c r="J471" s="9">
        <v>3416.3</v>
      </c>
      <c r="K471" s="9">
        <v>3410.1</v>
      </c>
      <c r="L471" s="9">
        <v>3410.1</v>
      </c>
      <c r="M471" s="9">
        <v>3101.3</v>
      </c>
      <c r="N471" s="9">
        <v>3134.3</v>
      </c>
      <c r="O471" s="9">
        <v>3159.7</v>
      </c>
      <c r="P471" s="9">
        <v>3175.2</v>
      </c>
      <c r="Q471" s="9">
        <v>3193.5</v>
      </c>
      <c r="R471" s="9">
        <v>3554.5</v>
      </c>
      <c r="S471" s="29">
        <v>3557.9</v>
      </c>
    </row>
    <row r="472" spans="1:19">
      <c r="A472" s="3" t="s">
        <v>631</v>
      </c>
      <c r="B472">
        <v>20</v>
      </c>
      <c r="C472">
        <v>8</v>
      </c>
      <c r="D472" s="3" t="s">
        <v>159</v>
      </c>
      <c r="E472" s="3" t="s">
        <v>51</v>
      </c>
      <c r="F472" s="28">
        <v>453103</v>
      </c>
      <c r="G472" s="3" t="s">
        <v>99</v>
      </c>
      <c r="H472">
        <v>547</v>
      </c>
      <c r="I472">
        <v>543</v>
      </c>
      <c r="J472">
        <v>540</v>
      </c>
      <c r="K472">
        <v>540</v>
      </c>
      <c r="L472">
        <v>540</v>
      </c>
      <c r="M472">
        <v>620.5</v>
      </c>
      <c r="N472">
        <v>646.5</v>
      </c>
      <c r="O472">
        <v>655.5</v>
      </c>
      <c r="P472">
        <v>666.5</v>
      </c>
      <c r="Q472">
        <v>667.5</v>
      </c>
      <c r="R472">
        <v>758.5</v>
      </c>
      <c r="S472" s="30">
        <v>755.5</v>
      </c>
    </row>
    <row r="473" spans="1:19">
      <c r="A473" s="3" t="s">
        <v>632</v>
      </c>
      <c r="B473">
        <v>20</v>
      </c>
      <c r="C473">
        <v>8</v>
      </c>
      <c r="D473" s="3" t="s">
        <v>159</v>
      </c>
      <c r="E473" s="3" t="s">
        <v>51</v>
      </c>
      <c r="F473" s="28">
        <v>453104</v>
      </c>
      <c r="G473" s="3" t="s">
        <v>99</v>
      </c>
      <c r="H473">
        <v>406</v>
      </c>
      <c r="I473">
        <v>402</v>
      </c>
      <c r="J473">
        <v>399</v>
      </c>
      <c r="K473">
        <v>399</v>
      </c>
      <c r="L473">
        <v>399</v>
      </c>
      <c r="M473">
        <v>537</v>
      </c>
      <c r="N473">
        <v>563</v>
      </c>
      <c r="O473">
        <v>575</v>
      </c>
      <c r="P473">
        <v>583</v>
      </c>
      <c r="Q473">
        <v>591</v>
      </c>
      <c r="R473">
        <v>588</v>
      </c>
      <c r="S473" s="30">
        <v>585</v>
      </c>
    </row>
    <row r="474" spans="1:19">
      <c r="A474" s="3" t="s">
        <v>633</v>
      </c>
      <c r="B474">
        <v>20</v>
      </c>
      <c r="C474">
        <v>8</v>
      </c>
      <c r="D474" s="3" t="s">
        <v>159</v>
      </c>
      <c r="E474" s="3" t="s">
        <v>115</v>
      </c>
      <c r="F474" s="28">
        <v>900100</v>
      </c>
      <c r="G474" s="3" t="s">
        <v>99</v>
      </c>
      <c r="N474">
        <v>285.86</v>
      </c>
      <c r="O474">
        <v>286.13</v>
      </c>
      <c r="P474">
        <v>286.5</v>
      </c>
      <c r="Q474">
        <v>286.7</v>
      </c>
      <c r="R474">
        <v>296.39999999999998</v>
      </c>
      <c r="S474" s="30">
        <v>296.8</v>
      </c>
    </row>
    <row r="475" spans="1:19" ht="15" thickBot="1">
      <c r="H475" s="31">
        <f>SUM(H2:H474)</f>
        <v>293334.7</v>
      </c>
      <c r="I475" s="31">
        <f t="shared" ref="I475:S475" si="0">SUM(I2:I474)</f>
        <v>293090.2</v>
      </c>
      <c r="J475" s="31">
        <f t="shared" si="0"/>
        <v>292695.59999999998</v>
      </c>
      <c r="K475" s="31">
        <f t="shared" si="0"/>
        <v>292581.5</v>
      </c>
      <c r="L475" s="31">
        <f t="shared" si="0"/>
        <v>292581.5</v>
      </c>
      <c r="M475" s="31">
        <f t="shared" si="0"/>
        <v>286808.89999999997</v>
      </c>
      <c r="N475" s="31">
        <f t="shared" si="0"/>
        <v>286140.85999999993</v>
      </c>
      <c r="O475" s="31">
        <f t="shared" si="0"/>
        <v>286411.93</v>
      </c>
      <c r="P475" s="31">
        <f t="shared" si="0"/>
        <v>286765.59999999986</v>
      </c>
      <c r="Q475" s="31">
        <f t="shared" si="0"/>
        <v>288570.59999999998</v>
      </c>
      <c r="R475" s="31">
        <f t="shared" si="0"/>
        <v>296544.70000000007</v>
      </c>
      <c r="S475" s="31">
        <f t="shared" si="0"/>
        <v>296949.90000000002</v>
      </c>
    </row>
    <row r="476" spans="1:19" ht="15" thickTop="1">
      <c r="H476" s="32"/>
      <c r="I476" s="32"/>
      <c r="J476" s="32"/>
      <c r="K476" s="32"/>
      <c r="L476" s="32"/>
      <c r="M476" s="32"/>
      <c r="N476" s="32"/>
      <c r="O476" s="32"/>
      <c r="P476" s="32"/>
      <c r="Q476" s="32"/>
      <c r="R476" s="32"/>
      <c r="S476" s="32"/>
    </row>
    <row r="477" spans="1:19">
      <c r="H477" s="18"/>
      <c r="I477" s="18"/>
      <c r="J477" s="18"/>
      <c r="K477" s="18"/>
      <c r="L477" s="18"/>
      <c r="M477" s="18"/>
      <c r="N477" s="18"/>
      <c r="O477" s="18"/>
      <c r="P477" s="18"/>
      <c r="Q477" s="18"/>
      <c r="R477" s="18"/>
      <c r="S477" s="18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R90"/>
  <sheetViews>
    <sheetView workbookViewId="0">
      <selection activeCell="G25" sqref="G25"/>
    </sheetView>
  </sheetViews>
  <sheetFormatPr defaultRowHeight="14.4"/>
  <cols>
    <col min="1" max="1" width="10.44140625" bestFit="1" customWidth="1"/>
    <col min="2" max="2" width="8.33203125" customWidth="1"/>
    <col min="3" max="3" width="4.44140625" customWidth="1"/>
    <col min="4" max="4" width="7.33203125" customWidth="1"/>
    <col min="5" max="5" width="12.33203125" bestFit="1" customWidth="1"/>
    <col min="7" max="16" width="13.88671875" bestFit="1" customWidth="1"/>
    <col min="17" max="18" width="11.5546875" bestFit="1" customWidth="1"/>
    <col min="257" max="257" width="10.44140625" bestFit="1" customWidth="1"/>
    <col min="258" max="258" width="8.33203125" customWidth="1"/>
    <col min="259" max="259" width="4.44140625" customWidth="1"/>
    <col min="260" max="260" width="7.33203125" customWidth="1"/>
    <col min="261" max="261" width="12.33203125" bestFit="1" customWidth="1"/>
    <col min="263" max="272" width="13.88671875" bestFit="1" customWidth="1"/>
    <col min="273" max="274" width="11.5546875" bestFit="1" customWidth="1"/>
    <col min="513" max="513" width="10.44140625" bestFit="1" customWidth="1"/>
    <col min="514" max="514" width="8.33203125" customWidth="1"/>
    <col min="515" max="515" width="4.44140625" customWidth="1"/>
    <col min="516" max="516" width="7.33203125" customWidth="1"/>
    <col min="517" max="517" width="12.33203125" bestFit="1" customWidth="1"/>
    <col min="519" max="528" width="13.88671875" bestFit="1" customWidth="1"/>
    <col min="529" max="530" width="11.5546875" bestFit="1" customWidth="1"/>
    <col min="769" max="769" width="10.44140625" bestFit="1" customWidth="1"/>
    <col min="770" max="770" width="8.33203125" customWidth="1"/>
    <col min="771" max="771" width="4.44140625" customWidth="1"/>
    <col min="772" max="772" width="7.33203125" customWidth="1"/>
    <col min="773" max="773" width="12.33203125" bestFit="1" customWidth="1"/>
    <col min="775" max="784" width="13.88671875" bestFit="1" customWidth="1"/>
    <col min="785" max="786" width="11.5546875" bestFit="1" customWidth="1"/>
    <col min="1025" max="1025" width="10.44140625" bestFit="1" customWidth="1"/>
    <col min="1026" max="1026" width="8.33203125" customWidth="1"/>
    <col min="1027" max="1027" width="4.44140625" customWidth="1"/>
    <col min="1028" max="1028" width="7.33203125" customWidth="1"/>
    <col min="1029" max="1029" width="12.33203125" bestFit="1" customWidth="1"/>
    <col min="1031" max="1040" width="13.88671875" bestFit="1" customWidth="1"/>
    <col min="1041" max="1042" width="11.5546875" bestFit="1" customWidth="1"/>
    <col min="1281" max="1281" width="10.44140625" bestFit="1" customWidth="1"/>
    <col min="1282" max="1282" width="8.33203125" customWidth="1"/>
    <col min="1283" max="1283" width="4.44140625" customWidth="1"/>
    <col min="1284" max="1284" width="7.33203125" customWidth="1"/>
    <col min="1285" max="1285" width="12.33203125" bestFit="1" customWidth="1"/>
    <col min="1287" max="1296" width="13.88671875" bestFit="1" customWidth="1"/>
    <col min="1297" max="1298" width="11.5546875" bestFit="1" customWidth="1"/>
    <col min="1537" max="1537" width="10.44140625" bestFit="1" customWidth="1"/>
    <col min="1538" max="1538" width="8.33203125" customWidth="1"/>
    <col min="1539" max="1539" width="4.44140625" customWidth="1"/>
    <col min="1540" max="1540" width="7.33203125" customWidth="1"/>
    <col min="1541" max="1541" width="12.33203125" bestFit="1" customWidth="1"/>
    <col min="1543" max="1552" width="13.88671875" bestFit="1" customWidth="1"/>
    <col min="1553" max="1554" width="11.5546875" bestFit="1" customWidth="1"/>
    <col min="1793" max="1793" width="10.44140625" bestFit="1" customWidth="1"/>
    <col min="1794" max="1794" width="8.33203125" customWidth="1"/>
    <col min="1795" max="1795" width="4.44140625" customWidth="1"/>
    <col min="1796" max="1796" width="7.33203125" customWidth="1"/>
    <col min="1797" max="1797" width="12.33203125" bestFit="1" customWidth="1"/>
    <col min="1799" max="1808" width="13.88671875" bestFit="1" customWidth="1"/>
    <col min="1809" max="1810" width="11.5546875" bestFit="1" customWidth="1"/>
    <col min="2049" max="2049" width="10.44140625" bestFit="1" customWidth="1"/>
    <col min="2050" max="2050" width="8.33203125" customWidth="1"/>
    <col min="2051" max="2051" width="4.44140625" customWidth="1"/>
    <col min="2052" max="2052" width="7.33203125" customWidth="1"/>
    <col min="2053" max="2053" width="12.33203125" bestFit="1" customWidth="1"/>
    <col min="2055" max="2064" width="13.88671875" bestFit="1" customWidth="1"/>
    <col min="2065" max="2066" width="11.5546875" bestFit="1" customWidth="1"/>
    <col min="2305" max="2305" width="10.44140625" bestFit="1" customWidth="1"/>
    <col min="2306" max="2306" width="8.33203125" customWidth="1"/>
    <col min="2307" max="2307" width="4.44140625" customWidth="1"/>
    <col min="2308" max="2308" width="7.33203125" customWidth="1"/>
    <col min="2309" max="2309" width="12.33203125" bestFit="1" customWidth="1"/>
    <col min="2311" max="2320" width="13.88671875" bestFit="1" customWidth="1"/>
    <col min="2321" max="2322" width="11.5546875" bestFit="1" customWidth="1"/>
    <col min="2561" max="2561" width="10.44140625" bestFit="1" customWidth="1"/>
    <col min="2562" max="2562" width="8.33203125" customWidth="1"/>
    <col min="2563" max="2563" width="4.44140625" customWidth="1"/>
    <col min="2564" max="2564" width="7.33203125" customWidth="1"/>
    <col min="2565" max="2565" width="12.33203125" bestFit="1" customWidth="1"/>
    <col min="2567" max="2576" width="13.88671875" bestFit="1" customWidth="1"/>
    <col min="2577" max="2578" width="11.5546875" bestFit="1" customWidth="1"/>
    <col min="2817" max="2817" width="10.44140625" bestFit="1" customWidth="1"/>
    <col min="2818" max="2818" width="8.33203125" customWidth="1"/>
    <col min="2819" max="2819" width="4.44140625" customWidth="1"/>
    <col min="2820" max="2820" width="7.33203125" customWidth="1"/>
    <col min="2821" max="2821" width="12.33203125" bestFit="1" customWidth="1"/>
    <col min="2823" max="2832" width="13.88671875" bestFit="1" customWidth="1"/>
    <col min="2833" max="2834" width="11.5546875" bestFit="1" customWidth="1"/>
    <col min="3073" max="3073" width="10.44140625" bestFit="1" customWidth="1"/>
    <col min="3074" max="3074" width="8.33203125" customWidth="1"/>
    <col min="3075" max="3075" width="4.44140625" customWidth="1"/>
    <col min="3076" max="3076" width="7.33203125" customWidth="1"/>
    <col min="3077" max="3077" width="12.33203125" bestFit="1" customWidth="1"/>
    <col min="3079" max="3088" width="13.88671875" bestFit="1" customWidth="1"/>
    <col min="3089" max="3090" width="11.5546875" bestFit="1" customWidth="1"/>
    <col min="3329" max="3329" width="10.44140625" bestFit="1" customWidth="1"/>
    <col min="3330" max="3330" width="8.33203125" customWidth="1"/>
    <col min="3331" max="3331" width="4.44140625" customWidth="1"/>
    <col min="3332" max="3332" width="7.33203125" customWidth="1"/>
    <col min="3333" max="3333" width="12.33203125" bestFit="1" customWidth="1"/>
    <col min="3335" max="3344" width="13.88671875" bestFit="1" customWidth="1"/>
    <col min="3345" max="3346" width="11.5546875" bestFit="1" customWidth="1"/>
    <col min="3585" max="3585" width="10.44140625" bestFit="1" customWidth="1"/>
    <col min="3586" max="3586" width="8.33203125" customWidth="1"/>
    <col min="3587" max="3587" width="4.44140625" customWidth="1"/>
    <col min="3588" max="3588" width="7.33203125" customWidth="1"/>
    <col min="3589" max="3589" width="12.33203125" bestFit="1" customWidth="1"/>
    <col min="3591" max="3600" width="13.88671875" bestFit="1" customWidth="1"/>
    <col min="3601" max="3602" width="11.5546875" bestFit="1" customWidth="1"/>
    <col min="3841" max="3841" width="10.44140625" bestFit="1" customWidth="1"/>
    <col min="3842" max="3842" width="8.33203125" customWidth="1"/>
    <col min="3843" max="3843" width="4.44140625" customWidth="1"/>
    <col min="3844" max="3844" width="7.33203125" customWidth="1"/>
    <col min="3845" max="3845" width="12.33203125" bestFit="1" customWidth="1"/>
    <col min="3847" max="3856" width="13.88671875" bestFit="1" customWidth="1"/>
    <col min="3857" max="3858" width="11.5546875" bestFit="1" customWidth="1"/>
    <col min="4097" max="4097" width="10.44140625" bestFit="1" customWidth="1"/>
    <col min="4098" max="4098" width="8.33203125" customWidth="1"/>
    <col min="4099" max="4099" width="4.44140625" customWidth="1"/>
    <col min="4100" max="4100" width="7.33203125" customWidth="1"/>
    <col min="4101" max="4101" width="12.33203125" bestFit="1" customWidth="1"/>
    <col min="4103" max="4112" width="13.88671875" bestFit="1" customWidth="1"/>
    <col min="4113" max="4114" width="11.5546875" bestFit="1" customWidth="1"/>
    <col min="4353" max="4353" width="10.44140625" bestFit="1" customWidth="1"/>
    <col min="4354" max="4354" width="8.33203125" customWidth="1"/>
    <col min="4355" max="4355" width="4.44140625" customWidth="1"/>
    <col min="4356" max="4356" width="7.33203125" customWidth="1"/>
    <col min="4357" max="4357" width="12.33203125" bestFit="1" customWidth="1"/>
    <col min="4359" max="4368" width="13.88671875" bestFit="1" customWidth="1"/>
    <col min="4369" max="4370" width="11.5546875" bestFit="1" customWidth="1"/>
    <col min="4609" max="4609" width="10.44140625" bestFit="1" customWidth="1"/>
    <col min="4610" max="4610" width="8.33203125" customWidth="1"/>
    <col min="4611" max="4611" width="4.44140625" customWidth="1"/>
    <col min="4612" max="4612" width="7.33203125" customWidth="1"/>
    <col min="4613" max="4613" width="12.33203125" bestFit="1" customWidth="1"/>
    <col min="4615" max="4624" width="13.88671875" bestFit="1" customWidth="1"/>
    <col min="4625" max="4626" width="11.5546875" bestFit="1" customWidth="1"/>
    <col min="4865" max="4865" width="10.44140625" bestFit="1" customWidth="1"/>
    <col min="4866" max="4866" width="8.33203125" customWidth="1"/>
    <col min="4867" max="4867" width="4.44140625" customWidth="1"/>
    <col min="4868" max="4868" width="7.33203125" customWidth="1"/>
    <col min="4869" max="4869" width="12.33203125" bestFit="1" customWidth="1"/>
    <col min="4871" max="4880" width="13.88671875" bestFit="1" customWidth="1"/>
    <col min="4881" max="4882" width="11.5546875" bestFit="1" customWidth="1"/>
    <col min="5121" max="5121" width="10.44140625" bestFit="1" customWidth="1"/>
    <col min="5122" max="5122" width="8.33203125" customWidth="1"/>
    <col min="5123" max="5123" width="4.44140625" customWidth="1"/>
    <col min="5124" max="5124" width="7.33203125" customWidth="1"/>
    <col min="5125" max="5125" width="12.33203125" bestFit="1" customWidth="1"/>
    <col min="5127" max="5136" width="13.88671875" bestFit="1" customWidth="1"/>
    <col min="5137" max="5138" width="11.5546875" bestFit="1" customWidth="1"/>
    <col min="5377" max="5377" width="10.44140625" bestFit="1" customWidth="1"/>
    <col min="5378" max="5378" width="8.33203125" customWidth="1"/>
    <col min="5379" max="5379" width="4.44140625" customWidth="1"/>
    <col min="5380" max="5380" width="7.33203125" customWidth="1"/>
    <col min="5381" max="5381" width="12.33203125" bestFit="1" customWidth="1"/>
    <col min="5383" max="5392" width="13.88671875" bestFit="1" customWidth="1"/>
    <col min="5393" max="5394" width="11.5546875" bestFit="1" customWidth="1"/>
    <col min="5633" max="5633" width="10.44140625" bestFit="1" customWidth="1"/>
    <col min="5634" max="5634" width="8.33203125" customWidth="1"/>
    <col min="5635" max="5635" width="4.44140625" customWidth="1"/>
    <col min="5636" max="5636" width="7.33203125" customWidth="1"/>
    <col min="5637" max="5637" width="12.33203125" bestFit="1" customWidth="1"/>
    <col min="5639" max="5648" width="13.88671875" bestFit="1" customWidth="1"/>
    <col min="5649" max="5650" width="11.5546875" bestFit="1" customWidth="1"/>
    <col min="5889" max="5889" width="10.44140625" bestFit="1" customWidth="1"/>
    <col min="5890" max="5890" width="8.33203125" customWidth="1"/>
    <col min="5891" max="5891" width="4.44140625" customWidth="1"/>
    <col min="5892" max="5892" width="7.33203125" customWidth="1"/>
    <col min="5893" max="5893" width="12.33203125" bestFit="1" customWidth="1"/>
    <col min="5895" max="5904" width="13.88671875" bestFit="1" customWidth="1"/>
    <col min="5905" max="5906" width="11.5546875" bestFit="1" customWidth="1"/>
    <col min="6145" max="6145" width="10.44140625" bestFit="1" customWidth="1"/>
    <col min="6146" max="6146" width="8.33203125" customWidth="1"/>
    <col min="6147" max="6147" width="4.44140625" customWidth="1"/>
    <col min="6148" max="6148" width="7.33203125" customWidth="1"/>
    <col min="6149" max="6149" width="12.33203125" bestFit="1" customWidth="1"/>
    <col min="6151" max="6160" width="13.88671875" bestFit="1" customWidth="1"/>
    <col min="6161" max="6162" width="11.5546875" bestFit="1" customWidth="1"/>
    <col min="6401" max="6401" width="10.44140625" bestFit="1" customWidth="1"/>
    <col min="6402" max="6402" width="8.33203125" customWidth="1"/>
    <col min="6403" max="6403" width="4.44140625" customWidth="1"/>
    <col min="6404" max="6404" width="7.33203125" customWidth="1"/>
    <col min="6405" max="6405" width="12.33203125" bestFit="1" customWidth="1"/>
    <col min="6407" max="6416" width="13.88671875" bestFit="1" customWidth="1"/>
    <col min="6417" max="6418" width="11.5546875" bestFit="1" customWidth="1"/>
    <col min="6657" max="6657" width="10.44140625" bestFit="1" customWidth="1"/>
    <col min="6658" max="6658" width="8.33203125" customWidth="1"/>
    <col min="6659" max="6659" width="4.44140625" customWidth="1"/>
    <col min="6660" max="6660" width="7.33203125" customWidth="1"/>
    <col min="6661" max="6661" width="12.33203125" bestFit="1" customWidth="1"/>
    <col min="6663" max="6672" width="13.88671875" bestFit="1" customWidth="1"/>
    <col min="6673" max="6674" width="11.5546875" bestFit="1" customWidth="1"/>
    <col min="6913" max="6913" width="10.44140625" bestFit="1" customWidth="1"/>
    <col min="6914" max="6914" width="8.33203125" customWidth="1"/>
    <col min="6915" max="6915" width="4.44140625" customWidth="1"/>
    <col min="6916" max="6916" width="7.33203125" customWidth="1"/>
    <col min="6917" max="6917" width="12.33203125" bestFit="1" customWidth="1"/>
    <col min="6919" max="6928" width="13.88671875" bestFit="1" customWidth="1"/>
    <col min="6929" max="6930" width="11.5546875" bestFit="1" customWidth="1"/>
    <col min="7169" max="7169" width="10.44140625" bestFit="1" customWidth="1"/>
    <col min="7170" max="7170" width="8.33203125" customWidth="1"/>
    <col min="7171" max="7171" width="4.44140625" customWidth="1"/>
    <col min="7172" max="7172" width="7.33203125" customWidth="1"/>
    <col min="7173" max="7173" width="12.33203125" bestFit="1" customWidth="1"/>
    <col min="7175" max="7184" width="13.88671875" bestFit="1" customWidth="1"/>
    <col min="7185" max="7186" width="11.5546875" bestFit="1" customWidth="1"/>
    <col min="7425" max="7425" width="10.44140625" bestFit="1" customWidth="1"/>
    <col min="7426" max="7426" width="8.33203125" customWidth="1"/>
    <col min="7427" max="7427" width="4.44140625" customWidth="1"/>
    <col min="7428" max="7428" width="7.33203125" customWidth="1"/>
    <col min="7429" max="7429" width="12.33203125" bestFit="1" customWidth="1"/>
    <col min="7431" max="7440" width="13.88671875" bestFit="1" customWidth="1"/>
    <col min="7441" max="7442" width="11.5546875" bestFit="1" customWidth="1"/>
    <col min="7681" max="7681" width="10.44140625" bestFit="1" customWidth="1"/>
    <col min="7682" max="7682" width="8.33203125" customWidth="1"/>
    <col min="7683" max="7683" width="4.44140625" customWidth="1"/>
    <col min="7684" max="7684" width="7.33203125" customWidth="1"/>
    <col min="7685" max="7685" width="12.33203125" bestFit="1" customWidth="1"/>
    <col min="7687" max="7696" width="13.88671875" bestFit="1" customWidth="1"/>
    <col min="7697" max="7698" width="11.5546875" bestFit="1" customWidth="1"/>
    <col min="7937" max="7937" width="10.44140625" bestFit="1" customWidth="1"/>
    <col min="7938" max="7938" width="8.33203125" customWidth="1"/>
    <col min="7939" max="7939" width="4.44140625" customWidth="1"/>
    <col min="7940" max="7940" width="7.33203125" customWidth="1"/>
    <col min="7941" max="7941" width="12.33203125" bestFit="1" customWidth="1"/>
    <col min="7943" max="7952" width="13.88671875" bestFit="1" customWidth="1"/>
    <col min="7953" max="7954" width="11.5546875" bestFit="1" customWidth="1"/>
    <col min="8193" max="8193" width="10.44140625" bestFit="1" customWidth="1"/>
    <col min="8194" max="8194" width="8.33203125" customWidth="1"/>
    <col min="8195" max="8195" width="4.44140625" customWidth="1"/>
    <col min="8196" max="8196" width="7.33203125" customWidth="1"/>
    <col min="8197" max="8197" width="12.33203125" bestFit="1" customWidth="1"/>
    <col min="8199" max="8208" width="13.88671875" bestFit="1" customWidth="1"/>
    <col min="8209" max="8210" width="11.5546875" bestFit="1" customWidth="1"/>
    <col min="8449" max="8449" width="10.44140625" bestFit="1" customWidth="1"/>
    <col min="8450" max="8450" width="8.33203125" customWidth="1"/>
    <col min="8451" max="8451" width="4.44140625" customWidth="1"/>
    <col min="8452" max="8452" width="7.33203125" customWidth="1"/>
    <col min="8453" max="8453" width="12.33203125" bestFit="1" customWidth="1"/>
    <col min="8455" max="8464" width="13.88671875" bestFit="1" customWidth="1"/>
    <col min="8465" max="8466" width="11.5546875" bestFit="1" customWidth="1"/>
    <col min="8705" max="8705" width="10.44140625" bestFit="1" customWidth="1"/>
    <col min="8706" max="8706" width="8.33203125" customWidth="1"/>
    <col min="8707" max="8707" width="4.44140625" customWidth="1"/>
    <col min="8708" max="8708" width="7.33203125" customWidth="1"/>
    <col min="8709" max="8709" width="12.33203125" bestFit="1" customWidth="1"/>
    <col min="8711" max="8720" width="13.88671875" bestFit="1" customWidth="1"/>
    <col min="8721" max="8722" width="11.5546875" bestFit="1" customWidth="1"/>
    <col min="8961" max="8961" width="10.44140625" bestFit="1" customWidth="1"/>
    <col min="8962" max="8962" width="8.33203125" customWidth="1"/>
    <col min="8963" max="8963" width="4.44140625" customWidth="1"/>
    <col min="8964" max="8964" width="7.33203125" customWidth="1"/>
    <col min="8965" max="8965" width="12.33203125" bestFit="1" customWidth="1"/>
    <col min="8967" max="8976" width="13.88671875" bestFit="1" customWidth="1"/>
    <col min="8977" max="8978" width="11.5546875" bestFit="1" customWidth="1"/>
    <col min="9217" max="9217" width="10.44140625" bestFit="1" customWidth="1"/>
    <col min="9218" max="9218" width="8.33203125" customWidth="1"/>
    <col min="9219" max="9219" width="4.44140625" customWidth="1"/>
    <col min="9220" max="9220" width="7.33203125" customWidth="1"/>
    <col min="9221" max="9221" width="12.33203125" bestFit="1" customWidth="1"/>
    <col min="9223" max="9232" width="13.88671875" bestFit="1" customWidth="1"/>
    <col min="9233" max="9234" width="11.5546875" bestFit="1" customWidth="1"/>
    <col min="9473" max="9473" width="10.44140625" bestFit="1" customWidth="1"/>
    <col min="9474" max="9474" width="8.33203125" customWidth="1"/>
    <col min="9475" max="9475" width="4.44140625" customWidth="1"/>
    <col min="9476" max="9476" width="7.33203125" customWidth="1"/>
    <col min="9477" max="9477" width="12.33203125" bestFit="1" customWidth="1"/>
    <col min="9479" max="9488" width="13.88671875" bestFit="1" customWidth="1"/>
    <col min="9489" max="9490" width="11.5546875" bestFit="1" customWidth="1"/>
    <col min="9729" max="9729" width="10.44140625" bestFit="1" customWidth="1"/>
    <col min="9730" max="9730" width="8.33203125" customWidth="1"/>
    <col min="9731" max="9731" width="4.44140625" customWidth="1"/>
    <col min="9732" max="9732" width="7.33203125" customWidth="1"/>
    <col min="9733" max="9733" width="12.33203125" bestFit="1" customWidth="1"/>
    <col min="9735" max="9744" width="13.88671875" bestFit="1" customWidth="1"/>
    <col min="9745" max="9746" width="11.5546875" bestFit="1" customWidth="1"/>
    <col min="9985" max="9985" width="10.44140625" bestFit="1" customWidth="1"/>
    <col min="9986" max="9986" width="8.33203125" customWidth="1"/>
    <col min="9987" max="9987" width="4.44140625" customWidth="1"/>
    <col min="9988" max="9988" width="7.33203125" customWidth="1"/>
    <col min="9989" max="9989" width="12.33203125" bestFit="1" customWidth="1"/>
    <col min="9991" max="10000" width="13.88671875" bestFit="1" customWidth="1"/>
    <col min="10001" max="10002" width="11.5546875" bestFit="1" customWidth="1"/>
    <col min="10241" max="10241" width="10.44140625" bestFit="1" customWidth="1"/>
    <col min="10242" max="10242" width="8.33203125" customWidth="1"/>
    <col min="10243" max="10243" width="4.44140625" customWidth="1"/>
    <col min="10244" max="10244" width="7.33203125" customWidth="1"/>
    <col min="10245" max="10245" width="12.33203125" bestFit="1" customWidth="1"/>
    <col min="10247" max="10256" width="13.88671875" bestFit="1" customWidth="1"/>
    <col min="10257" max="10258" width="11.5546875" bestFit="1" customWidth="1"/>
    <col min="10497" max="10497" width="10.44140625" bestFit="1" customWidth="1"/>
    <col min="10498" max="10498" width="8.33203125" customWidth="1"/>
    <col min="10499" max="10499" width="4.44140625" customWidth="1"/>
    <col min="10500" max="10500" width="7.33203125" customWidth="1"/>
    <col min="10501" max="10501" width="12.33203125" bestFit="1" customWidth="1"/>
    <col min="10503" max="10512" width="13.88671875" bestFit="1" customWidth="1"/>
    <col min="10513" max="10514" width="11.5546875" bestFit="1" customWidth="1"/>
    <col min="10753" max="10753" width="10.44140625" bestFit="1" customWidth="1"/>
    <col min="10754" max="10754" width="8.33203125" customWidth="1"/>
    <col min="10755" max="10755" width="4.44140625" customWidth="1"/>
    <col min="10756" max="10756" width="7.33203125" customWidth="1"/>
    <col min="10757" max="10757" width="12.33203125" bestFit="1" customWidth="1"/>
    <col min="10759" max="10768" width="13.88671875" bestFit="1" customWidth="1"/>
    <col min="10769" max="10770" width="11.5546875" bestFit="1" customWidth="1"/>
    <col min="11009" max="11009" width="10.44140625" bestFit="1" customWidth="1"/>
    <col min="11010" max="11010" width="8.33203125" customWidth="1"/>
    <col min="11011" max="11011" width="4.44140625" customWidth="1"/>
    <col min="11012" max="11012" width="7.33203125" customWidth="1"/>
    <col min="11013" max="11013" width="12.33203125" bestFit="1" customWidth="1"/>
    <col min="11015" max="11024" width="13.88671875" bestFit="1" customWidth="1"/>
    <col min="11025" max="11026" width="11.5546875" bestFit="1" customWidth="1"/>
    <col min="11265" max="11265" width="10.44140625" bestFit="1" customWidth="1"/>
    <col min="11266" max="11266" width="8.33203125" customWidth="1"/>
    <col min="11267" max="11267" width="4.44140625" customWidth="1"/>
    <col min="11268" max="11268" width="7.33203125" customWidth="1"/>
    <col min="11269" max="11269" width="12.33203125" bestFit="1" customWidth="1"/>
    <col min="11271" max="11280" width="13.88671875" bestFit="1" customWidth="1"/>
    <col min="11281" max="11282" width="11.5546875" bestFit="1" customWidth="1"/>
    <col min="11521" max="11521" width="10.44140625" bestFit="1" customWidth="1"/>
    <col min="11522" max="11522" width="8.33203125" customWidth="1"/>
    <col min="11523" max="11523" width="4.44140625" customWidth="1"/>
    <col min="11524" max="11524" width="7.33203125" customWidth="1"/>
    <col min="11525" max="11525" width="12.33203125" bestFit="1" customWidth="1"/>
    <col min="11527" max="11536" width="13.88671875" bestFit="1" customWidth="1"/>
    <col min="11537" max="11538" width="11.5546875" bestFit="1" customWidth="1"/>
    <col min="11777" max="11777" width="10.44140625" bestFit="1" customWidth="1"/>
    <col min="11778" max="11778" width="8.33203125" customWidth="1"/>
    <col min="11779" max="11779" width="4.44140625" customWidth="1"/>
    <col min="11780" max="11780" width="7.33203125" customWidth="1"/>
    <col min="11781" max="11781" width="12.33203125" bestFit="1" customWidth="1"/>
    <col min="11783" max="11792" width="13.88671875" bestFit="1" customWidth="1"/>
    <col min="11793" max="11794" width="11.5546875" bestFit="1" customWidth="1"/>
    <col min="12033" max="12033" width="10.44140625" bestFit="1" customWidth="1"/>
    <col min="12034" max="12034" width="8.33203125" customWidth="1"/>
    <col min="12035" max="12035" width="4.44140625" customWidth="1"/>
    <col min="12036" max="12036" width="7.33203125" customWidth="1"/>
    <col min="12037" max="12037" width="12.33203125" bestFit="1" customWidth="1"/>
    <col min="12039" max="12048" width="13.88671875" bestFit="1" customWidth="1"/>
    <col min="12049" max="12050" width="11.5546875" bestFit="1" customWidth="1"/>
    <col min="12289" max="12289" width="10.44140625" bestFit="1" customWidth="1"/>
    <col min="12290" max="12290" width="8.33203125" customWidth="1"/>
    <col min="12291" max="12291" width="4.44140625" customWidth="1"/>
    <col min="12292" max="12292" width="7.33203125" customWidth="1"/>
    <col min="12293" max="12293" width="12.33203125" bestFit="1" customWidth="1"/>
    <col min="12295" max="12304" width="13.88671875" bestFit="1" customWidth="1"/>
    <col min="12305" max="12306" width="11.5546875" bestFit="1" customWidth="1"/>
    <col min="12545" max="12545" width="10.44140625" bestFit="1" customWidth="1"/>
    <col min="12546" max="12546" width="8.33203125" customWidth="1"/>
    <col min="12547" max="12547" width="4.44140625" customWidth="1"/>
    <col min="12548" max="12548" width="7.33203125" customWidth="1"/>
    <col min="12549" max="12549" width="12.33203125" bestFit="1" customWidth="1"/>
    <col min="12551" max="12560" width="13.88671875" bestFit="1" customWidth="1"/>
    <col min="12561" max="12562" width="11.5546875" bestFit="1" customWidth="1"/>
    <col min="12801" max="12801" width="10.44140625" bestFit="1" customWidth="1"/>
    <col min="12802" max="12802" width="8.33203125" customWidth="1"/>
    <col min="12803" max="12803" width="4.44140625" customWidth="1"/>
    <col min="12804" max="12804" width="7.33203125" customWidth="1"/>
    <col min="12805" max="12805" width="12.33203125" bestFit="1" customWidth="1"/>
    <col min="12807" max="12816" width="13.88671875" bestFit="1" customWidth="1"/>
    <col min="12817" max="12818" width="11.5546875" bestFit="1" customWidth="1"/>
    <col min="13057" max="13057" width="10.44140625" bestFit="1" customWidth="1"/>
    <col min="13058" max="13058" width="8.33203125" customWidth="1"/>
    <col min="13059" max="13059" width="4.44140625" customWidth="1"/>
    <col min="13060" max="13060" width="7.33203125" customWidth="1"/>
    <col min="13061" max="13061" width="12.33203125" bestFit="1" customWidth="1"/>
    <col min="13063" max="13072" width="13.88671875" bestFit="1" customWidth="1"/>
    <col min="13073" max="13074" width="11.5546875" bestFit="1" customWidth="1"/>
    <col min="13313" max="13313" width="10.44140625" bestFit="1" customWidth="1"/>
    <col min="13314" max="13314" width="8.33203125" customWidth="1"/>
    <col min="13315" max="13315" width="4.44140625" customWidth="1"/>
    <col min="13316" max="13316" width="7.33203125" customWidth="1"/>
    <col min="13317" max="13317" width="12.33203125" bestFit="1" customWidth="1"/>
    <col min="13319" max="13328" width="13.88671875" bestFit="1" customWidth="1"/>
    <col min="13329" max="13330" width="11.5546875" bestFit="1" customWidth="1"/>
    <col min="13569" max="13569" width="10.44140625" bestFit="1" customWidth="1"/>
    <col min="13570" max="13570" width="8.33203125" customWidth="1"/>
    <col min="13571" max="13571" width="4.44140625" customWidth="1"/>
    <col min="13572" max="13572" width="7.33203125" customWidth="1"/>
    <col min="13573" max="13573" width="12.33203125" bestFit="1" customWidth="1"/>
    <col min="13575" max="13584" width="13.88671875" bestFit="1" customWidth="1"/>
    <col min="13585" max="13586" width="11.5546875" bestFit="1" customWidth="1"/>
    <col min="13825" max="13825" width="10.44140625" bestFit="1" customWidth="1"/>
    <col min="13826" max="13826" width="8.33203125" customWidth="1"/>
    <col min="13827" max="13827" width="4.44140625" customWidth="1"/>
    <col min="13828" max="13828" width="7.33203125" customWidth="1"/>
    <col min="13829" max="13829" width="12.33203125" bestFit="1" customWidth="1"/>
    <col min="13831" max="13840" width="13.88671875" bestFit="1" customWidth="1"/>
    <col min="13841" max="13842" width="11.5546875" bestFit="1" customWidth="1"/>
    <col min="14081" max="14081" width="10.44140625" bestFit="1" customWidth="1"/>
    <col min="14082" max="14082" width="8.33203125" customWidth="1"/>
    <col min="14083" max="14083" width="4.44140625" customWidth="1"/>
    <col min="14084" max="14084" width="7.33203125" customWidth="1"/>
    <col min="14085" max="14085" width="12.33203125" bestFit="1" customWidth="1"/>
    <col min="14087" max="14096" width="13.88671875" bestFit="1" customWidth="1"/>
    <col min="14097" max="14098" width="11.5546875" bestFit="1" customWidth="1"/>
    <col min="14337" max="14337" width="10.44140625" bestFit="1" customWidth="1"/>
    <col min="14338" max="14338" width="8.33203125" customWidth="1"/>
    <col min="14339" max="14339" width="4.44140625" customWidth="1"/>
    <col min="14340" max="14340" width="7.33203125" customWidth="1"/>
    <col min="14341" max="14341" width="12.33203125" bestFit="1" customWidth="1"/>
    <col min="14343" max="14352" width="13.88671875" bestFit="1" customWidth="1"/>
    <col min="14353" max="14354" width="11.5546875" bestFit="1" customWidth="1"/>
    <col min="14593" max="14593" width="10.44140625" bestFit="1" customWidth="1"/>
    <col min="14594" max="14594" width="8.33203125" customWidth="1"/>
    <col min="14595" max="14595" width="4.44140625" customWidth="1"/>
    <col min="14596" max="14596" width="7.33203125" customWidth="1"/>
    <col min="14597" max="14597" width="12.33203125" bestFit="1" customWidth="1"/>
    <col min="14599" max="14608" width="13.88671875" bestFit="1" customWidth="1"/>
    <col min="14609" max="14610" width="11.5546875" bestFit="1" customWidth="1"/>
    <col min="14849" max="14849" width="10.44140625" bestFit="1" customWidth="1"/>
    <col min="14850" max="14850" width="8.33203125" customWidth="1"/>
    <col min="14851" max="14851" width="4.44140625" customWidth="1"/>
    <col min="14852" max="14852" width="7.33203125" customWidth="1"/>
    <col min="14853" max="14853" width="12.33203125" bestFit="1" customWidth="1"/>
    <col min="14855" max="14864" width="13.88671875" bestFit="1" customWidth="1"/>
    <col min="14865" max="14866" width="11.5546875" bestFit="1" customWidth="1"/>
    <col min="15105" max="15105" width="10.44140625" bestFit="1" customWidth="1"/>
    <col min="15106" max="15106" width="8.33203125" customWidth="1"/>
    <col min="15107" max="15107" width="4.44140625" customWidth="1"/>
    <col min="15108" max="15108" width="7.33203125" customWidth="1"/>
    <col min="15109" max="15109" width="12.33203125" bestFit="1" customWidth="1"/>
    <col min="15111" max="15120" width="13.88671875" bestFit="1" customWidth="1"/>
    <col min="15121" max="15122" width="11.5546875" bestFit="1" customWidth="1"/>
    <col min="15361" max="15361" width="10.44140625" bestFit="1" customWidth="1"/>
    <col min="15362" max="15362" width="8.33203125" customWidth="1"/>
    <col min="15363" max="15363" width="4.44140625" customWidth="1"/>
    <col min="15364" max="15364" width="7.33203125" customWidth="1"/>
    <col min="15365" max="15365" width="12.33203125" bestFit="1" customWidth="1"/>
    <col min="15367" max="15376" width="13.88671875" bestFit="1" customWidth="1"/>
    <col min="15377" max="15378" width="11.5546875" bestFit="1" customWidth="1"/>
    <col min="15617" max="15617" width="10.44140625" bestFit="1" customWidth="1"/>
    <col min="15618" max="15618" width="8.33203125" customWidth="1"/>
    <col min="15619" max="15619" width="4.44140625" customWidth="1"/>
    <col min="15620" max="15620" width="7.33203125" customWidth="1"/>
    <col min="15621" max="15621" width="12.33203125" bestFit="1" customWidth="1"/>
    <col min="15623" max="15632" width="13.88671875" bestFit="1" customWidth="1"/>
    <col min="15633" max="15634" width="11.5546875" bestFit="1" customWidth="1"/>
    <col min="15873" max="15873" width="10.44140625" bestFit="1" customWidth="1"/>
    <col min="15874" max="15874" width="8.33203125" customWidth="1"/>
    <col min="15875" max="15875" width="4.44140625" customWidth="1"/>
    <col min="15876" max="15876" width="7.33203125" customWidth="1"/>
    <col min="15877" max="15877" width="12.33203125" bestFit="1" customWidth="1"/>
    <col min="15879" max="15888" width="13.88671875" bestFit="1" customWidth="1"/>
    <col min="15889" max="15890" width="11.5546875" bestFit="1" customWidth="1"/>
    <col min="16129" max="16129" width="10.44140625" bestFit="1" customWidth="1"/>
    <col min="16130" max="16130" width="8.33203125" customWidth="1"/>
    <col min="16131" max="16131" width="4.44140625" customWidth="1"/>
    <col min="16132" max="16132" width="7.33203125" customWidth="1"/>
    <col min="16133" max="16133" width="12.33203125" bestFit="1" customWidth="1"/>
    <col min="16135" max="16144" width="13.88671875" bestFit="1" customWidth="1"/>
    <col min="16145" max="16146" width="11.5546875" bestFit="1" customWidth="1"/>
  </cols>
  <sheetData>
    <row r="1" spans="1:18">
      <c r="A1" s="1" t="s">
        <v>144</v>
      </c>
      <c r="B1" s="1" t="s">
        <v>133</v>
      </c>
      <c r="C1" s="1" t="s">
        <v>134</v>
      </c>
      <c r="D1" s="1" t="s">
        <v>145</v>
      </c>
      <c r="E1" s="1" t="s">
        <v>135</v>
      </c>
      <c r="F1" s="1" t="s">
        <v>16</v>
      </c>
      <c r="G1" s="24" t="s">
        <v>146</v>
      </c>
      <c r="H1" s="24" t="s">
        <v>147</v>
      </c>
      <c r="I1" s="24" t="s">
        <v>148</v>
      </c>
      <c r="J1" s="24" t="s">
        <v>149</v>
      </c>
      <c r="K1" s="24" t="s">
        <v>150</v>
      </c>
      <c r="L1" s="24" t="s">
        <v>151</v>
      </c>
      <c r="M1" s="24" t="s">
        <v>152</v>
      </c>
      <c r="N1" s="24" t="s">
        <v>153</v>
      </c>
      <c r="O1" s="24" t="s">
        <v>154</v>
      </c>
      <c r="P1" s="25" t="s">
        <v>155</v>
      </c>
      <c r="Q1" s="26" t="s">
        <v>156</v>
      </c>
      <c r="R1" s="26" t="s">
        <v>157</v>
      </c>
    </row>
    <row r="2" spans="1:18">
      <c r="A2" s="3" t="s">
        <v>634</v>
      </c>
      <c r="B2">
        <v>20</v>
      </c>
      <c r="C2">
        <v>8</v>
      </c>
      <c r="D2" s="3" t="s">
        <v>159</v>
      </c>
      <c r="E2" s="3" t="s">
        <v>18</v>
      </c>
      <c r="F2" s="3" t="s">
        <v>19</v>
      </c>
      <c r="G2" s="9">
        <v>2341.4</v>
      </c>
      <c r="H2" s="9">
        <v>2343</v>
      </c>
      <c r="I2" s="9">
        <v>2339.8000000000002</v>
      </c>
      <c r="J2" s="9">
        <v>2338.1999999999998</v>
      </c>
      <c r="K2" s="9">
        <v>2338.1999999999998</v>
      </c>
      <c r="L2" s="9">
        <v>2378.9</v>
      </c>
      <c r="M2" s="9">
        <v>2379.6999999999998</v>
      </c>
      <c r="N2" s="9">
        <v>2393.3000000000002</v>
      </c>
      <c r="O2" s="9">
        <v>2392.9</v>
      </c>
      <c r="P2" s="9">
        <v>2394.1</v>
      </c>
      <c r="Q2" s="9">
        <v>2385.3000000000002</v>
      </c>
      <c r="R2" s="9">
        <v>2392.5</v>
      </c>
    </row>
    <row r="3" spans="1:18">
      <c r="A3" s="3" t="s">
        <v>635</v>
      </c>
      <c r="B3">
        <v>20</v>
      </c>
      <c r="C3">
        <v>8</v>
      </c>
      <c r="D3" s="3" t="s">
        <v>159</v>
      </c>
      <c r="E3" s="3" t="s">
        <v>21</v>
      </c>
      <c r="F3" s="3" t="s">
        <v>19</v>
      </c>
      <c r="G3" s="9">
        <v>2523.1</v>
      </c>
      <c r="H3" s="9">
        <v>2526.1</v>
      </c>
      <c r="I3" s="9">
        <v>2528.1</v>
      </c>
      <c r="J3" s="9">
        <v>2526.1</v>
      </c>
      <c r="K3" s="9">
        <v>2526.1</v>
      </c>
      <c r="L3" s="9">
        <v>1770.2</v>
      </c>
      <c r="M3">
        <v>868.2</v>
      </c>
      <c r="N3">
        <v>864.2</v>
      </c>
      <c r="O3">
        <v>864.2</v>
      </c>
      <c r="P3">
        <v>862.2</v>
      </c>
      <c r="Q3" s="9">
        <v>2509.6</v>
      </c>
      <c r="R3" s="9">
        <v>2510.6</v>
      </c>
    </row>
    <row r="4" spans="1:18">
      <c r="A4" s="3" t="s">
        <v>636</v>
      </c>
      <c r="B4">
        <v>20</v>
      </c>
      <c r="C4">
        <v>8</v>
      </c>
      <c r="D4" s="3" t="s">
        <v>159</v>
      </c>
      <c r="E4" s="3" t="s">
        <v>22</v>
      </c>
      <c r="F4" s="3" t="s">
        <v>19</v>
      </c>
      <c r="G4">
        <v>10</v>
      </c>
      <c r="H4">
        <v>10</v>
      </c>
      <c r="I4">
        <v>10</v>
      </c>
      <c r="J4">
        <v>10</v>
      </c>
      <c r="K4">
        <v>10</v>
      </c>
      <c r="L4">
        <v>10</v>
      </c>
      <c r="M4">
        <v>10</v>
      </c>
      <c r="N4">
        <v>10</v>
      </c>
      <c r="O4">
        <v>10</v>
      </c>
      <c r="P4" s="9">
        <v>3355</v>
      </c>
      <c r="Q4" s="9">
        <v>3355</v>
      </c>
      <c r="R4" s="9">
        <v>3355</v>
      </c>
    </row>
    <row r="5" spans="1:18">
      <c r="A5" s="3" t="s">
        <v>637</v>
      </c>
      <c r="B5">
        <v>20</v>
      </c>
      <c r="C5">
        <v>8</v>
      </c>
      <c r="D5" s="3" t="s">
        <v>159</v>
      </c>
      <c r="E5" s="3" t="s">
        <v>23</v>
      </c>
      <c r="F5" s="3" t="s">
        <v>19</v>
      </c>
      <c r="G5" s="9">
        <v>11042.3</v>
      </c>
      <c r="H5" s="9">
        <v>11097.3</v>
      </c>
      <c r="I5" s="9">
        <v>11070.3</v>
      </c>
      <c r="J5" s="9">
        <v>11058</v>
      </c>
      <c r="K5" s="9">
        <v>11058</v>
      </c>
      <c r="L5" s="9">
        <v>11712.1</v>
      </c>
      <c r="M5" s="9">
        <v>11741.3</v>
      </c>
      <c r="N5" s="9">
        <v>11740.5</v>
      </c>
      <c r="O5" s="9">
        <v>11829.8</v>
      </c>
      <c r="P5" s="9">
        <v>11827.8</v>
      </c>
      <c r="Q5" s="9">
        <v>11778.4</v>
      </c>
      <c r="R5" s="9">
        <v>11825.4</v>
      </c>
    </row>
    <row r="6" spans="1:18">
      <c r="A6" s="3" t="s">
        <v>638</v>
      </c>
      <c r="B6">
        <v>20</v>
      </c>
      <c r="C6">
        <v>8</v>
      </c>
      <c r="D6" s="3" t="s">
        <v>159</v>
      </c>
      <c r="E6" s="3" t="s">
        <v>24</v>
      </c>
      <c r="F6" s="3" t="s">
        <v>19</v>
      </c>
      <c r="G6" s="9">
        <v>10110.200000000001</v>
      </c>
      <c r="H6" s="9">
        <v>10094.200000000001</v>
      </c>
      <c r="I6" s="9">
        <v>10111.799999999999</v>
      </c>
      <c r="J6" s="9">
        <v>10131.799999999999</v>
      </c>
      <c r="K6" s="9">
        <v>10131.799999999999</v>
      </c>
      <c r="L6" s="9">
        <v>10090</v>
      </c>
      <c r="M6" s="9">
        <v>10095.1</v>
      </c>
      <c r="N6" s="9">
        <v>10098.299999999999</v>
      </c>
      <c r="O6" s="9">
        <v>10100.9</v>
      </c>
      <c r="P6" s="9">
        <v>9581.7999999999993</v>
      </c>
      <c r="Q6" s="9">
        <v>9575</v>
      </c>
      <c r="R6" s="9">
        <v>9582</v>
      </c>
    </row>
    <row r="7" spans="1:18">
      <c r="A7" s="3" t="s">
        <v>639</v>
      </c>
      <c r="B7">
        <v>20</v>
      </c>
      <c r="C7">
        <v>8</v>
      </c>
      <c r="D7" s="3" t="s">
        <v>159</v>
      </c>
      <c r="E7" s="3" t="s">
        <v>25</v>
      </c>
      <c r="F7" s="3" t="s">
        <v>19</v>
      </c>
      <c r="G7">
        <v>220</v>
      </c>
      <c r="H7">
        <v>219</v>
      </c>
      <c r="I7">
        <v>218</v>
      </c>
      <c r="J7">
        <v>219</v>
      </c>
      <c r="K7">
        <v>219</v>
      </c>
      <c r="L7">
        <v>217</v>
      </c>
      <c r="M7">
        <v>218</v>
      </c>
      <c r="N7">
        <v>217</v>
      </c>
      <c r="O7">
        <v>218</v>
      </c>
      <c r="P7">
        <v>218</v>
      </c>
      <c r="Q7">
        <v>219</v>
      </c>
      <c r="R7">
        <v>219</v>
      </c>
    </row>
    <row r="8" spans="1:18">
      <c r="A8" s="3" t="s">
        <v>640</v>
      </c>
      <c r="B8">
        <v>20</v>
      </c>
      <c r="C8">
        <v>8</v>
      </c>
      <c r="D8" s="3" t="s">
        <v>159</v>
      </c>
      <c r="E8" s="3" t="s">
        <v>27</v>
      </c>
      <c r="F8" s="3" t="s">
        <v>19</v>
      </c>
      <c r="G8" s="9">
        <v>6814.1</v>
      </c>
      <c r="H8" s="9">
        <v>6835.3</v>
      </c>
      <c r="I8" s="9">
        <v>6834.1</v>
      </c>
      <c r="J8" s="9">
        <v>6834.1</v>
      </c>
      <c r="K8" s="9">
        <v>6834.1</v>
      </c>
      <c r="L8" s="9">
        <v>6814.5</v>
      </c>
      <c r="M8" s="9">
        <v>6836.9</v>
      </c>
      <c r="N8" s="9">
        <v>6840.9</v>
      </c>
      <c r="O8" s="9">
        <v>6852.1</v>
      </c>
      <c r="P8" s="9">
        <v>6847.3</v>
      </c>
      <c r="Q8" s="9">
        <v>6851.5</v>
      </c>
      <c r="R8" s="9">
        <v>6846.7</v>
      </c>
    </row>
    <row r="9" spans="1:18">
      <c r="A9" s="3" t="s">
        <v>641</v>
      </c>
      <c r="B9">
        <v>20</v>
      </c>
      <c r="C9">
        <v>8</v>
      </c>
      <c r="D9" s="3" t="s">
        <v>159</v>
      </c>
      <c r="E9" s="3" t="s">
        <v>28</v>
      </c>
      <c r="F9" s="3" t="s">
        <v>19</v>
      </c>
      <c r="G9">
        <v>174</v>
      </c>
      <c r="H9">
        <v>173</v>
      </c>
      <c r="I9">
        <v>172</v>
      </c>
      <c r="J9">
        <v>172</v>
      </c>
      <c r="K9">
        <v>172</v>
      </c>
      <c r="L9">
        <v>175</v>
      </c>
      <c r="M9">
        <v>175</v>
      </c>
      <c r="N9">
        <v>175</v>
      </c>
      <c r="O9">
        <v>174</v>
      </c>
      <c r="P9">
        <v>174</v>
      </c>
      <c r="Q9">
        <v>174</v>
      </c>
      <c r="R9">
        <v>175</v>
      </c>
    </row>
    <row r="10" spans="1:18">
      <c r="A10" s="3" t="s">
        <v>642</v>
      </c>
      <c r="B10">
        <v>20</v>
      </c>
      <c r="C10">
        <v>8</v>
      </c>
      <c r="D10" s="3" t="s">
        <v>159</v>
      </c>
      <c r="E10" s="3" t="s">
        <v>29</v>
      </c>
      <c r="F10" s="3" t="s">
        <v>19</v>
      </c>
      <c r="G10" s="9">
        <v>1301.2</v>
      </c>
      <c r="H10" s="9">
        <v>1299.5999999999999</v>
      </c>
      <c r="I10" s="9">
        <v>1286.4000000000001</v>
      </c>
      <c r="J10" s="9">
        <v>1291.4000000000001</v>
      </c>
      <c r="K10" s="9">
        <v>1291.4000000000001</v>
      </c>
      <c r="L10" s="9">
        <v>1395.4</v>
      </c>
      <c r="M10" s="9">
        <v>1300</v>
      </c>
      <c r="N10" s="9">
        <v>1302</v>
      </c>
      <c r="O10" s="9">
        <v>1299</v>
      </c>
      <c r="P10" s="9">
        <v>1294</v>
      </c>
      <c r="Q10" s="9">
        <v>1286.8</v>
      </c>
      <c r="R10" s="9">
        <v>1285.5999999999999</v>
      </c>
    </row>
    <row r="11" spans="1:18">
      <c r="A11" s="3" t="s">
        <v>643</v>
      </c>
      <c r="B11">
        <v>20</v>
      </c>
      <c r="C11">
        <v>8</v>
      </c>
      <c r="D11" s="3" t="s">
        <v>159</v>
      </c>
      <c r="E11" s="3" t="s">
        <v>105</v>
      </c>
      <c r="F11" s="3" t="s">
        <v>19</v>
      </c>
      <c r="G11" s="9">
        <v>2175.3000000000002</v>
      </c>
      <c r="H11" s="9">
        <v>2175.6999999999998</v>
      </c>
      <c r="I11" s="9">
        <v>2170.9</v>
      </c>
      <c r="J11" s="9">
        <v>2175.6999999999998</v>
      </c>
      <c r="K11" s="9">
        <v>2175.6999999999998</v>
      </c>
      <c r="L11" s="9">
        <v>2147.3000000000002</v>
      </c>
      <c r="M11" s="9">
        <v>2144.1</v>
      </c>
      <c r="N11" s="9">
        <v>2137.6999999999998</v>
      </c>
      <c r="O11" s="9">
        <v>2136.1</v>
      </c>
      <c r="P11" s="9">
        <v>2134.5</v>
      </c>
      <c r="Q11" s="9">
        <v>2140.1</v>
      </c>
      <c r="R11" s="9">
        <v>2134.9</v>
      </c>
    </row>
    <row r="12" spans="1:18">
      <c r="A12" s="3" t="s">
        <v>644</v>
      </c>
      <c r="B12">
        <v>20</v>
      </c>
      <c r="C12">
        <v>8</v>
      </c>
      <c r="D12" s="3" t="s">
        <v>159</v>
      </c>
      <c r="E12" s="3" t="s">
        <v>30</v>
      </c>
      <c r="F12" s="3" t="s">
        <v>19</v>
      </c>
      <c r="G12">
        <v>160.5</v>
      </c>
      <c r="H12">
        <v>160.5</v>
      </c>
      <c r="I12">
        <v>160.5</v>
      </c>
      <c r="J12">
        <v>160.5</v>
      </c>
      <c r="K12">
        <v>160.5</v>
      </c>
      <c r="L12">
        <v>947.5</v>
      </c>
      <c r="M12">
        <v>200</v>
      </c>
      <c r="N12">
        <v>947.5</v>
      </c>
      <c r="O12">
        <v>948.5</v>
      </c>
      <c r="P12">
        <v>948.5</v>
      </c>
      <c r="Q12">
        <v>937.5</v>
      </c>
      <c r="R12">
        <v>939.5</v>
      </c>
    </row>
    <row r="13" spans="1:18">
      <c r="A13" s="3" t="s">
        <v>645</v>
      </c>
      <c r="B13">
        <v>20</v>
      </c>
      <c r="C13">
        <v>8</v>
      </c>
      <c r="D13" s="3" t="s">
        <v>159</v>
      </c>
      <c r="E13" s="3" t="s">
        <v>32</v>
      </c>
      <c r="F13" s="3" t="s">
        <v>19</v>
      </c>
      <c r="G13" s="9">
        <v>20975.200000000001</v>
      </c>
      <c r="H13" s="9">
        <v>20964.2</v>
      </c>
      <c r="I13" s="9">
        <v>20948.7</v>
      </c>
      <c r="J13" s="9">
        <v>20922.2</v>
      </c>
      <c r="K13" s="9">
        <v>20922.2</v>
      </c>
      <c r="L13" s="9">
        <v>20019.400000000001</v>
      </c>
      <c r="M13" s="9">
        <v>20141.3</v>
      </c>
      <c r="N13" s="9">
        <v>20152.3</v>
      </c>
      <c r="O13" s="9">
        <v>20150.8</v>
      </c>
      <c r="P13" s="9">
        <v>20137.8</v>
      </c>
      <c r="Q13" s="9">
        <v>20934.2</v>
      </c>
      <c r="R13" s="9">
        <v>20959.7</v>
      </c>
    </row>
    <row r="14" spans="1:18">
      <c r="A14" s="3" t="s">
        <v>646</v>
      </c>
      <c r="B14">
        <v>20</v>
      </c>
      <c r="C14">
        <v>8</v>
      </c>
      <c r="D14" s="3" t="s">
        <v>159</v>
      </c>
      <c r="E14" s="3" t="s">
        <v>33</v>
      </c>
      <c r="F14" s="3" t="s">
        <v>19</v>
      </c>
      <c r="G14" s="9">
        <v>1043.2</v>
      </c>
      <c r="H14" s="9">
        <v>1042.2</v>
      </c>
      <c r="I14" s="9">
        <v>1039</v>
      </c>
      <c r="J14" s="9">
        <v>1034</v>
      </c>
      <c r="K14" s="9">
        <v>1034</v>
      </c>
      <c r="L14">
        <v>923.4</v>
      </c>
      <c r="M14">
        <v>918.4</v>
      </c>
      <c r="N14">
        <v>919.4</v>
      </c>
      <c r="O14">
        <v>921.4</v>
      </c>
      <c r="P14">
        <v>921.6</v>
      </c>
      <c r="Q14" s="9">
        <v>1083.9000000000001</v>
      </c>
      <c r="R14" s="9">
        <v>1083.9000000000001</v>
      </c>
    </row>
    <row r="15" spans="1:18">
      <c r="A15" s="3" t="s">
        <v>647</v>
      </c>
      <c r="B15">
        <v>20</v>
      </c>
      <c r="C15">
        <v>8</v>
      </c>
      <c r="D15" s="3" t="s">
        <v>159</v>
      </c>
      <c r="E15" s="3" t="s">
        <v>34</v>
      </c>
      <c r="F15" s="3" t="s">
        <v>19</v>
      </c>
      <c r="G15" s="9">
        <v>2354.5</v>
      </c>
      <c r="H15" s="9">
        <v>2346.5</v>
      </c>
      <c r="I15" s="9">
        <v>2325.5</v>
      </c>
      <c r="J15" s="9">
        <v>2320.5</v>
      </c>
      <c r="K15" s="9">
        <v>2320.5</v>
      </c>
      <c r="L15" s="9">
        <v>2320.5</v>
      </c>
      <c r="M15" s="9">
        <v>2324.5</v>
      </c>
      <c r="N15" s="9">
        <v>2330.5</v>
      </c>
      <c r="O15" s="9">
        <v>2330.5</v>
      </c>
      <c r="P15" s="9">
        <v>2334.5</v>
      </c>
      <c r="Q15" s="9">
        <v>2332.5</v>
      </c>
      <c r="R15" s="9">
        <v>2333.5</v>
      </c>
    </row>
    <row r="16" spans="1:18">
      <c r="A16" s="3" t="s">
        <v>648</v>
      </c>
      <c r="B16">
        <v>20</v>
      </c>
      <c r="C16">
        <v>8</v>
      </c>
      <c r="D16" s="3" t="s">
        <v>159</v>
      </c>
      <c r="E16" s="3" t="s">
        <v>35</v>
      </c>
      <c r="F16" s="3" t="s">
        <v>19</v>
      </c>
      <c r="G16">
        <v>244</v>
      </c>
      <c r="H16">
        <v>245</v>
      </c>
      <c r="I16">
        <v>243</v>
      </c>
      <c r="J16">
        <v>242</v>
      </c>
      <c r="K16">
        <v>242</v>
      </c>
      <c r="L16">
        <v>241</v>
      </c>
      <c r="M16">
        <v>243</v>
      </c>
      <c r="N16">
        <v>246</v>
      </c>
      <c r="O16">
        <v>246</v>
      </c>
      <c r="P16">
        <v>247</v>
      </c>
      <c r="Q16">
        <v>247</v>
      </c>
      <c r="R16">
        <v>246</v>
      </c>
    </row>
    <row r="17" spans="1:18">
      <c r="A17" s="3" t="s">
        <v>649</v>
      </c>
      <c r="B17">
        <v>20</v>
      </c>
      <c r="C17">
        <v>8</v>
      </c>
      <c r="D17" s="3" t="s">
        <v>159</v>
      </c>
      <c r="E17" s="3" t="s">
        <v>36</v>
      </c>
      <c r="F17" s="3" t="s">
        <v>19</v>
      </c>
      <c r="G17">
        <v>475.2</v>
      </c>
      <c r="H17">
        <v>475.2</v>
      </c>
      <c r="I17">
        <v>474.2</v>
      </c>
      <c r="J17">
        <v>473.2</v>
      </c>
      <c r="K17">
        <v>473.2</v>
      </c>
      <c r="L17">
        <v>467.2</v>
      </c>
      <c r="M17">
        <v>467.2</v>
      </c>
      <c r="N17">
        <v>467.2</v>
      </c>
      <c r="O17">
        <v>465.2</v>
      </c>
      <c r="P17">
        <v>464.2</v>
      </c>
      <c r="Q17">
        <v>465.2</v>
      </c>
      <c r="R17">
        <v>464.2</v>
      </c>
    </row>
    <row r="18" spans="1:18">
      <c r="A18" s="3" t="s">
        <v>650</v>
      </c>
      <c r="B18">
        <v>20</v>
      </c>
      <c r="C18">
        <v>8</v>
      </c>
      <c r="D18" s="3" t="s">
        <v>159</v>
      </c>
      <c r="E18" s="3" t="s">
        <v>111</v>
      </c>
      <c r="F18" s="3" t="s">
        <v>19</v>
      </c>
      <c r="G18">
        <v>486.8</v>
      </c>
      <c r="H18">
        <v>488.8</v>
      </c>
      <c r="I18">
        <v>483.2</v>
      </c>
      <c r="J18">
        <v>481.6</v>
      </c>
      <c r="K18">
        <v>481.6</v>
      </c>
      <c r="L18">
        <v>493.4</v>
      </c>
      <c r="M18">
        <v>491.4</v>
      </c>
      <c r="N18">
        <v>490.4</v>
      </c>
      <c r="O18">
        <v>492</v>
      </c>
      <c r="P18">
        <v>484</v>
      </c>
      <c r="Q18">
        <v>485</v>
      </c>
      <c r="R18">
        <v>483</v>
      </c>
    </row>
    <row r="19" spans="1:18">
      <c r="A19" s="3" t="s">
        <v>651</v>
      </c>
      <c r="B19">
        <v>20</v>
      </c>
      <c r="C19">
        <v>8</v>
      </c>
      <c r="D19" s="3" t="s">
        <v>159</v>
      </c>
      <c r="E19" s="3" t="s">
        <v>112</v>
      </c>
      <c r="F19" s="3" t="s">
        <v>19</v>
      </c>
      <c r="G19" s="9">
        <v>9334.6</v>
      </c>
      <c r="H19" s="9">
        <v>9330.6</v>
      </c>
      <c r="I19" s="9">
        <v>9211</v>
      </c>
      <c r="J19" s="9">
        <v>9217</v>
      </c>
      <c r="K19" s="9">
        <v>9217</v>
      </c>
      <c r="L19" s="9">
        <v>7282.3</v>
      </c>
      <c r="M19" s="9">
        <v>7263.9</v>
      </c>
      <c r="N19" s="9">
        <v>7263.8</v>
      </c>
      <c r="O19" s="9">
        <v>7253.4</v>
      </c>
      <c r="P19" s="9">
        <v>4668</v>
      </c>
      <c r="Q19" s="9">
        <v>5697</v>
      </c>
      <c r="R19" s="9">
        <v>5706.6</v>
      </c>
    </row>
    <row r="20" spans="1:18">
      <c r="A20" s="3" t="s">
        <v>652</v>
      </c>
      <c r="B20">
        <v>20</v>
      </c>
      <c r="C20">
        <v>8</v>
      </c>
      <c r="D20" s="3" t="s">
        <v>159</v>
      </c>
      <c r="E20" s="3" t="s">
        <v>37</v>
      </c>
      <c r="F20" s="3" t="s">
        <v>19</v>
      </c>
      <c r="G20">
        <v>853.4</v>
      </c>
      <c r="H20">
        <v>851.4</v>
      </c>
      <c r="I20">
        <v>848.4</v>
      </c>
      <c r="J20">
        <v>842.4</v>
      </c>
      <c r="K20">
        <v>842.4</v>
      </c>
      <c r="L20">
        <v>917</v>
      </c>
      <c r="M20">
        <v>921</v>
      </c>
      <c r="N20">
        <v>952</v>
      </c>
      <c r="O20">
        <v>954.6</v>
      </c>
      <c r="P20">
        <v>942.8</v>
      </c>
      <c r="Q20">
        <v>935.8</v>
      </c>
      <c r="R20">
        <v>940.8</v>
      </c>
    </row>
    <row r="21" spans="1:18">
      <c r="A21" s="3" t="s">
        <v>653</v>
      </c>
      <c r="B21">
        <v>20</v>
      </c>
      <c r="C21">
        <v>8</v>
      </c>
      <c r="D21" s="3" t="s">
        <v>159</v>
      </c>
      <c r="E21" s="3" t="s">
        <v>38</v>
      </c>
      <c r="F21" s="3" t="s">
        <v>19</v>
      </c>
      <c r="G21">
        <v>131</v>
      </c>
      <c r="H21">
        <v>131</v>
      </c>
      <c r="I21">
        <v>131</v>
      </c>
      <c r="J21">
        <v>130</v>
      </c>
      <c r="K21">
        <v>130</v>
      </c>
      <c r="L21">
        <v>127</v>
      </c>
      <c r="M21">
        <v>124</v>
      </c>
      <c r="N21">
        <v>125</v>
      </c>
      <c r="O21">
        <v>124</v>
      </c>
      <c r="P21">
        <v>124</v>
      </c>
      <c r="Q21">
        <v>124</v>
      </c>
      <c r="R21">
        <v>124</v>
      </c>
    </row>
    <row r="22" spans="1:18">
      <c r="A22" s="3" t="s">
        <v>654</v>
      </c>
      <c r="B22">
        <v>20</v>
      </c>
      <c r="C22">
        <v>8</v>
      </c>
      <c r="D22" s="3" t="s">
        <v>159</v>
      </c>
      <c r="E22" s="3" t="s">
        <v>39</v>
      </c>
      <c r="F22" s="3" t="s">
        <v>19</v>
      </c>
      <c r="G22" s="9">
        <v>3471.5</v>
      </c>
      <c r="H22" s="9">
        <v>3468.5</v>
      </c>
      <c r="I22" s="9">
        <v>3461.5</v>
      </c>
      <c r="J22" s="9">
        <v>3461.5</v>
      </c>
      <c r="K22" s="9">
        <v>3461.5</v>
      </c>
      <c r="L22" s="9">
        <v>3420.5</v>
      </c>
      <c r="M22" s="9">
        <v>3423.5</v>
      </c>
      <c r="N22" s="9">
        <v>3425.5</v>
      </c>
      <c r="O22" s="9">
        <v>3407.5</v>
      </c>
      <c r="P22" s="9">
        <v>3417.5</v>
      </c>
      <c r="Q22" s="9">
        <v>3414</v>
      </c>
      <c r="R22" s="9">
        <v>3415</v>
      </c>
    </row>
    <row r="23" spans="1:18">
      <c r="A23" s="3" t="s">
        <v>655</v>
      </c>
      <c r="B23">
        <v>20</v>
      </c>
      <c r="C23">
        <v>8</v>
      </c>
      <c r="D23" s="3" t="s">
        <v>159</v>
      </c>
      <c r="E23" s="3" t="s">
        <v>40</v>
      </c>
      <c r="F23" s="3" t="s">
        <v>19</v>
      </c>
      <c r="G23" s="9">
        <v>8533.9</v>
      </c>
      <c r="H23" s="9">
        <v>8506.9</v>
      </c>
      <c r="I23" s="9">
        <v>8518.9</v>
      </c>
      <c r="J23" s="9">
        <v>8498.9</v>
      </c>
      <c r="K23" s="9">
        <v>8498.9</v>
      </c>
      <c r="L23" s="9">
        <v>8832.6</v>
      </c>
      <c r="M23" s="9">
        <v>8794.6</v>
      </c>
      <c r="N23" s="9">
        <v>8773.1</v>
      </c>
      <c r="O23" s="9">
        <v>8789.1</v>
      </c>
      <c r="P23" s="9">
        <v>8776.1</v>
      </c>
      <c r="Q23" s="9">
        <v>8671.1</v>
      </c>
      <c r="R23" s="9">
        <v>8690.1</v>
      </c>
    </row>
    <row r="24" spans="1:18">
      <c r="A24" s="3" t="s">
        <v>656</v>
      </c>
      <c r="B24">
        <v>20</v>
      </c>
      <c r="C24">
        <v>8</v>
      </c>
      <c r="D24" s="3" t="s">
        <v>159</v>
      </c>
      <c r="E24" s="3" t="s">
        <v>42</v>
      </c>
      <c r="F24" s="3" t="s">
        <v>19</v>
      </c>
      <c r="G24" s="9">
        <v>3175.5</v>
      </c>
      <c r="H24" s="9">
        <v>3159.5</v>
      </c>
      <c r="I24" s="9">
        <v>3136.5</v>
      </c>
      <c r="J24" s="9">
        <v>3193.5</v>
      </c>
      <c r="K24" s="9">
        <v>3193.5</v>
      </c>
      <c r="L24" s="9">
        <v>3312.5</v>
      </c>
      <c r="M24" s="9">
        <v>3323.5</v>
      </c>
      <c r="N24" s="9">
        <v>3319.5</v>
      </c>
      <c r="O24" s="9">
        <v>3325.5</v>
      </c>
      <c r="P24" s="9">
        <v>3343.5</v>
      </c>
      <c r="Q24" s="9">
        <v>3322.5</v>
      </c>
      <c r="R24" s="9">
        <v>3326.5</v>
      </c>
    </row>
    <row r="25" spans="1:18">
      <c r="A25" s="3" t="s">
        <v>657</v>
      </c>
      <c r="B25">
        <v>20</v>
      </c>
      <c r="C25">
        <v>8</v>
      </c>
      <c r="D25" s="3" t="s">
        <v>159</v>
      </c>
      <c r="E25" s="3" t="s">
        <v>43</v>
      </c>
      <c r="F25" s="3" t="s">
        <v>19</v>
      </c>
      <c r="G25" s="9">
        <v>1566</v>
      </c>
      <c r="H25" s="9">
        <v>1564.4</v>
      </c>
      <c r="I25" s="9">
        <v>1553.2</v>
      </c>
      <c r="J25" s="9">
        <v>1559.6</v>
      </c>
      <c r="K25" s="9">
        <v>1559.6</v>
      </c>
      <c r="L25" s="9">
        <v>1540.2</v>
      </c>
      <c r="M25" s="9">
        <v>1541.8</v>
      </c>
      <c r="N25" s="9">
        <v>1540.2</v>
      </c>
      <c r="O25" s="9">
        <v>1538.6</v>
      </c>
      <c r="P25" s="9">
        <v>1541.8</v>
      </c>
      <c r="Q25" s="9">
        <v>1537.8</v>
      </c>
      <c r="R25" s="9">
        <v>1541.8</v>
      </c>
    </row>
    <row r="26" spans="1:18">
      <c r="A26" s="3" t="s">
        <v>658</v>
      </c>
      <c r="B26">
        <v>20</v>
      </c>
      <c r="C26">
        <v>8</v>
      </c>
      <c r="D26" s="3" t="s">
        <v>159</v>
      </c>
      <c r="E26" s="3" t="s">
        <v>44</v>
      </c>
      <c r="F26" s="3" t="s">
        <v>19</v>
      </c>
      <c r="G26" s="9">
        <v>2700.5</v>
      </c>
      <c r="H26" s="9">
        <v>2702.5</v>
      </c>
      <c r="I26" s="9">
        <v>2706.5</v>
      </c>
      <c r="J26" s="9">
        <v>2702.5</v>
      </c>
      <c r="K26" s="9">
        <v>2702.5</v>
      </c>
      <c r="L26" s="9">
        <v>2708</v>
      </c>
      <c r="M26" s="9">
        <v>2710</v>
      </c>
      <c r="N26" s="9">
        <v>2707</v>
      </c>
      <c r="O26" s="9">
        <v>2710</v>
      </c>
      <c r="P26" s="9">
        <v>2712</v>
      </c>
      <c r="Q26" s="9">
        <v>2710</v>
      </c>
      <c r="R26" s="9">
        <v>2712</v>
      </c>
    </row>
    <row r="27" spans="1:18">
      <c r="A27" s="3" t="s">
        <v>659</v>
      </c>
      <c r="B27">
        <v>20</v>
      </c>
      <c r="C27">
        <v>8</v>
      </c>
      <c r="D27" s="3" t="s">
        <v>159</v>
      </c>
      <c r="E27" s="3" t="s">
        <v>106</v>
      </c>
      <c r="F27" s="3" t="s">
        <v>19</v>
      </c>
      <c r="G27">
        <v>381.9</v>
      </c>
      <c r="H27">
        <v>381.9</v>
      </c>
      <c r="I27">
        <v>383.5</v>
      </c>
      <c r="J27">
        <v>383.5</v>
      </c>
      <c r="K27">
        <v>383.5</v>
      </c>
      <c r="L27">
        <v>364</v>
      </c>
      <c r="M27">
        <v>360.8</v>
      </c>
      <c r="N27">
        <v>360.8</v>
      </c>
      <c r="O27">
        <v>360.8</v>
      </c>
      <c r="P27">
        <v>360.8</v>
      </c>
      <c r="Q27">
        <v>360.8</v>
      </c>
      <c r="R27">
        <v>362.4</v>
      </c>
    </row>
    <row r="28" spans="1:18">
      <c r="A28" s="3" t="s">
        <v>660</v>
      </c>
      <c r="B28">
        <v>20</v>
      </c>
      <c r="C28">
        <v>8</v>
      </c>
      <c r="D28" s="3" t="s">
        <v>159</v>
      </c>
      <c r="E28" s="3" t="s">
        <v>45</v>
      </c>
      <c r="F28" s="3" t="s">
        <v>19</v>
      </c>
      <c r="G28" s="9">
        <v>4180.3999999999996</v>
      </c>
      <c r="H28" s="9">
        <v>4131.1000000000004</v>
      </c>
      <c r="I28" s="9">
        <v>4114.1000000000004</v>
      </c>
      <c r="J28" s="9">
        <v>4116.1000000000004</v>
      </c>
      <c r="K28" s="9">
        <v>4116.1000000000004</v>
      </c>
      <c r="L28" s="9">
        <v>4293.5</v>
      </c>
      <c r="M28" s="9">
        <v>4325.5</v>
      </c>
      <c r="N28" s="9">
        <v>4469.5</v>
      </c>
      <c r="O28" s="9">
        <v>4475.5</v>
      </c>
      <c r="P28" s="9">
        <v>4490.5</v>
      </c>
      <c r="Q28" s="9">
        <v>4429.3999999999996</v>
      </c>
      <c r="R28" s="9">
        <v>4437.8999999999996</v>
      </c>
    </row>
    <row r="29" spans="1:18">
      <c r="A29" s="3" t="s">
        <v>661</v>
      </c>
      <c r="B29">
        <v>20</v>
      </c>
      <c r="C29">
        <v>8</v>
      </c>
      <c r="D29" s="3" t="s">
        <v>159</v>
      </c>
      <c r="E29" s="3" t="s">
        <v>46</v>
      </c>
      <c r="F29" s="3" t="s">
        <v>19</v>
      </c>
      <c r="G29">
        <v>579</v>
      </c>
      <c r="H29">
        <v>581</v>
      </c>
      <c r="I29">
        <v>578</v>
      </c>
      <c r="J29">
        <v>580</v>
      </c>
      <c r="K29">
        <v>580</v>
      </c>
      <c r="L29">
        <v>580.5</v>
      </c>
      <c r="M29">
        <v>578.5</v>
      </c>
      <c r="N29">
        <v>577.5</v>
      </c>
      <c r="O29">
        <v>580.5</v>
      </c>
      <c r="P29">
        <v>581.5</v>
      </c>
      <c r="Q29">
        <v>580.5</v>
      </c>
      <c r="R29">
        <v>580.5</v>
      </c>
    </row>
    <row r="30" spans="1:18">
      <c r="A30" s="3" t="s">
        <v>662</v>
      </c>
      <c r="B30">
        <v>20</v>
      </c>
      <c r="C30">
        <v>8</v>
      </c>
      <c r="D30" s="3" t="s">
        <v>159</v>
      </c>
      <c r="E30" s="3" t="s">
        <v>47</v>
      </c>
      <c r="F30" s="3" t="s">
        <v>19</v>
      </c>
      <c r="G30">
        <v>642</v>
      </c>
      <c r="H30">
        <v>642</v>
      </c>
      <c r="I30">
        <v>636</v>
      </c>
      <c r="J30">
        <v>634</v>
      </c>
      <c r="K30">
        <v>634</v>
      </c>
      <c r="L30">
        <v>641</v>
      </c>
      <c r="M30">
        <v>641</v>
      </c>
      <c r="N30">
        <v>643</v>
      </c>
      <c r="O30">
        <v>643</v>
      </c>
      <c r="P30">
        <v>639</v>
      </c>
      <c r="Q30">
        <v>633</v>
      </c>
      <c r="R30">
        <v>635</v>
      </c>
    </row>
    <row r="31" spans="1:18">
      <c r="A31" s="3" t="s">
        <v>663</v>
      </c>
      <c r="B31">
        <v>20</v>
      </c>
      <c r="C31">
        <v>8</v>
      </c>
      <c r="D31" s="3" t="s">
        <v>159</v>
      </c>
      <c r="E31" s="3" t="s">
        <v>48</v>
      </c>
      <c r="F31" s="3" t="s">
        <v>19</v>
      </c>
      <c r="G31">
        <v>362</v>
      </c>
      <c r="H31">
        <v>362</v>
      </c>
      <c r="I31">
        <v>361</v>
      </c>
      <c r="J31">
        <v>361</v>
      </c>
      <c r="K31">
        <v>361</v>
      </c>
      <c r="L31">
        <v>361</v>
      </c>
      <c r="M31">
        <v>362</v>
      </c>
      <c r="N31">
        <v>361</v>
      </c>
      <c r="O31">
        <v>362</v>
      </c>
      <c r="P31">
        <v>362</v>
      </c>
      <c r="Q31">
        <v>362</v>
      </c>
      <c r="R31">
        <v>361</v>
      </c>
    </row>
    <row r="32" spans="1:18">
      <c r="A32" s="3" t="s">
        <v>664</v>
      </c>
      <c r="B32">
        <v>20</v>
      </c>
      <c r="C32">
        <v>8</v>
      </c>
      <c r="D32" s="3" t="s">
        <v>159</v>
      </c>
      <c r="E32" s="3" t="s">
        <v>49</v>
      </c>
      <c r="F32" s="3" t="s">
        <v>19</v>
      </c>
      <c r="G32" s="9">
        <v>6207.7</v>
      </c>
      <c r="H32" s="9">
        <v>6213.7</v>
      </c>
      <c r="I32" s="9">
        <v>6201.7</v>
      </c>
      <c r="J32" s="9">
        <v>6191.1</v>
      </c>
      <c r="K32" s="9">
        <v>6191.1</v>
      </c>
      <c r="L32" s="9">
        <v>6248</v>
      </c>
      <c r="M32" s="9">
        <v>6242.4</v>
      </c>
      <c r="N32" s="9">
        <v>6198.8</v>
      </c>
      <c r="O32" s="9">
        <v>6204.4</v>
      </c>
      <c r="P32" s="9">
        <v>6205.4</v>
      </c>
      <c r="Q32" s="9">
        <v>6191.6</v>
      </c>
      <c r="R32" s="9">
        <v>6188</v>
      </c>
    </row>
    <row r="33" spans="1:18">
      <c r="A33" s="3" t="s">
        <v>665</v>
      </c>
      <c r="B33">
        <v>20</v>
      </c>
      <c r="C33">
        <v>8</v>
      </c>
      <c r="D33" s="3" t="s">
        <v>159</v>
      </c>
      <c r="E33" s="3" t="s">
        <v>50</v>
      </c>
      <c r="F33" s="3" t="s">
        <v>19</v>
      </c>
      <c r="G33">
        <v>405.2</v>
      </c>
      <c r="H33">
        <v>399.6</v>
      </c>
      <c r="I33">
        <v>393.2</v>
      </c>
      <c r="J33">
        <v>394.8</v>
      </c>
      <c r="K33">
        <v>394.8</v>
      </c>
      <c r="L33">
        <v>394.4</v>
      </c>
      <c r="M33">
        <v>392.8</v>
      </c>
      <c r="N33">
        <v>392</v>
      </c>
      <c r="O33">
        <v>392</v>
      </c>
      <c r="P33">
        <v>390.4</v>
      </c>
      <c r="Q33">
        <v>392</v>
      </c>
      <c r="R33">
        <v>386.4</v>
      </c>
    </row>
    <row r="34" spans="1:18">
      <c r="A34" s="3" t="s">
        <v>666</v>
      </c>
      <c r="B34">
        <v>20</v>
      </c>
      <c r="C34">
        <v>8</v>
      </c>
      <c r="D34" s="3" t="s">
        <v>159</v>
      </c>
      <c r="E34" s="3" t="s">
        <v>51</v>
      </c>
      <c r="F34" s="3" t="s">
        <v>19</v>
      </c>
      <c r="G34" s="9">
        <v>10649.5</v>
      </c>
      <c r="H34" s="9">
        <v>10645.4</v>
      </c>
      <c r="I34" s="9">
        <v>10546.9</v>
      </c>
      <c r="J34" s="9">
        <v>10526.1</v>
      </c>
      <c r="K34" s="9">
        <v>10526.1</v>
      </c>
      <c r="L34" s="9">
        <v>9895.4</v>
      </c>
      <c r="M34" s="9">
        <v>9992.2000000000007</v>
      </c>
      <c r="N34" s="9">
        <v>10067.6</v>
      </c>
      <c r="O34" s="9">
        <v>10092.700000000001</v>
      </c>
      <c r="P34" s="9">
        <v>10190.5</v>
      </c>
      <c r="Q34" s="9">
        <v>11145.2</v>
      </c>
      <c r="R34" s="9">
        <v>11143.6</v>
      </c>
    </row>
    <row r="35" spans="1:18">
      <c r="A35" s="3" t="s">
        <v>667</v>
      </c>
      <c r="B35">
        <v>20</v>
      </c>
      <c r="C35">
        <v>8</v>
      </c>
      <c r="D35" s="3" t="s">
        <v>159</v>
      </c>
      <c r="E35" s="3" t="s">
        <v>103</v>
      </c>
      <c r="F35" s="3" t="s">
        <v>19</v>
      </c>
      <c r="G35">
        <v>363.8</v>
      </c>
      <c r="H35">
        <v>357.8</v>
      </c>
      <c r="I35">
        <v>370.8</v>
      </c>
      <c r="J35">
        <v>371.8</v>
      </c>
      <c r="K35">
        <v>371.8</v>
      </c>
      <c r="L35">
        <v>382.8</v>
      </c>
      <c r="M35">
        <v>378.8</v>
      </c>
      <c r="N35">
        <v>380.8</v>
      </c>
      <c r="O35">
        <v>386.8</v>
      </c>
      <c r="P35">
        <v>377.8</v>
      </c>
      <c r="Q35">
        <v>368.8</v>
      </c>
      <c r="R35">
        <v>374.8</v>
      </c>
    </row>
    <row r="36" spans="1:18">
      <c r="A36" s="3" t="s">
        <v>668</v>
      </c>
      <c r="B36">
        <v>20</v>
      </c>
      <c r="C36">
        <v>8</v>
      </c>
      <c r="D36" s="3" t="s">
        <v>159</v>
      </c>
      <c r="E36" s="3" t="s">
        <v>52</v>
      </c>
      <c r="F36" s="3" t="s">
        <v>19</v>
      </c>
      <c r="G36">
        <v>928</v>
      </c>
      <c r="H36">
        <v>928</v>
      </c>
      <c r="I36">
        <v>927</v>
      </c>
      <c r="J36">
        <v>927</v>
      </c>
      <c r="K36">
        <v>927</v>
      </c>
      <c r="L36">
        <v>926</v>
      </c>
      <c r="M36">
        <v>925</v>
      </c>
      <c r="N36">
        <v>929</v>
      </c>
      <c r="O36">
        <v>928</v>
      </c>
      <c r="P36">
        <v>927</v>
      </c>
      <c r="Q36">
        <v>924</v>
      </c>
      <c r="R36">
        <v>923</v>
      </c>
    </row>
    <row r="37" spans="1:18">
      <c r="A37" s="3" t="s">
        <v>669</v>
      </c>
      <c r="B37">
        <v>20</v>
      </c>
      <c r="C37">
        <v>8</v>
      </c>
      <c r="D37" s="3" t="s">
        <v>159</v>
      </c>
      <c r="E37" s="3" t="s">
        <v>54</v>
      </c>
      <c r="F37" s="3" t="s">
        <v>19</v>
      </c>
      <c r="G37" s="9">
        <v>1505</v>
      </c>
      <c r="H37" s="9">
        <v>1504</v>
      </c>
      <c r="I37" s="9">
        <v>1505</v>
      </c>
      <c r="J37" s="9">
        <v>1505</v>
      </c>
      <c r="K37" s="9">
        <v>1505</v>
      </c>
      <c r="L37" s="9">
        <v>1487</v>
      </c>
      <c r="M37" s="9">
        <v>1485</v>
      </c>
      <c r="N37" s="9">
        <v>1484</v>
      </c>
      <c r="O37" s="9">
        <v>1485</v>
      </c>
      <c r="P37" s="9">
        <v>1483</v>
      </c>
      <c r="Q37" s="9">
        <v>1481</v>
      </c>
      <c r="R37" s="9">
        <v>1480</v>
      </c>
    </row>
    <row r="38" spans="1:18">
      <c r="A38" s="3" t="s">
        <v>670</v>
      </c>
      <c r="B38">
        <v>20</v>
      </c>
      <c r="C38">
        <v>8</v>
      </c>
      <c r="D38" s="3" t="s">
        <v>159</v>
      </c>
      <c r="E38" s="3" t="s">
        <v>55</v>
      </c>
      <c r="F38" s="3" t="s">
        <v>19</v>
      </c>
      <c r="G38" s="9">
        <v>2187.4</v>
      </c>
      <c r="H38" s="9">
        <v>2182.4</v>
      </c>
      <c r="I38" s="9">
        <v>2183.4</v>
      </c>
      <c r="J38" s="9">
        <v>2185</v>
      </c>
      <c r="K38" s="9">
        <v>2185</v>
      </c>
      <c r="L38" s="9">
        <v>2193.5</v>
      </c>
      <c r="M38" s="9">
        <v>2198.5</v>
      </c>
      <c r="N38" s="9">
        <v>2201.5</v>
      </c>
      <c r="O38" s="9">
        <v>2201.5</v>
      </c>
      <c r="P38" s="9">
        <v>2193.5</v>
      </c>
      <c r="Q38" s="9">
        <v>2192.5</v>
      </c>
      <c r="R38" s="9">
        <v>2189.5</v>
      </c>
    </row>
    <row r="39" spans="1:18">
      <c r="A39" s="3" t="s">
        <v>671</v>
      </c>
      <c r="B39">
        <v>20</v>
      </c>
      <c r="C39">
        <v>8</v>
      </c>
      <c r="D39" s="3" t="s">
        <v>159</v>
      </c>
      <c r="E39" s="3" t="s">
        <v>56</v>
      </c>
      <c r="F39" s="3" t="s">
        <v>19</v>
      </c>
      <c r="G39" s="9">
        <v>1859.8</v>
      </c>
      <c r="H39" s="9">
        <v>1857</v>
      </c>
      <c r="I39" s="9">
        <v>1850.4</v>
      </c>
      <c r="J39" s="9">
        <v>1850.8</v>
      </c>
      <c r="K39" s="9">
        <v>1850.8</v>
      </c>
      <c r="L39" s="9">
        <v>1827.7</v>
      </c>
      <c r="M39" s="9">
        <v>1827.9</v>
      </c>
      <c r="N39" s="9">
        <v>1825.7</v>
      </c>
      <c r="O39" s="9">
        <v>1821.9</v>
      </c>
      <c r="P39" s="9">
        <v>1823.9</v>
      </c>
      <c r="Q39" s="9">
        <v>1819.3</v>
      </c>
      <c r="R39" s="9">
        <v>1819.5</v>
      </c>
    </row>
    <row r="40" spans="1:18">
      <c r="A40" s="3" t="s">
        <v>672</v>
      </c>
      <c r="B40">
        <v>20</v>
      </c>
      <c r="C40">
        <v>8</v>
      </c>
      <c r="D40" s="3" t="s">
        <v>159</v>
      </c>
      <c r="E40" s="3" t="s">
        <v>196</v>
      </c>
      <c r="F40" s="3" t="s">
        <v>19</v>
      </c>
      <c r="G40">
        <v>977</v>
      </c>
      <c r="H40">
        <v>977</v>
      </c>
      <c r="I40">
        <v>974</v>
      </c>
      <c r="J40">
        <v>970</v>
      </c>
      <c r="K40">
        <v>970</v>
      </c>
      <c r="L40">
        <v>967</v>
      </c>
      <c r="M40">
        <v>966</v>
      </c>
    </row>
    <row r="41" spans="1:18">
      <c r="A41" s="3" t="s">
        <v>673</v>
      </c>
      <c r="B41">
        <v>20</v>
      </c>
      <c r="C41">
        <v>8</v>
      </c>
      <c r="D41" s="3" t="s">
        <v>159</v>
      </c>
      <c r="E41" s="3" t="s">
        <v>57</v>
      </c>
      <c r="F41" s="3" t="s">
        <v>19</v>
      </c>
      <c r="G41">
        <v>112</v>
      </c>
      <c r="H41">
        <v>112</v>
      </c>
      <c r="I41">
        <v>112</v>
      </c>
      <c r="J41">
        <v>112</v>
      </c>
      <c r="K41">
        <v>112</v>
      </c>
      <c r="L41">
        <v>113</v>
      </c>
      <c r="M41">
        <v>112</v>
      </c>
      <c r="N41">
        <v>112</v>
      </c>
      <c r="O41">
        <v>112</v>
      </c>
    </row>
    <row r="42" spans="1:18">
      <c r="A42" s="3" t="s">
        <v>674</v>
      </c>
      <c r="B42">
        <v>20</v>
      </c>
      <c r="C42">
        <v>8</v>
      </c>
      <c r="D42" s="3" t="s">
        <v>159</v>
      </c>
      <c r="E42" s="3" t="s">
        <v>58</v>
      </c>
      <c r="F42" s="3" t="s">
        <v>19</v>
      </c>
      <c r="G42">
        <v>390</v>
      </c>
      <c r="H42">
        <v>390</v>
      </c>
      <c r="I42">
        <v>386.8</v>
      </c>
      <c r="J42">
        <v>390</v>
      </c>
      <c r="K42">
        <v>390</v>
      </c>
      <c r="L42">
        <v>379</v>
      </c>
      <c r="M42">
        <v>379</v>
      </c>
      <c r="N42">
        <v>378</v>
      </c>
      <c r="O42">
        <v>378</v>
      </c>
      <c r="P42">
        <v>377</v>
      </c>
      <c r="Q42">
        <v>375.4</v>
      </c>
      <c r="R42">
        <v>375.4</v>
      </c>
    </row>
    <row r="43" spans="1:18">
      <c r="A43" s="3" t="s">
        <v>675</v>
      </c>
      <c r="B43">
        <v>20</v>
      </c>
      <c r="C43">
        <v>8</v>
      </c>
      <c r="D43" s="3" t="s">
        <v>159</v>
      </c>
      <c r="E43" s="3" t="s">
        <v>59</v>
      </c>
      <c r="F43" s="3" t="s">
        <v>19</v>
      </c>
      <c r="G43" s="9">
        <v>39931.1</v>
      </c>
      <c r="H43" s="9">
        <v>39860.400000000001</v>
      </c>
      <c r="I43" s="9">
        <v>39910.400000000001</v>
      </c>
      <c r="J43" s="9">
        <v>39925.4</v>
      </c>
      <c r="K43" s="9">
        <v>39925.4</v>
      </c>
      <c r="L43" s="9">
        <v>40310.699999999997</v>
      </c>
      <c r="M43" s="9">
        <v>40376.699999999997</v>
      </c>
      <c r="N43" s="9">
        <v>40424.6</v>
      </c>
      <c r="O43" s="9">
        <v>40419</v>
      </c>
      <c r="P43" s="9">
        <v>40421.599999999999</v>
      </c>
      <c r="Q43" s="9">
        <v>40381.1</v>
      </c>
      <c r="R43" s="9">
        <v>40465.9</v>
      </c>
    </row>
    <row r="44" spans="1:18">
      <c r="A44" s="3" t="s">
        <v>676</v>
      </c>
      <c r="B44">
        <v>20</v>
      </c>
      <c r="C44">
        <v>8</v>
      </c>
      <c r="D44" s="3" t="s">
        <v>159</v>
      </c>
      <c r="E44" s="3" t="s">
        <v>60</v>
      </c>
      <c r="F44" s="3" t="s">
        <v>19</v>
      </c>
      <c r="G44" s="9">
        <v>1063.5</v>
      </c>
      <c r="H44" s="9">
        <v>1071.5</v>
      </c>
      <c r="I44" s="9">
        <v>1066.5</v>
      </c>
      <c r="J44" s="9">
        <v>1057.5</v>
      </c>
      <c r="K44" s="9">
        <v>1057.5</v>
      </c>
      <c r="L44" s="9">
        <v>1037</v>
      </c>
      <c r="M44" s="9">
        <v>1049</v>
      </c>
      <c r="N44" s="9">
        <v>1045</v>
      </c>
      <c r="O44" s="9">
        <v>1049</v>
      </c>
      <c r="P44" s="9">
        <v>1051</v>
      </c>
      <c r="Q44" s="9">
        <v>1066</v>
      </c>
      <c r="R44" s="9">
        <v>1070</v>
      </c>
    </row>
    <row r="45" spans="1:18">
      <c r="A45" s="3" t="s">
        <v>677</v>
      </c>
      <c r="B45">
        <v>20</v>
      </c>
      <c r="C45">
        <v>8</v>
      </c>
      <c r="D45" s="3" t="s">
        <v>159</v>
      </c>
      <c r="E45" s="3" t="s">
        <v>61</v>
      </c>
      <c r="F45" s="3" t="s">
        <v>19</v>
      </c>
      <c r="G45">
        <v>741.5</v>
      </c>
      <c r="H45">
        <v>741.5</v>
      </c>
      <c r="I45">
        <v>741.5</v>
      </c>
      <c r="J45">
        <v>740.5</v>
      </c>
      <c r="K45">
        <v>740.5</v>
      </c>
      <c r="L45">
        <v>767.5</v>
      </c>
      <c r="M45">
        <v>769.5</v>
      </c>
      <c r="N45">
        <v>768.5</v>
      </c>
      <c r="O45">
        <v>769.5</v>
      </c>
      <c r="P45">
        <v>766.5</v>
      </c>
      <c r="Q45">
        <v>769.5</v>
      </c>
      <c r="R45">
        <v>768.5</v>
      </c>
    </row>
    <row r="46" spans="1:18">
      <c r="A46" s="3" t="s">
        <v>678</v>
      </c>
      <c r="B46">
        <v>20</v>
      </c>
      <c r="C46">
        <v>8</v>
      </c>
      <c r="D46" s="3" t="s">
        <v>159</v>
      </c>
      <c r="E46" s="3" t="s">
        <v>62</v>
      </c>
      <c r="F46" s="3" t="s">
        <v>19</v>
      </c>
      <c r="G46" s="9">
        <v>2158</v>
      </c>
      <c r="H46" s="9">
        <v>2158</v>
      </c>
      <c r="I46" s="9">
        <v>2158</v>
      </c>
      <c r="J46" s="9">
        <v>2158</v>
      </c>
      <c r="K46" s="9">
        <v>2158</v>
      </c>
      <c r="L46" s="9">
        <v>1276</v>
      </c>
      <c r="M46" s="9">
        <v>1277</v>
      </c>
      <c r="N46" s="9">
        <v>1275</v>
      </c>
      <c r="O46" s="9">
        <v>1274</v>
      </c>
      <c r="P46" s="9">
        <v>1272</v>
      </c>
      <c r="Q46" s="9">
        <v>2175</v>
      </c>
      <c r="R46" s="9">
        <v>2173</v>
      </c>
    </row>
    <row r="47" spans="1:18">
      <c r="A47" s="3" t="s">
        <v>679</v>
      </c>
      <c r="B47">
        <v>20</v>
      </c>
      <c r="C47">
        <v>8</v>
      </c>
      <c r="D47" s="3" t="s">
        <v>159</v>
      </c>
      <c r="E47" s="3" t="s">
        <v>63</v>
      </c>
      <c r="F47" s="3" t="s">
        <v>19</v>
      </c>
      <c r="G47" s="9">
        <v>3448</v>
      </c>
      <c r="H47" s="9">
        <v>3448</v>
      </c>
      <c r="I47" s="9">
        <v>3442</v>
      </c>
      <c r="J47" s="9">
        <v>3420</v>
      </c>
      <c r="K47" s="9">
        <v>3420</v>
      </c>
      <c r="L47" s="9">
        <v>3382</v>
      </c>
      <c r="M47" s="9">
        <v>3378</v>
      </c>
      <c r="N47" s="9">
        <v>3403.5</v>
      </c>
      <c r="O47" s="9">
        <v>3395</v>
      </c>
      <c r="P47" s="9">
        <v>3390</v>
      </c>
      <c r="Q47" s="9">
        <v>3447</v>
      </c>
      <c r="R47" s="9">
        <v>3444</v>
      </c>
    </row>
    <row r="48" spans="1:18">
      <c r="A48" s="3" t="s">
        <v>680</v>
      </c>
      <c r="B48">
        <v>20</v>
      </c>
      <c r="C48">
        <v>8</v>
      </c>
      <c r="D48" s="3" t="s">
        <v>159</v>
      </c>
      <c r="E48" s="3" t="s">
        <v>64</v>
      </c>
      <c r="F48" s="3" t="s">
        <v>19</v>
      </c>
      <c r="G48" s="9">
        <v>2680</v>
      </c>
      <c r="H48" s="9">
        <v>2678</v>
      </c>
      <c r="I48" s="9">
        <v>2677</v>
      </c>
      <c r="J48" s="9">
        <v>2674</v>
      </c>
      <c r="K48" s="9">
        <v>2674</v>
      </c>
      <c r="L48" s="9">
        <v>2682</v>
      </c>
      <c r="M48" s="9">
        <v>2680</v>
      </c>
      <c r="N48" s="9">
        <v>2692</v>
      </c>
      <c r="O48" s="9">
        <v>2689</v>
      </c>
      <c r="P48" s="9">
        <v>2686</v>
      </c>
      <c r="Q48" s="9">
        <v>2679</v>
      </c>
      <c r="R48" s="9">
        <v>2677</v>
      </c>
    </row>
    <row r="49" spans="1:18">
      <c r="A49" s="3" t="s">
        <v>681</v>
      </c>
      <c r="B49">
        <v>20</v>
      </c>
      <c r="C49">
        <v>8</v>
      </c>
      <c r="D49" s="3" t="s">
        <v>159</v>
      </c>
      <c r="E49" s="3" t="s">
        <v>65</v>
      </c>
      <c r="F49" s="3" t="s">
        <v>19</v>
      </c>
      <c r="G49">
        <v>431</v>
      </c>
      <c r="H49">
        <v>431</v>
      </c>
      <c r="I49">
        <v>427</v>
      </c>
      <c r="J49">
        <v>427</v>
      </c>
      <c r="K49">
        <v>427</v>
      </c>
      <c r="L49">
        <v>428</v>
      </c>
      <c r="M49">
        <v>428</v>
      </c>
      <c r="N49">
        <v>432</v>
      </c>
      <c r="O49">
        <v>432</v>
      </c>
      <c r="P49">
        <v>432</v>
      </c>
      <c r="Q49">
        <v>432</v>
      </c>
      <c r="R49">
        <v>432</v>
      </c>
    </row>
    <row r="50" spans="1:18">
      <c r="A50" s="3" t="s">
        <v>682</v>
      </c>
      <c r="B50">
        <v>20</v>
      </c>
      <c r="C50">
        <v>8</v>
      </c>
      <c r="D50" s="3" t="s">
        <v>159</v>
      </c>
      <c r="E50" s="3" t="s">
        <v>66</v>
      </c>
      <c r="F50" s="3" t="s">
        <v>19</v>
      </c>
      <c r="G50">
        <v>53</v>
      </c>
      <c r="H50">
        <v>53</v>
      </c>
      <c r="I50">
        <v>53</v>
      </c>
      <c r="J50">
        <v>53</v>
      </c>
      <c r="K50">
        <v>53</v>
      </c>
      <c r="L50">
        <v>53</v>
      </c>
      <c r="M50">
        <v>53</v>
      </c>
      <c r="N50">
        <v>53</v>
      </c>
      <c r="O50">
        <v>53</v>
      </c>
      <c r="P50">
        <v>53</v>
      </c>
      <c r="Q50">
        <v>53</v>
      </c>
      <c r="R50">
        <v>53</v>
      </c>
    </row>
    <row r="51" spans="1:18">
      <c r="A51" s="3" t="s">
        <v>683</v>
      </c>
      <c r="B51">
        <v>20</v>
      </c>
      <c r="C51">
        <v>8</v>
      </c>
      <c r="D51" s="3" t="s">
        <v>159</v>
      </c>
      <c r="E51" s="3" t="s">
        <v>67</v>
      </c>
      <c r="F51" s="3" t="s">
        <v>19</v>
      </c>
      <c r="G51">
        <v>257.60000000000002</v>
      </c>
      <c r="H51">
        <v>257.60000000000002</v>
      </c>
      <c r="I51">
        <v>255.6</v>
      </c>
      <c r="J51">
        <v>256.60000000000002</v>
      </c>
      <c r="K51">
        <v>256.60000000000002</v>
      </c>
      <c r="L51">
        <v>236.8</v>
      </c>
      <c r="M51">
        <v>233.8</v>
      </c>
      <c r="N51">
        <v>234.8</v>
      </c>
      <c r="O51">
        <v>234.8</v>
      </c>
      <c r="P51">
        <v>235.8</v>
      </c>
      <c r="Q51">
        <v>256.60000000000002</v>
      </c>
      <c r="R51">
        <v>256.60000000000002</v>
      </c>
    </row>
    <row r="52" spans="1:18">
      <c r="A52" s="3" t="s">
        <v>684</v>
      </c>
      <c r="B52">
        <v>20</v>
      </c>
      <c r="C52">
        <v>8</v>
      </c>
      <c r="D52" s="3" t="s">
        <v>159</v>
      </c>
      <c r="E52" s="3" t="s">
        <v>68</v>
      </c>
      <c r="F52" s="3" t="s">
        <v>19</v>
      </c>
      <c r="G52">
        <v>169</v>
      </c>
      <c r="H52">
        <v>169</v>
      </c>
      <c r="I52">
        <v>169</v>
      </c>
      <c r="J52">
        <v>169</v>
      </c>
      <c r="K52">
        <v>169</v>
      </c>
      <c r="L52">
        <v>169</v>
      </c>
      <c r="M52">
        <v>169</v>
      </c>
      <c r="N52">
        <v>169</v>
      </c>
      <c r="O52">
        <v>169</v>
      </c>
      <c r="P52">
        <v>169</v>
      </c>
      <c r="Q52">
        <v>169</v>
      </c>
      <c r="R52">
        <v>169</v>
      </c>
    </row>
    <row r="53" spans="1:18">
      <c r="A53" s="3" t="s">
        <v>685</v>
      </c>
      <c r="B53">
        <v>20</v>
      </c>
      <c r="C53">
        <v>8</v>
      </c>
      <c r="D53" s="3" t="s">
        <v>159</v>
      </c>
      <c r="E53" s="3" t="s">
        <v>69</v>
      </c>
      <c r="F53" s="3" t="s">
        <v>19</v>
      </c>
      <c r="G53" s="9">
        <v>5060.8999999999996</v>
      </c>
      <c r="H53" s="9">
        <v>5049.8999999999996</v>
      </c>
      <c r="I53" s="9">
        <v>5039.8999999999996</v>
      </c>
      <c r="J53" s="9">
        <v>5043.8999999999996</v>
      </c>
      <c r="K53" s="9">
        <v>5043.8999999999996</v>
      </c>
      <c r="L53" s="9">
        <v>5024.6000000000004</v>
      </c>
      <c r="M53" s="9">
        <v>5020.6000000000004</v>
      </c>
      <c r="N53" s="9">
        <v>5018.6000000000004</v>
      </c>
      <c r="O53" s="9">
        <v>5035.6000000000004</v>
      </c>
      <c r="P53" s="9">
        <v>5034.6000000000004</v>
      </c>
      <c r="Q53" s="9">
        <v>5339.4</v>
      </c>
      <c r="R53" s="9">
        <v>5346.4</v>
      </c>
    </row>
    <row r="54" spans="1:18">
      <c r="A54" s="3" t="s">
        <v>686</v>
      </c>
      <c r="B54">
        <v>20</v>
      </c>
      <c r="C54">
        <v>8</v>
      </c>
      <c r="D54" s="3" t="s">
        <v>159</v>
      </c>
      <c r="E54" s="3" t="s">
        <v>70</v>
      </c>
      <c r="F54" s="3" t="s">
        <v>19</v>
      </c>
      <c r="G54">
        <v>362.9</v>
      </c>
      <c r="H54">
        <v>362.9</v>
      </c>
      <c r="I54">
        <v>362.9</v>
      </c>
      <c r="J54">
        <v>359.9</v>
      </c>
      <c r="K54">
        <v>359.9</v>
      </c>
      <c r="L54">
        <v>251.9</v>
      </c>
      <c r="M54">
        <v>251.9</v>
      </c>
      <c r="N54">
        <v>251.9</v>
      </c>
      <c r="O54">
        <v>251.9</v>
      </c>
      <c r="P54">
        <v>250.9</v>
      </c>
      <c r="Q54">
        <v>359.5</v>
      </c>
      <c r="R54">
        <v>360.5</v>
      </c>
    </row>
    <row r="55" spans="1:18">
      <c r="A55" s="3" t="s">
        <v>687</v>
      </c>
      <c r="B55">
        <v>20</v>
      </c>
      <c r="C55">
        <v>8</v>
      </c>
      <c r="D55" s="3" t="s">
        <v>159</v>
      </c>
      <c r="E55" s="3" t="s">
        <v>143</v>
      </c>
      <c r="F55" s="3" t="s">
        <v>19</v>
      </c>
      <c r="G55">
        <v>118.4</v>
      </c>
      <c r="H55">
        <v>118.4</v>
      </c>
      <c r="I55">
        <v>118.4</v>
      </c>
      <c r="J55">
        <v>117.4</v>
      </c>
      <c r="K55">
        <v>117.4</v>
      </c>
      <c r="L55">
        <v>116.4</v>
      </c>
      <c r="M55">
        <v>115.4</v>
      </c>
      <c r="N55">
        <v>116.4</v>
      </c>
      <c r="O55">
        <v>115.4</v>
      </c>
      <c r="P55">
        <v>114.4</v>
      </c>
      <c r="Q55">
        <v>115.4</v>
      </c>
      <c r="R55">
        <v>115.4</v>
      </c>
    </row>
    <row r="56" spans="1:18">
      <c r="A56" s="3" t="s">
        <v>688</v>
      </c>
      <c r="B56">
        <v>20</v>
      </c>
      <c r="C56">
        <v>8</v>
      </c>
      <c r="D56" s="3" t="s">
        <v>159</v>
      </c>
      <c r="E56" s="3" t="s">
        <v>71</v>
      </c>
      <c r="F56" s="3" t="s">
        <v>19</v>
      </c>
      <c r="G56">
        <v>76.5</v>
      </c>
      <c r="H56">
        <v>75.5</v>
      </c>
      <c r="I56">
        <v>74.5</v>
      </c>
      <c r="J56">
        <v>75.5</v>
      </c>
      <c r="K56">
        <v>75.5</v>
      </c>
      <c r="L56">
        <v>75.5</v>
      </c>
      <c r="M56">
        <v>76.5</v>
      </c>
      <c r="N56">
        <v>77.5</v>
      </c>
      <c r="O56">
        <v>77.5</v>
      </c>
      <c r="P56">
        <v>77.5</v>
      </c>
      <c r="Q56">
        <v>77.5</v>
      </c>
      <c r="R56">
        <v>76.5</v>
      </c>
    </row>
    <row r="57" spans="1:18">
      <c r="A57" s="3" t="s">
        <v>689</v>
      </c>
      <c r="B57">
        <v>20</v>
      </c>
      <c r="C57">
        <v>8</v>
      </c>
      <c r="D57" s="3" t="s">
        <v>159</v>
      </c>
      <c r="E57" s="3" t="s">
        <v>72</v>
      </c>
      <c r="F57" s="3" t="s">
        <v>19</v>
      </c>
      <c r="G57" s="9">
        <v>8094.6</v>
      </c>
      <c r="H57" s="9">
        <v>8029.7</v>
      </c>
      <c r="I57" s="9">
        <v>8046.3</v>
      </c>
      <c r="J57" s="9">
        <v>8020.7</v>
      </c>
      <c r="K57" s="9">
        <v>8020.7</v>
      </c>
      <c r="L57" s="9">
        <v>7990.8</v>
      </c>
      <c r="M57" s="9">
        <v>7993.6</v>
      </c>
      <c r="N57" s="9">
        <v>8008.2</v>
      </c>
      <c r="O57" s="9">
        <v>7989.6</v>
      </c>
      <c r="P57" s="9">
        <v>7314.8</v>
      </c>
      <c r="Q57" s="9">
        <v>7314.5</v>
      </c>
      <c r="R57" s="9">
        <v>7334.8</v>
      </c>
    </row>
    <row r="58" spans="1:18">
      <c r="A58" s="3" t="s">
        <v>690</v>
      </c>
      <c r="B58">
        <v>20</v>
      </c>
      <c r="C58">
        <v>8</v>
      </c>
      <c r="D58" s="3" t="s">
        <v>159</v>
      </c>
      <c r="E58" s="3" t="s">
        <v>73</v>
      </c>
      <c r="F58" s="3" t="s">
        <v>19</v>
      </c>
      <c r="G58" s="9">
        <v>10012.799999999999</v>
      </c>
      <c r="H58" s="9">
        <v>10004.6</v>
      </c>
      <c r="I58" s="9">
        <v>9954.7999999999993</v>
      </c>
      <c r="J58" s="9">
        <v>10041.4</v>
      </c>
      <c r="K58" s="9">
        <v>10041.4</v>
      </c>
      <c r="L58" s="9">
        <v>9852.9</v>
      </c>
      <c r="M58" s="9">
        <v>9863.2999999999993</v>
      </c>
      <c r="N58" s="9">
        <v>9856.1</v>
      </c>
      <c r="O58" s="9">
        <v>9888.9</v>
      </c>
      <c r="P58" s="9">
        <v>9927.9</v>
      </c>
      <c r="Q58" s="9">
        <v>10229.1</v>
      </c>
      <c r="R58" s="9">
        <v>10254.700000000001</v>
      </c>
    </row>
    <row r="59" spans="1:18">
      <c r="A59" s="3" t="s">
        <v>691</v>
      </c>
      <c r="B59">
        <v>20</v>
      </c>
      <c r="C59">
        <v>8</v>
      </c>
      <c r="D59" s="3" t="s">
        <v>159</v>
      </c>
      <c r="E59" s="3" t="s">
        <v>75</v>
      </c>
      <c r="F59" s="3" t="s">
        <v>19</v>
      </c>
      <c r="G59">
        <v>756</v>
      </c>
      <c r="H59">
        <v>752</v>
      </c>
      <c r="I59">
        <v>750</v>
      </c>
      <c r="J59">
        <v>752</v>
      </c>
      <c r="K59">
        <v>752</v>
      </c>
      <c r="L59">
        <v>750</v>
      </c>
      <c r="M59">
        <v>750</v>
      </c>
      <c r="N59">
        <v>756</v>
      </c>
      <c r="O59">
        <v>756</v>
      </c>
      <c r="P59">
        <v>756</v>
      </c>
      <c r="Q59">
        <v>756</v>
      </c>
      <c r="R59">
        <v>756</v>
      </c>
    </row>
    <row r="60" spans="1:18">
      <c r="A60" s="3" t="s">
        <v>692</v>
      </c>
      <c r="B60">
        <v>20</v>
      </c>
      <c r="C60">
        <v>8</v>
      </c>
      <c r="D60" s="3" t="s">
        <v>159</v>
      </c>
      <c r="E60" s="3" t="s">
        <v>76</v>
      </c>
      <c r="F60" s="3" t="s">
        <v>19</v>
      </c>
      <c r="G60" s="9">
        <v>3005.1</v>
      </c>
      <c r="H60" s="9">
        <v>3003.1</v>
      </c>
      <c r="I60" s="9">
        <v>2988.1</v>
      </c>
      <c r="J60" s="9">
        <v>2980.1</v>
      </c>
      <c r="K60" s="9">
        <v>2980.1</v>
      </c>
      <c r="L60" s="9">
        <v>3001.5</v>
      </c>
      <c r="M60" s="9">
        <v>3006.5</v>
      </c>
      <c r="N60" s="9">
        <v>3030.1</v>
      </c>
      <c r="O60" s="9">
        <v>3037.1</v>
      </c>
      <c r="P60" s="9">
        <v>3038.1</v>
      </c>
      <c r="Q60" s="9">
        <v>3033.1</v>
      </c>
      <c r="R60" s="9">
        <v>3035.1</v>
      </c>
    </row>
    <row r="61" spans="1:18">
      <c r="A61" s="3" t="s">
        <v>693</v>
      </c>
      <c r="B61">
        <v>20</v>
      </c>
      <c r="C61">
        <v>8</v>
      </c>
      <c r="D61" s="3" t="s">
        <v>159</v>
      </c>
      <c r="E61" s="3" t="s">
        <v>77</v>
      </c>
      <c r="F61" s="3" t="s">
        <v>19</v>
      </c>
      <c r="G61">
        <v>352</v>
      </c>
      <c r="H61">
        <v>353</v>
      </c>
      <c r="I61">
        <v>351</v>
      </c>
      <c r="J61">
        <v>351</v>
      </c>
      <c r="K61">
        <v>351</v>
      </c>
      <c r="L61">
        <v>348</v>
      </c>
      <c r="M61">
        <v>351</v>
      </c>
      <c r="N61">
        <v>351</v>
      </c>
      <c r="O61">
        <v>352</v>
      </c>
      <c r="P61">
        <v>352</v>
      </c>
      <c r="Q61">
        <v>348</v>
      </c>
      <c r="R61">
        <v>348</v>
      </c>
    </row>
    <row r="62" spans="1:18">
      <c r="A62" s="3" t="s">
        <v>694</v>
      </c>
      <c r="B62">
        <v>20</v>
      </c>
      <c r="C62">
        <v>8</v>
      </c>
      <c r="D62" s="3" t="s">
        <v>159</v>
      </c>
      <c r="E62" s="3" t="s">
        <v>78</v>
      </c>
      <c r="F62" s="3" t="s">
        <v>19</v>
      </c>
      <c r="G62" s="9">
        <v>2096</v>
      </c>
      <c r="H62" s="9">
        <v>2089</v>
      </c>
      <c r="I62" s="9">
        <v>2079</v>
      </c>
      <c r="J62" s="9">
        <v>2068</v>
      </c>
      <c r="K62" s="9">
        <v>2068</v>
      </c>
      <c r="L62" s="9">
        <v>2056</v>
      </c>
      <c r="M62" s="9">
        <v>2065</v>
      </c>
      <c r="N62" s="9">
        <v>2057</v>
      </c>
      <c r="O62" s="9">
        <v>2054</v>
      </c>
      <c r="P62" s="9">
        <v>2077</v>
      </c>
      <c r="Q62" s="9">
        <v>2075</v>
      </c>
      <c r="R62" s="9">
        <v>2076</v>
      </c>
    </row>
    <row r="63" spans="1:18">
      <c r="A63" s="3" t="s">
        <v>695</v>
      </c>
      <c r="B63">
        <v>20</v>
      </c>
      <c r="C63">
        <v>8</v>
      </c>
      <c r="D63" s="3" t="s">
        <v>159</v>
      </c>
      <c r="E63" s="3" t="s">
        <v>79</v>
      </c>
      <c r="F63" s="3" t="s">
        <v>19</v>
      </c>
      <c r="G63">
        <v>267.8</v>
      </c>
      <c r="H63">
        <v>268.8</v>
      </c>
      <c r="I63">
        <v>268.8</v>
      </c>
      <c r="J63">
        <v>274.8</v>
      </c>
      <c r="K63">
        <v>274.8</v>
      </c>
      <c r="L63">
        <v>275.8</v>
      </c>
      <c r="M63">
        <v>275.8</v>
      </c>
      <c r="N63">
        <v>275.8</v>
      </c>
      <c r="O63">
        <v>276.2</v>
      </c>
      <c r="P63">
        <v>276.2</v>
      </c>
      <c r="Q63">
        <v>264</v>
      </c>
      <c r="R63">
        <v>261.39999999999998</v>
      </c>
    </row>
    <row r="64" spans="1:18">
      <c r="A64" s="3" t="s">
        <v>696</v>
      </c>
      <c r="B64">
        <v>20</v>
      </c>
      <c r="C64">
        <v>8</v>
      </c>
      <c r="D64" s="3" t="s">
        <v>159</v>
      </c>
      <c r="E64" s="3" t="s">
        <v>107</v>
      </c>
      <c r="F64" s="3" t="s">
        <v>19</v>
      </c>
      <c r="G64" s="9">
        <v>1786.8</v>
      </c>
      <c r="H64" s="9">
        <v>1791.4</v>
      </c>
      <c r="I64" s="9">
        <v>1791</v>
      </c>
      <c r="J64" s="9">
        <v>1788.2</v>
      </c>
      <c r="K64" s="9">
        <v>1788.2</v>
      </c>
      <c r="L64" s="9">
        <v>1782.2</v>
      </c>
      <c r="M64" s="9">
        <v>1781.8</v>
      </c>
      <c r="N64" s="9">
        <v>1788.4</v>
      </c>
      <c r="O64" s="9">
        <v>1789.2</v>
      </c>
      <c r="P64" s="9">
        <v>1787.6</v>
      </c>
      <c r="Q64" s="9">
        <v>1788</v>
      </c>
      <c r="R64" s="9">
        <v>1784.4</v>
      </c>
    </row>
    <row r="65" spans="1:18">
      <c r="A65" s="3" t="s">
        <v>697</v>
      </c>
      <c r="B65">
        <v>20</v>
      </c>
      <c r="C65">
        <v>8</v>
      </c>
      <c r="D65" s="3" t="s">
        <v>159</v>
      </c>
      <c r="E65" s="3" t="s">
        <v>108</v>
      </c>
      <c r="F65" s="3" t="s">
        <v>19</v>
      </c>
      <c r="G65" s="9">
        <v>2898</v>
      </c>
      <c r="H65" s="9">
        <v>2894</v>
      </c>
      <c r="I65" s="9">
        <v>2892</v>
      </c>
      <c r="J65" s="9">
        <v>2897.6</v>
      </c>
      <c r="K65" s="9">
        <v>2897.6</v>
      </c>
      <c r="L65" s="9">
        <v>2898.1</v>
      </c>
      <c r="M65" s="9">
        <v>2897.1</v>
      </c>
      <c r="N65" s="9">
        <v>2893.1</v>
      </c>
      <c r="O65" s="9">
        <v>2894.1</v>
      </c>
      <c r="P65" s="9">
        <v>2904.1</v>
      </c>
      <c r="Q65" s="9">
        <v>2890.1</v>
      </c>
      <c r="R65" s="9">
        <v>2886.1</v>
      </c>
    </row>
    <row r="66" spans="1:18">
      <c r="A66" s="3" t="s">
        <v>698</v>
      </c>
      <c r="B66">
        <v>20</v>
      </c>
      <c r="C66">
        <v>8</v>
      </c>
      <c r="D66" s="3" t="s">
        <v>159</v>
      </c>
      <c r="E66" s="3" t="s">
        <v>110</v>
      </c>
      <c r="F66" s="3" t="s">
        <v>19</v>
      </c>
      <c r="G66" s="9">
        <v>7245</v>
      </c>
      <c r="H66" s="9">
        <v>7243.4</v>
      </c>
      <c r="I66" s="9">
        <v>7246.4</v>
      </c>
      <c r="J66" s="9">
        <v>7213.7</v>
      </c>
      <c r="K66" s="9">
        <v>7213.7</v>
      </c>
      <c r="L66" s="9">
        <v>7579.8</v>
      </c>
      <c r="M66" s="9">
        <v>7842.3</v>
      </c>
      <c r="N66" s="9">
        <v>7856.6</v>
      </c>
      <c r="O66" s="9">
        <v>7949.3</v>
      </c>
      <c r="P66" s="9">
        <v>8102.7</v>
      </c>
      <c r="Q66" s="9">
        <v>8593.2999999999993</v>
      </c>
      <c r="R66" s="9">
        <v>8610.9</v>
      </c>
    </row>
    <row r="67" spans="1:18">
      <c r="A67" s="3" t="s">
        <v>699</v>
      </c>
      <c r="B67">
        <v>20</v>
      </c>
      <c r="C67">
        <v>8</v>
      </c>
      <c r="D67" s="3" t="s">
        <v>159</v>
      </c>
      <c r="E67" s="3" t="s">
        <v>80</v>
      </c>
      <c r="F67" s="3" t="s">
        <v>19</v>
      </c>
      <c r="G67" s="9">
        <v>1770</v>
      </c>
      <c r="H67" s="9">
        <v>1756</v>
      </c>
      <c r="I67" s="9">
        <v>1772</v>
      </c>
      <c r="J67" s="9">
        <v>1759</v>
      </c>
      <c r="K67" s="9">
        <v>1759</v>
      </c>
      <c r="L67" s="9">
        <v>1756</v>
      </c>
      <c r="M67" s="9">
        <v>1755</v>
      </c>
      <c r="N67" s="9">
        <v>1754</v>
      </c>
      <c r="O67" s="9">
        <v>1753</v>
      </c>
      <c r="P67" s="9">
        <v>1749</v>
      </c>
      <c r="Q67" s="9">
        <v>1747</v>
      </c>
      <c r="R67" s="9">
        <v>1745</v>
      </c>
    </row>
    <row r="68" spans="1:18">
      <c r="A68" s="3" t="s">
        <v>700</v>
      </c>
      <c r="B68">
        <v>20</v>
      </c>
      <c r="C68">
        <v>8</v>
      </c>
      <c r="D68" s="3" t="s">
        <v>159</v>
      </c>
      <c r="E68" s="3" t="s">
        <v>81</v>
      </c>
      <c r="F68" s="3" t="s">
        <v>19</v>
      </c>
      <c r="G68" s="9">
        <v>1432.5</v>
      </c>
      <c r="H68" s="9">
        <v>1431.5</v>
      </c>
      <c r="I68" s="9">
        <v>1423.5</v>
      </c>
      <c r="J68" s="9">
        <v>1417.5</v>
      </c>
      <c r="K68" s="9">
        <v>1417.5</v>
      </c>
      <c r="L68" s="9">
        <v>1424.5</v>
      </c>
      <c r="M68" s="9">
        <v>1422.5</v>
      </c>
      <c r="N68" s="9">
        <v>1435.5</v>
      </c>
      <c r="O68" s="9">
        <v>1429.5</v>
      </c>
      <c r="P68" s="9">
        <v>1427.5</v>
      </c>
      <c r="Q68" s="9">
        <v>1421.5</v>
      </c>
      <c r="R68" s="9">
        <v>1420.5</v>
      </c>
    </row>
    <row r="69" spans="1:18">
      <c r="A69" s="3" t="s">
        <v>701</v>
      </c>
      <c r="B69">
        <v>20</v>
      </c>
      <c r="C69">
        <v>8</v>
      </c>
      <c r="D69" s="3" t="s">
        <v>159</v>
      </c>
      <c r="E69" s="3" t="s">
        <v>82</v>
      </c>
      <c r="F69" s="3" t="s">
        <v>19</v>
      </c>
      <c r="G69" s="9">
        <v>9775</v>
      </c>
      <c r="H69" s="9">
        <v>9777.9</v>
      </c>
      <c r="I69" s="9">
        <v>9763.2999999999993</v>
      </c>
      <c r="J69" s="9">
        <v>9775.4</v>
      </c>
      <c r="K69" s="9">
        <v>9775.4</v>
      </c>
      <c r="L69" s="9">
        <v>10290.1</v>
      </c>
      <c r="M69" s="9">
        <v>10359.299999999999</v>
      </c>
      <c r="N69" s="9">
        <v>10330.799999999999</v>
      </c>
      <c r="O69" s="9">
        <v>10396.299999999999</v>
      </c>
      <c r="P69" s="9">
        <v>10404.1</v>
      </c>
      <c r="Q69" s="9">
        <v>10568</v>
      </c>
      <c r="R69" s="9">
        <v>10593.8</v>
      </c>
    </row>
    <row r="70" spans="1:18">
      <c r="A70" s="3" t="s">
        <v>702</v>
      </c>
      <c r="B70">
        <v>20</v>
      </c>
      <c r="C70">
        <v>8</v>
      </c>
      <c r="D70" s="3" t="s">
        <v>159</v>
      </c>
      <c r="E70" s="3" t="s">
        <v>450</v>
      </c>
      <c r="F70" s="3" t="s">
        <v>19</v>
      </c>
      <c r="G70" s="9">
        <v>2684.2</v>
      </c>
      <c r="H70" s="9">
        <v>2690.2</v>
      </c>
      <c r="I70" s="9">
        <v>2709.2</v>
      </c>
      <c r="J70" s="9">
        <v>2720.7</v>
      </c>
      <c r="K70" s="9">
        <v>2720.7</v>
      </c>
    </row>
    <row r="71" spans="1:18">
      <c r="A71" s="3" t="s">
        <v>703</v>
      </c>
      <c r="B71">
        <v>20</v>
      </c>
      <c r="C71">
        <v>8</v>
      </c>
      <c r="D71" s="3" t="s">
        <v>159</v>
      </c>
      <c r="E71" s="3" t="s">
        <v>83</v>
      </c>
      <c r="F71" s="3" t="s">
        <v>19</v>
      </c>
      <c r="G71" s="9">
        <v>10215.799999999999</v>
      </c>
      <c r="H71" s="9">
        <v>10214.799999999999</v>
      </c>
      <c r="I71" s="9">
        <v>10206.799999999999</v>
      </c>
      <c r="J71" s="9">
        <v>10199.799999999999</v>
      </c>
      <c r="K71" s="9">
        <v>10199.799999999999</v>
      </c>
      <c r="L71" s="9">
        <v>9817.5</v>
      </c>
      <c r="M71" s="9">
        <v>9798.5</v>
      </c>
      <c r="N71" s="9">
        <v>9818.1</v>
      </c>
      <c r="O71" s="9">
        <v>9821.1</v>
      </c>
      <c r="P71" s="9">
        <v>9820.1</v>
      </c>
      <c r="Q71" s="9">
        <v>10238.9</v>
      </c>
      <c r="R71" s="9">
        <v>10238.9</v>
      </c>
    </row>
    <row r="72" spans="1:18">
      <c r="A72" s="3" t="s">
        <v>704</v>
      </c>
      <c r="B72">
        <v>20</v>
      </c>
      <c r="C72">
        <v>8</v>
      </c>
      <c r="D72" s="3" t="s">
        <v>159</v>
      </c>
      <c r="E72" s="3" t="s">
        <v>84</v>
      </c>
      <c r="F72" s="3" t="s">
        <v>19</v>
      </c>
      <c r="G72" s="9">
        <v>2102</v>
      </c>
      <c r="H72" s="9">
        <v>2104</v>
      </c>
      <c r="I72" s="9">
        <v>2103</v>
      </c>
      <c r="J72" s="9">
        <v>2095</v>
      </c>
      <c r="K72" s="9">
        <v>2095</v>
      </c>
      <c r="L72" s="9">
        <v>2122</v>
      </c>
      <c r="M72" s="9">
        <v>2117</v>
      </c>
      <c r="N72" s="9">
        <v>2108</v>
      </c>
      <c r="O72" s="9">
        <v>2111</v>
      </c>
      <c r="P72" s="9">
        <v>2103</v>
      </c>
      <c r="Q72" s="9">
        <v>2099</v>
      </c>
      <c r="R72" s="9">
        <v>2095</v>
      </c>
    </row>
    <row r="73" spans="1:18">
      <c r="A73" s="3" t="s">
        <v>705</v>
      </c>
      <c r="B73">
        <v>20</v>
      </c>
      <c r="C73">
        <v>8</v>
      </c>
      <c r="D73" s="3" t="s">
        <v>159</v>
      </c>
      <c r="E73" s="3" t="s">
        <v>115</v>
      </c>
      <c r="F73" s="3" t="s">
        <v>19</v>
      </c>
      <c r="M73">
        <v>285.86</v>
      </c>
      <c r="N73">
        <v>286.13</v>
      </c>
      <c r="O73">
        <v>286.5</v>
      </c>
      <c r="P73">
        <v>286.7</v>
      </c>
      <c r="Q73">
        <v>296.39999999999998</v>
      </c>
      <c r="R73">
        <v>296.8</v>
      </c>
    </row>
    <row r="74" spans="1:18">
      <c r="A74" s="3" t="s">
        <v>706</v>
      </c>
      <c r="B74">
        <v>20</v>
      </c>
      <c r="C74">
        <v>8</v>
      </c>
      <c r="D74" s="3" t="s">
        <v>159</v>
      </c>
      <c r="E74" s="3" t="s">
        <v>109</v>
      </c>
      <c r="F74" s="3" t="s">
        <v>19</v>
      </c>
      <c r="G74" s="9">
        <v>3049</v>
      </c>
      <c r="H74" s="9">
        <v>3044.6</v>
      </c>
      <c r="I74" s="9">
        <v>3040.6</v>
      </c>
      <c r="J74" s="9">
        <v>3046.6</v>
      </c>
      <c r="K74" s="9">
        <v>3046.6</v>
      </c>
      <c r="L74" s="9">
        <v>3059.4</v>
      </c>
      <c r="M74" s="9">
        <v>3046.8</v>
      </c>
      <c r="N74" s="9">
        <v>3046.2</v>
      </c>
      <c r="O74" s="9">
        <v>3050</v>
      </c>
      <c r="P74" s="9">
        <v>3041.6</v>
      </c>
      <c r="Q74" s="9">
        <v>3047.6</v>
      </c>
      <c r="R74" s="9">
        <v>3059.6</v>
      </c>
    </row>
    <row r="75" spans="1:18">
      <c r="A75" s="3" t="s">
        <v>707</v>
      </c>
      <c r="B75">
        <v>20</v>
      </c>
      <c r="C75">
        <v>8</v>
      </c>
      <c r="D75" s="3" t="s">
        <v>159</v>
      </c>
      <c r="E75" s="3" t="s">
        <v>85</v>
      </c>
      <c r="F75" s="3" t="s">
        <v>19</v>
      </c>
      <c r="G75" s="9">
        <v>19125.2</v>
      </c>
      <c r="H75" s="9">
        <v>19140.599999999999</v>
      </c>
      <c r="I75" s="9">
        <v>19127.8</v>
      </c>
      <c r="J75" s="9">
        <v>19070.3</v>
      </c>
      <c r="K75" s="9">
        <v>19070.3</v>
      </c>
      <c r="L75" s="9">
        <v>19129.5</v>
      </c>
      <c r="M75" s="9">
        <v>19275.900000000001</v>
      </c>
      <c r="N75" s="9">
        <v>19417.3</v>
      </c>
      <c r="O75" s="9">
        <v>19443.5</v>
      </c>
      <c r="P75" s="9">
        <v>19475</v>
      </c>
      <c r="Q75" s="9">
        <v>19457</v>
      </c>
      <c r="R75" s="9">
        <v>19503</v>
      </c>
    </row>
    <row r="76" spans="1:18">
      <c r="A76" s="3" t="s">
        <v>708</v>
      </c>
      <c r="B76">
        <v>20</v>
      </c>
      <c r="C76">
        <v>8</v>
      </c>
      <c r="D76" s="3" t="s">
        <v>159</v>
      </c>
      <c r="E76" s="3" t="s">
        <v>86</v>
      </c>
      <c r="F76" s="3" t="s">
        <v>19</v>
      </c>
      <c r="G76">
        <v>357</v>
      </c>
      <c r="H76">
        <v>357</v>
      </c>
      <c r="I76">
        <v>357</v>
      </c>
      <c r="J76">
        <v>351</v>
      </c>
      <c r="K76">
        <v>351</v>
      </c>
      <c r="L76">
        <v>355</v>
      </c>
      <c r="M76">
        <v>354</v>
      </c>
      <c r="N76">
        <v>355</v>
      </c>
      <c r="O76">
        <v>355</v>
      </c>
      <c r="P76">
        <v>353</v>
      </c>
      <c r="Q76">
        <v>355</v>
      </c>
      <c r="R76">
        <v>355</v>
      </c>
    </row>
    <row r="77" spans="1:18">
      <c r="A77" s="3" t="s">
        <v>709</v>
      </c>
      <c r="B77">
        <v>20</v>
      </c>
      <c r="C77">
        <v>8</v>
      </c>
      <c r="D77" s="3" t="s">
        <v>159</v>
      </c>
      <c r="E77" s="3" t="s">
        <v>87</v>
      </c>
      <c r="F77" s="3" t="s">
        <v>19</v>
      </c>
      <c r="G77">
        <v>294</v>
      </c>
      <c r="H77">
        <v>294</v>
      </c>
      <c r="I77">
        <v>290</v>
      </c>
      <c r="J77">
        <v>288</v>
      </c>
      <c r="K77">
        <v>288</v>
      </c>
      <c r="L77">
        <v>289</v>
      </c>
      <c r="M77">
        <v>290</v>
      </c>
      <c r="N77">
        <v>291</v>
      </c>
      <c r="O77">
        <v>291</v>
      </c>
      <c r="P77">
        <v>292</v>
      </c>
      <c r="Q77">
        <v>290</v>
      </c>
      <c r="R77">
        <v>290</v>
      </c>
    </row>
    <row r="78" spans="1:18">
      <c r="A78" s="3" t="s">
        <v>710</v>
      </c>
      <c r="B78">
        <v>20</v>
      </c>
      <c r="C78">
        <v>8</v>
      </c>
      <c r="D78" s="3" t="s">
        <v>159</v>
      </c>
      <c r="E78" s="3" t="s">
        <v>88</v>
      </c>
      <c r="F78" s="3" t="s">
        <v>19</v>
      </c>
      <c r="G78">
        <v>196</v>
      </c>
      <c r="H78">
        <v>194</v>
      </c>
      <c r="I78">
        <v>194</v>
      </c>
      <c r="J78">
        <v>195</v>
      </c>
      <c r="K78">
        <v>195</v>
      </c>
      <c r="L78">
        <v>196</v>
      </c>
      <c r="M78">
        <v>195</v>
      </c>
      <c r="N78">
        <v>195</v>
      </c>
      <c r="O78">
        <v>195</v>
      </c>
      <c r="P78">
        <v>195</v>
      </c>
      <c r="Q78">
        <v>194</v>
      </c>
      <c r="R78">
        <v>194</v>
      </c>
    </row>
    <row r="79" spans="1:18">
      <c r="A79" s="3" t="s">
        <v>711</v>
      </c>
      <c r="B79">
        <v>20</v>
      </c>
      <c r="C79">
        <v>8</v>
      </c>
      <c r="D79" s="3" t="s">
        <v>159</v>
      </c>
      <c r="E79" s="3" t="s">
        <v>89</v>
      </c>
      <c r="F79" s="3" t="s">
        <v>19</v>
      </c>
      <c r="G79">
        <v>70</v>
      </c>
      <c r="H79">
        <v>70</v>
      </c>
      <c r="I79">
        <v>69</v>
      </c>
      <c r="J79">
        <v>69</v>
      </c>
      <c r="K79">
        <v>69</v>
      </c>
      <c r="L79">
        <v>69</v>
      </c>
      <c r="M79">
        <v>69</v>
      </c>
      <c r="N79">
        <v>69</v>
      </c>
      <c r="O79">
        <v>70</v>
      </c>
      <c r="P79">
        <v>70</v>
      </c>
      <c r="Q79">
        <v>70</v>
      </c>
      <c r="R79">
        <v>70</v>
      </c>
    </row>
    <row r="80" spans="1:18">
      <c r="A80" s="3" t="s">
        <v>712</v>
      </c>
      <c r="B80">
        <v>20</v>
      </c>
      <c r="C80">
        <v>8</v>
      </c>
      <c r="D80" s="3" t="s">
        <v>159</v>
      </c>
      <c r="E80" s="3" t="s">
        <v>90</v>
      </c>
      <c r="F80" s="3" t="s">
        <v>19</v>
      </c>
      <c r="G80" s="9">
        <v>12720.7</v>
      </c>
      <c r="H80" s="9">
        <v>12721.9</v>
      </c>
      <c r="I80" s="9">
        <v>12723.3</v>
      </c>
      <c r="J80" s="9">
        <v>12706.9</v>
      </c>
      <c r="K80" s="9">
        <v>12706.9</v>
      </c>
      <c r="L80" s="9">
        <v>11775</v>
      </c>
      <c r="M80" s="9">
        <v>11781.2</v>
      </c>
      <c r="N80" s="9">
        <v>11806.6</v>
      </c>
      <c r="O80" s="9">
        <v>11810.2</v>
      </c>
      <c r="P80" s="9">
        <v>11804.2</v>
      </c>
      <c r="Q80" s="9">
        <v>12852.6</v>
      </c>
      <c r="R80" s="9">
        <v>12877.4</v>
      </c>
    </row>
    <row r="81" spans="1:18">
      <c r="A81" s="3" t="s">
        <v>713</v>
      </c>
      <c r="B81">
        <v>20</v>
      </c>
      <c r="C81">
        <v>8</v>
      </c>
      <c r="D81" s="3" t="s">
        <v>159</v>
      </c>
      <c r="E81" s="3" t="s">
        <v>91</v>
      </c>
      <c r="F81" s="3" t="s">
        <v>19</v>
      </c>
      <c r="G81" s="9">
        <v>3427.2</v>
      </c>
      <c r="H81" s="9">
        <v>3434.2</v>
      </c>
      <c r="I81" s="9">
        <v>3431.2</v>
      </c>
      <c r="J81" s="9">
        <v>3431.2</v>
      </c>
      <c r="K81" s="9">
        <v>3431.2</v>
      </c>
      <c r="L81" s="9">
        <v>3493.2</v>
      </c>
      <c r="M81" s="9">
        <v>3495.2</v>
      </c>
      <c r="N81" s="9">
        <v>3496.2</v>
      </c>
      <c r="O81" s="9">
        <v>3488.2</v>
      </c>
      <c r="P81" s="9">
        <v>3482.2</v>
      </c>
      <c r="Q81" s="9">
        <v>3466.2</v>
      </c>
      <c r="R81" s="9">
        <v>3464.2</v>
      </c>
    </row>
    <row r="82" spans="1:18">
      <c r="A82" s="3" t="s">
        <v>714</v>
      </c>
      <c r="B82">
        <v>20</v>
      </c>
      <c r="C82">
        <v>8</v>
      </c>
      <c r="D82" s="3" t="s">
        <v>159</v>
      </c>
      <c r="E82" s="3" t="s">
        <v>92</v>
      </c>
      <c r="F82" s="3" t="s">
        <v>19</v>
      </c>
      <c r="G82" s="9">
        <v>2852.5</v>
      </c>
      <c r="H82" s="9">
        <v>2829.5</v>
      </c>
      <c r="I82" s="9">
        <v>2844.5</v>
      </c>
      <c r="J82" s="9">
        <v>2850.5</v>
      </c>
      <c r="K82" s="9">
        <v>2850.5</v>
      </c>
      <c r="L82" s="9">
        <v>2918</v>
      </c>
      <c r="M82" s="9">
        <v>2918</v>
      </c>
      <c r="N82" s="9">
        <v>2920</v>
      </c>
      <c r="O82" s="9">
        <v>2924</v>
      </c>
      <c r="P82" s="9">
        <v>2917</v>
      </c>
      <c r="Q82" s="9">
        <v>2906</v>
      </c>
      <c r="R82" s="9">
        <v>2922</v>
      </c>
    </row>
    <row r="83" spans="1:18">
      <c r="A83" s="3" t="s">
        <v>715</v>
      </c>
      <c r="B83">
        <v>20</v>
      </c>
      <c r="C83">
        <v>8</v>
      </c>
      <c r="D83" s="3" t="s">
        <v>159</v>
      </c>
      <c r="E83" s="3" t="s">
        <v>104</v>
      </c>
      <c r="F83" s="3" t="s">
        <v>19</v>
      </c>
      <c r="G83" s="9">
        <v>2848</v>
      </c>
      <c r="H83" s="9">
        <v>2852</v>
      </c>
      <c r="I83" s="9">
        <v>2849</v>
      </c>
      <c r="J83" s="9">
        <v>2838.5</v>
      </c>
      <c r="K83" s="9">
        <v>2838.5</v>
      </c>
      <c r="L83" s="9">
        <v>2992</v>
      </c>
      <c r="M83" s="9">
        <v>2984.5</v>
      </c>
      <c r="N83" s="9">
        <v>2975</v>
      </c>
      <c r="O83" s="9">
        <v>2970.5</v>
      </c>
      <c r="P83" s="9">
        <v>2964.5</v>
      </c>
      <c r="Q83" s="9">
        <v>2956</v>
      </c>
      <c r="R83" s="9">
        <v>2959</v>
      </c>
    </row>
    <row r="84" spans="1:18">
      <c r="A84" s="3" t="s">
        <v>716</v>
      </c>
      <c r="B84">
        <v>20</v>
      </c>
      <c r="C84">
        <v>8</v>
      </c>
      <c r="D84" s="3" t="s">
        <v>159</v>
      </c>
      <c r="E84" s="3" t="s">
        <v>114</v>
      </c>
      <c r="F84" s="3" t="s">
        <v>19</v>
      </c>
      <c r="G84">
        <v>331</v>
      </c>
      <c r="H84">
        <v>331</v>
      </c>
      <c r="I84">
        <v>333</v>
      </c>
      <c r="J84">
        <v>331</v>
      </c>
      <c r="K84">
        <v>331</v>
      </c>
      <c r="L84">
        <v>342</v>
      </c>
      <c r="M84">
        <v>343</v>
      </c>
      <c r="N84">
        <v>341</v>
      </c>
      <c r="O84">
        <v>341</v>
      </c>
      <c r="P84">
        <v>336</v>
      </c>
      <c r="Q84">
        <v>338</v>
      </c>
      <c r="R84">
        <v>337</v>
      </c>
    </row>
    <row r="85" spans="1:18">
      <c r="A85" s="3" t="s">
        <v>717</v>
      </c>
      <c r="B85">
        <v>20</v>
      </c>
      <c r="C85">
        <v>8</v>
      </c>
      <c r="D85" s="3" t="s">
        <v>159</v>
      </c>
      <c r="E85" s="3" t="s">
        <v>93</v>
      </c>
      <c r="F85" s="3" t="s">
        <v>19</v>
      </c>
      <c r="G85" s="9">
        <v>2257</v>
      </c>
      <c r="H85" s="9">
        <v>2257</v>
      </c>
      <c r="I85" s="9">
        <v>2277</v>
      </c>
      <c r="J85" s="9">
        <v>2267</v>
      </c>
      <c r="K85" s="9">
        <v>2267</v>
      </c>
      <c r="L85" s="9">
        <v>2307.5</v>
      </c>
      <c r="M85" s="9">
        <v>2306.5</v>
      </c>
      <c r="N85" s="9">
        <v>2301.5</v>
      </c>
      <c r="O85" s="9">
        <v>2308.5</v>
      </c>
      <c r="P85" s="9">
        <v>2302.5</v>
      </c>
      <c r="Q85" s="9">
        <v>2299.5</v>
      </c>
      <c r="R85" s="9">
        <v>2319</v>
      </c>
    </row>
    <row r="86" spans="1:18">
      <c r="A86" s="3" t="s">
        <v>718</v>
      </c>
      <c r="B86">
        <v>20</v>
      </c>
      <c r="C86">
        <v>8</v>
      </c>
      <c r="D86" s="3" t="s">
        <v>159</v>
      </c>
      <c r="E86" s="3" t="s">
        <v>113</v>
      </c>
      <c r="F86" s="3" t="s">
        <v>19</v>
      </c>
      <c r="G86">
        <v>252</v>
      </c>
      <c r="H86">
        <v>252</v>
      </c>
      <c r="I86">
        <v>256</v>
      </c>
      <c r="J86">
        <v>256</v>
      </c>
      <c r="K86">
        <v>256</v>
      </c>
      <c r="L86">
        <v>256</v>
      </c>
      <c r="M86">
        <v>256</v>
      </c>
      <c r="N86">
        <v>256</v>
      </c>
      <c r="O86">
        <v>254</v>
      </c>
      <c r="P86">
        <v>252</v>
      </c>
      <c r="Q86">
        <v>254</v>
      </c>
      <c r="R86">
        <v>254</v>
      </c>
    </row>
    <row r="87" spans="1:18">
      <c r="A87" s="3" t="s">
        <v>719</v>
      </c>
      <c r="B87">
        <v>20</v>
      </c>
      <c r="C87">
        <v>8</v>
      </c>
      <c r="D87" s="3" t="s">
        <v>159</v>
      </c>
      <c r="E87" s="3" t="s">
        <v>94</v>
      </c>
      <c r="F87" s="3" t="s">
        <v>19</v>
      </c>
      <c r="G87">
        <v>562</v>
      </c>
      <c r="H87">
        <v>559</v>
      </c>
      <c r="I87">
        <v>556</v>
      </c>
      <c r="J87">
        <v>554</v>
      </c>
      <c r="K87">
        <v>554</v>
      </c>
      <c r="L87">
        <v>555</v>
      </c>
      <c r="M87">
        <v>559</v>
      </c>
      <c r="N87">
        <v>556</v>
      </c>
      <c r="O87">
        <v>558</v>
      </c>
      <c r="P87">
        <v>557</v>
      </c>
      <c r="Q87">
        <v>556</v>
      </c>
      <c r="R87">
        <v>557</v>
      </c>
    </row>
    <row r="88" spans="1:18">
      <c r="A88" s="3" t="s">
        <v>720</v>
      </c>
      <c r="B88">
        <v>20</v>
      </c>
      <c r="C88">
        <v>8</v>
      </c>
      <c r="D88" s="3" t="s">
        <v>159</v>
      </c>
      <c r="E88" s="3" t="s">
        <v>95</v>
      </c>
      <c r="F88" s="3" t="s">
        <v>19</v>
      </c>
      <c r="P88" s="9">
        <v>2093.1999999999998</v>
      </c>
      <c r="Q88" s="9">
        <v>2093.1999999999998</v>
      </c>
      <c r="R88" s="9">
        <v>2093.1999999999998</v>
      </c>
    </row>
    <row r="89" spans="1:18" ht="15" thickBot="1">
      <c r="G89" s="17">
        <f>SUM(G2:G88)</f>
        <v>293334.69999999995</v>
      </c>
      <c r="H89" s="17">
        <f t="shared" ref="H89:R89" si="0">SUM(H2:H88)</f>
        <v>293090.2</v>
      </c>
      <c r="I89" s="17">
        <f t="shared" si="0"/>
        <v>292695.59999999992</v>
      </c>
      <c r="J89" s="17">
        <f t="shared" si="0"/>
        <v>292581.50000000006</v>
      </c>
      <c r="K89" s="17">
        <f t="shared" si="0"/>
        <v>292581.50000000006</v>
      </c>
      <c r="L89" s="17">
        <f t="shared" si="0"/>
        <v>286808.89999999997</v>
      </c>
      <c r="M89" s="17">
        <f t="shared" si="0"/>
        <v>286140.85999999993</v>
      </c>
      <c r="N89" s="17">
        <f t="shared" si="0"/>
        <v>286411.93</v>
      </c>
      <c r="O89" s="17">
        <f t="shared" si="0"/>
        <v>286765.60000000003</v>
      </c>
      <c r="P89" s="17">
        <f t="shared" si="0"/>
        <v>288570.60000000003</v>
      </c>
      <c r="Q89" s="17">
        <f t="shared" si="0"/>
        <v>296544.7</v>
      </c>
      <c r="R89" s="17">
        <f t="shared" si="0"/>
        <v>296949.90000000002</v>
      </c>
    </row>
    <row r="90" spans="1:18" ht="15" thickTop="1">
      <c r="F90">
        <v>9570</v>
      </c>
      <c r="G90" s="18">
        <f>'08 UI BU'!H475</f>
        <v>293334.7</v>
      </c>
      <c r="H90" s="18">
        <f>'08 UI BU'!I475</f>
        <v>293090.2</v>
      </c>
      <c r="I90" s="18">
        <f>'08 UI BU'!J475</f>
        <v>292695.59999999998</v>
      </c>
      <c r="J90" s="18">
        <f>'08 UI BU'!K475</f>
        <v>292581.5</v>
      </c>
      <c r="K90" s="18">
        <f>'08 UI BU'!L475</f>
        <v>292581.5</v>
      </c>
      <c r="L90" s="18">
        <f>'08 UI BU'!M475</f>
        <v>286808.89999999997</v>
      </c>
      <c r="M90" s="18">
        <f>'08 UI BU'!N475</f>
        <v>286140.85999999993</v>
      </c>
      <c r="N90" s="18">
        <f>'08 UI BU'!O475</f>
        <v>286411.93</v>
      </c>
      <c r="O90" s="18">
        <f>'08 UI BU'!P475</f>
        <v>286765.59999999986</v>
      </c>
      <c r="P90" s="18">
        <f>'08 UI BU'!Q475</f>
        <v>288570.59999999998</v>
      </c>
      <c r="Q90" s="18">
        <f>'08 UI BU'!R475</f>
        <v>296544.70000000007</v>
      </c>
      <c r="R90" s="18">
        <f>'08 UI BU'!S475</f>
        <v>296949.90000000002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R23"/>
  <sheetViews>
    <sheetView workbookViewId="0">
      <selection activeCell="C21" sqref="C21"/>
    </sheetView>
  </sheetViews>
  <sheetFormatPr defaultRowHeight="14.4"/>
  <sheetData>
    <row r="1" spans="1:18">
      <c r="A1" s="1" t="s">
        <v>144</v>
      </c>
      <c r="B1" s="1" t="s">
        <v>133</v>
      </c>
      <c r="C1" s="1" t="s">
        <v>134</v>
      </c>
      <c r="D1" s="1" t="s">
        <v>145</v>
      </c>
      <c r="E1" s="1" t="s">
        <v>135</v>
      </c>
      <c r="F1" s="1" t="s">
        <v>16</v>
      </c>
      <c r="G1" s="24" t="s">
        <v>146</v>
      </c>
      <c r="H1" s="24" t="s">
        <v>147</v>
      </c>
      <c r="I1" s="24" t="s">
        <v>148</v>
      </c>
      <c r="J1" s="24" t="s">
        <v>149</v>
      </c>
      <c r="K1" s="24" t="s">
        <v>150</v>
      </c>
      <c r="L1" s="24" t="s">
        <v>151</v>
      </c>
      <c r="M1" s="24" t="s">
        <v>152</v>
      </c>
      <c r="N1" s="24" t="s">
        <v>153</v>
      </c>
      <c r="O1" s="24" t="s">
        <v>154</v>
      </c>
      <c r="P1" s="25" t="s">
        <v>155</v>
      </c>
      <c r="Q1" s="26" t="s">
        <v>156</v>
      </c>
      <c r="R1" s="26" t="s">
        <v>157</v>
      </c>
    </row>
    <row r="2" spans="1:18">
      <c r="A2" s="3" t="s">
        <v>634</v>
      </c>
      <c r="B2">
        <v>20</v>
      </c>
      <c r="C2">
        <v>8</v>
      </c>
      <c r="D2" s="3" t="s">
        <v>159</v>
      </c>
      <c r="E2" s="3" t="s">
        <v>18</v>
      </c>
      <c r="F2" s="3" t="s">
        <v>19</v>
      </c>
      <c r="G2" s="9">
        <v>2341.4</v>
      </c>
      <c r="H2" s="9">
        <v>2343</v>
      </c>
      <c r="I2" s="9">
        <v>2339.8000000000002</v>
      </c>
      <c r="J2" s="9">
        <v>2338.1999999999998</v>
      </c>
      <c r="K2" s="9">
        <v>2338.1999999999998</v>
      </c>
      <c r="L2" s="9">
        <v>2378.9</v>
      </c>
      <c r="M2" s="9">
        <v>2379.6999999999998</v>
      </c>
      <c r="N2" s="9">
        <v>2393.3000000000002</v>
      </c>
      <c r="O2" s="9">
        <v>2392.9</v>
      </c>
      <c r="P2" s="9">
        <v>2394.1</v>
      </c>
      <c r="Q2" s="9">
        <v>2385.3000000000002</v>
      </c>
      <c r="R2" s="9">
        <v>2392.5</v>
      </c>
    </row>
    <row r="3" spans="1:18">
      <c r="A3" s="3" t="s">
        <v>635</v>
      </c>
      <c r="B3">
        <v>20</v>
      </c>
      <c r="C3">
        <v>8</v>
      </c>
      <c r="D3" s="3" t="s">
        <v>159</v>
      </c>
      <c r="E3" s="3" t="s">
        <v>21</v>
      </c>
      <c r="F3" s="3" t="s">
        <v>19</v>
      </c>
      <c r="G3" s="9">
        <v>2523.1</v>
      </c>
      <c r="H3" s="9">
        <v>2526.1</v>
      </c>
      <c r="I3" s="9">
        <v>2528.1</v>
      </c>
      <c r="J3" s="9">
        <v>2526.1</v>
      </c>
      <c r="K3" s="9">
        <v>2526.1</v>
      </c>
      <c r="L3" s="9">
        <v>1770.2</v>
      </c>
      <c r="M3">
        <v>868.2</v>
      </c>
      <c r="N3">
        <v>864.2</v>
      </c>
      <c r="O3">
        <v>864.2</v>
      </c>
      <c r="P3">
        <v>862.2</v>
      </c>
      <c r="Q3" s="9">
        <v>2509.6</v>
      </c>
      <c r="R3" s="9">
        <v>2510.6</v>
      </c>
    </row>
    <row r="4" spans="1:18">
      <c r="A4" s="3" t="s">
        <v>636</v>
      </c>
      <c r="B4">
        <v>20</v>
      </c>
      <c r="C4">
        <v>8</v>
      </c>
      <c r="D4" s="3" t="s">
        <v>159</v>
      </c>
      <c r="E4" s="3" t="s">
        <v>22</v>
      </c>
      <c r="F4" s="3" t="s">
        <v>19</v>
      </c>
      <c r="G4">
        <v>10</v>
      </c>
      <c r="H4">
        <v>10</v>
      </c>
      <c r="I4">
        <v>10</v>
      </c>
      <c r="J4">
        <v>10</v>
      </c>
      <c r="K4">
        <v>10</v>
      </c>
      <c r="L4">
        <v>10</v>
      </c>
      <c r="M4">
        <v>10</v>
      </c>
      <c r="N4">
        <v>10</v>
      </c>
      <c r="O4">
        <v>10</v>
      </c>
      <c r="P4" s="9">
        <v>3355</v>
      </c>
      <c r="Q4" s="9">
        <v>3355</v>
      </c>
      <c r="R4" s="9">
        <v>3355</v>
      </c>
    </row>
    <row r="5" spans="1:18">
      <c r="A5" s="3" t="s">
        <v>637</v>
      </c>
      <c r="B5">
        <v>20</v>
      </c>
      <c r="C5">
        <v>8</v>
      </c>
      <c r="D5" s="3" t="s">
        <v>159</v>
      </c>
      <c r="E5" s="3" t="s">
        <v>23</v>
      </c>
      <c r="F5" s="3" t="s">
        <v>19</v>
      </c>
      <c r="G5" s="9">
        <v>11042.3</v>
      </c>
      <c r="H5" s="9">
        <v>11097.3</v>
      </c>
      <c r="I5" s="9">
        <v>11070.3</v>
      </c>
      <c r="J5" s="9">
        <v>11058</v>
      </c>
      <c r="K5" s="9">
        <v>11058</v>
      </c>
      <c r="L5" s="9">
        <v>11712.1</v>
      </c>
      <c r="M5" s="9">
        <v>11741.3</v>
      </c>
      <c r="N5" s="9">
        <v>11740.5</v>
      </c>
      <c r="O5" s="9">
        <v>11829.8</v>
      </c>
      <c r="P5" s="9">
        <v>11827.8</v>
      </c>
      <c r="Q5" s="9">
        <v>11778.4</v>
      </c>
      <c r="R5" s="9">
        <v>11825.4</v>
      </c>
    </row>
    <row r="6" spans="1:18">
      <c r="A6" s="3" t="s">
        <v>638</v>
      </c>
      <c r="B6">
        <v>20</v>
      </c>
      <c r="C6">
        <v>8</v>
      </c>
      <c r="D6" s="3" t="s">
        <v>159</v>
      </c>
      <c r="E6" s="3" t="s">
        <v>24</v>
      </c>
      <c r="F6" s="3" t="s">
        <v>19</v>
      </c>
      <c r="G6" s="9">
        <v>10110.200000000001</v>
      </c>
      <c r="H6" s="9">
        <v>10094.200000000001</v>
      </c>
      <c r="I6" s="9">
        <v>10111.799999999999</v>
      </c>
      <c r="J6" s="9">
        <v>10131.799999999999</v>
      </c>
      <c r="K6" s="9">
        <v>10131.799999999999</v>
      </c>
      <c r="L6" s="9">
        <v>10090</v>
      </c>
      <c r="M6" s="9">
        <v>10095.1</v>
      </c>
      <c r="N6" s="9">
        <v>10098.299999999999</v>
      </c>
      <c r="O6" s="9">
        <v>10100.9</v>
      </c>
      <c r="P6" s="9">
        <v>9581.7999999999993</v>
      </c>
      <c r="Q6" s="9">
        <v>9575</v>
      </c>
      <c r="R6" s="9">
        <v>9582</v>
      </c>
    </row>
    <row r="7" spans="1:18">
      <c r="A7" s="3" t="s">
        <v>643</v>
      </c>
      <c r="B7">
        <v>20</v>
      </c>
      <c r="C7">
        <v>8</v>
      </c>
      <c r="D7" s="3" t="s">
        <v>159</v>
      </c>
      <c r="E7" s="3" t="s">
        <v>105</v>
      </c>
      <c r="F7" s="3" t="s">
        <v>19</v>
      </c>
      <c r="G7" s="9">
        <v>2175.3000000000002</v>
      </c>
      <c r="H7" s="9">
        <v>2175.6999999999998</v>
      </c>
      <c r="I7" s="9">
        <v>2170.9</v>
      </c>
      <c r="J7" s="9">
        <v>2175.6999999999998</v>
      </c>
      <c r="K7" s="9">
        <v>2175.6999999999998</v>
      </c>
      <c r="L7" s="9">
        <v>2147.3000000000002</v>
      </c>
      <c r="M7" s="9">
        <v>2144.1</v>
      </c>
      <c r="N7" s="9">
        <v>2137.6999999999998</v>
      </c>
      <c r="O7" s="9">
        <v>2136.1</v>
      </c>
      <c r="P7" s="9">
        <v>2134.5</v>
      </c>
      <c r="Q7" s="9">
        <v>2140.1</v>
      </c>
      <c r="R7" s="9">
        <v>2134.9</v>
      </c>
    </row>
    <row r="8" spans="1:18">
      <c r="A8" s="3" t="s">
        <v>644</v>
      </c>
      <c r="B8">
        <v>20</v>
      </c>
      <c r="C8">
        <v>8</v>
      </c>
      <c r="D8" s="3" t="s">
        <v>159</v>
      </c>
      <c r="E8" s="3" t="s">
        <v>30</v>
      </c>
      <c r="F8" s="3" t="s">
        <v>19</v>
      </c>
      <c r="G8">
        <v>160.5</v>
      </c>
      <c r="H8">
        <v>160.5</v>
      </c>
      <c r="I8">
        <v>160.5</v>
      </c>
      <c r="J8">
        <v>160.5</v>
      </c>
      <c r="K8">
        <v>160.5</v>
      </c>
      <c r="L8">
        <v>947.5</v>
      </c>
      <c r="M8">
        <v>200</v>
      </c>
      <c r="N8">
        <v>947.5</v>
      </c>
      <c r="O8">
        <v>948.5</v>
      </c>
      <c r="P8">
        <v>948.5</v>
      </c>
      <c r="Q8">
        <v>937.5</v>
      </c>
      <c r="R8">
        <v>939.5</v>
      </c>
    </row>
    <row r="9" spans="1:18">
      <c r="A9" s="3" t="s">
        <v>645</v>
      </c>
      <c r="B9">
        <v>20</v>
      </c>
      <c r="C9">
        <v>8</v>
      </c>
      <c r="D9" s="3" t="s">
        <v>159</v>
      </c>
      <c r="E9" s="3" t="s">
        <v>32</v>
      </c>
      <c r="F9" s="3" t="s">
        <v>19</v>
      </c>
      <c r="G9" s="9">
        <v>20975.200000000001</v>
      </c>
      <c r="H9" s="9">
        <v>20964.2</v>
      </c>
      <c r="I9" s="9">
        <v>20948.7</v>
      </c>
      <c r="J9" s="9">
        <v>20922.2</v>
      </c>
      <c r="K9" s="9">
        <v>20922.2</v>
      </c>
      <c r="L9" s="9">
        <v>20019.400000000001</v>
      </c>
      <c r="M9" s="9">
        <v>20141.3</v>
      </c>
      <c r="N9" s="9">
        <v>20152.3</v>
      </c>
      <c r="O9" s="9">
        <v>20150.8</v>
      </c>
      <c r="P9" s="9">
        <v>20137.8</v>
      </c>
      <c r="Q9" s="9">
        <v>20934.2</v>
      </c>
      <c r="R9" s="9">
        <v>20959.7</v>
      </c>
    </row>
    <row r="10" spans="1:18">
      <c r="A10" s="3" t="s">
        <v>646</v>
      </c>
      <c r="B10">
        <v>20</v>
      </c>
      <c r="C10">
        <v>8</v>
      </c>
      <c r="D10" s="3" t="s">
        <v>159</v>
      </c>
      <c r="E10" s="3" t="s">
        <v>33</v>
      </c>
      <c r="F10" s="3" t="s">
        <v>19</v>
      </c>
      <c r="G10" s="9">
        <v>1043.2</v>
      </c>
      <c r="H10" s="9">
        <v>1042.2</v>
      </c>
      <c r="I10" s="9">
        <v>1039</v>
      </c>
      <c r="J10" s="9">
        <v>1034</v>
      </c>
      <c r="K10" s="9">
        <v>1034</v>
      </c>
      <c r="L10">
        <v>923.4</v>
      </c>
      <c r="M10">
        <v>918.4</v>
      </c>
      <c r="N10">
        <v>919.4</v>
      </c>
      <c r="O10">
        <v>921.4</v>
      </c>
      <c r="P10">
        <v>921.6</v>
      </c>
      <c r="Q10" s="9">
        <v>1083.9000000000001</v>
      </c>
      <c r="R10" s="9">
        <v>1083.9000000000001</v>
      </c>
    </row>
    <row r="11" spans="1:18">
      <c r="A11" s="3" t="s">
        <v>650</v>
      </c>
      <c r="B11">
        <v>20</v>
      </c>
      <c r="C11">
        <v>8</v>
      </c>
      <c r="D11" s="3" t="s">
        <v>159</v>
      </c>
      <c r="E11" s="3" t="s">
        <v>111</v>
      </c>
      <c r="F11" s="3" t="s">
        <v>19</v>
      </c>
      <c r="G11">
        <v>486.8</v>
      </c>
      <c r="H11">
        <v>488.8</v>
      </c>
      <c r="I11">
        <v>483.2</v>
      </c>
      <c r="J11">
        <v>481.6</v>
      </c>
      <c r="K11">
        <v>481.6</v>
      </c>
      <c r="L11">
        <v>493.4</v>
      </c>
      <c r="M11">
        <v>491.4</v>
      </c>
      <c r="N11">
        <v>490.4</v>
      </c>
      <c r="O11">
        <v>492</v>
      </c>
      <c r="P11">
        <v>484</v>
      </c>
      <c r="Q11">
        <v>485</v>
      </c>
      <c r="R11">
        <v>483</v>
      </c>
    </row>
    <row r="12" spans="1:18">
      <c r="A12" s="3" t="s">
        <v>651</v>
      </c>
      <c r="B12">
        <v>20</v>
      </c>
      <c r="C12">
        <v>8</v>
      </c>
      <c r="D12" s="3" t="s">
        <v>159</v>
      </c>
      <c r="E12" s="3" t="s">
        <v>112</v>
      </c>
      <c r="F12" s="3" t="s">
        <v>19</v>
      </c>
      <c r="G12" s="9">
        <v>9334.6</v>
      </c>
      <c r="H12" s="9">
        <v>9330.6</v>
      </c>
      <c r="I12" s="9">
        <v>9211</v>
      </c>
      <c r="J12" s="9">
        <v>9217</v>
      </c>
      <c r="K12" s="9">
        <v>9217</v>
      </c>
      <c r="L12" s="9">
        <v>7282.3</v>
      </c>
      <c r="M12" s="9">
        <v>7263.9</v>
      </c>
      <c r="N12" s="9">
        <v>7263.8</v>
      </c>
      <c r="O12" s="9">
        <v>7253.4</v>
      </c>
      <c r="P12" s="9">
        <v>4668</v>
      </c>
      <c r="Q12" s="9">
        <v>5697</v>
      </c>
      <c r="R12" s="9">
        <v>5706.6</v>
      </c>
    </row>
    <row r="13" spans="1:18">
      <c r="A13" s="3" t="s">
        <v>657</v>
      </c>
      <c r="B13">
        <v>20</v>
      </c>
      <c r="C13">
        <v>8</v>
      </c>
      <c r="D13" s="3" t="s">
        <v>159</v>
      </c>
      <c r="E13" s="3" t="s">
        <v>43</v>
      </c>
      <c r="F13" s="3" t="s">
        <v>19</v>
      </c>
      <c r="G13" s="9">
        <v>1566</v>
      </c>
      <c r="H13" s="9">
        <v>1564.4</v>
      </c>
      <c r="I13" s="9">
        <v>1553.2</v>
      </c>
      <c r="J13" s="9">
        <v>1559.6</v>
      </c>
      <c r="K13" s="9">
        <v>1559.6</v>
      </c>
      <c r="L13" s="9">
        <v>1540.2</v>
      </c>
      <c r="M13" s="9">
        <v>1541.8</v>
      </c>
      <c r="N13" s="9">
        <v>1540.2</v>
      </c>
      <c r="O13" s="9">
        <v>1538.6</v>
      </c>
      <c r="P13" s="9">
        <v>1541.8</v>
      </c>
      <c r="Q13" s="9">
        <v>1537.8</v>
      </c>
      <c r="R13" s="9">
        <v>1541.8</v>
      </c>
    </row>
    <row r="14" spans="1:18">
      <c r="A14" s="3" t="s">
        <v>658</v>
      </c>
      <c r="B14">
        <v>20</v>
      </c>
      <c r="C14">
        <v>8</v>
      </c>
      <c r="D14" s="3" t="s">
        <v>159</v>
      </c>
      <c r="E14" s="3" t="s">
        <v>44</v>
      </c>
      <c r="F14" s="3" t="s">
        <v>19</v>
      </c>
      <c r="G14" s="9">
        <v>2700.5</v>
      </c>
      <c r="H14" s="9">
        <v>2702.5</v>
      </c>
      <c r="I14" s="9">
        <v>2706.5</v>
      </c>
      <c r="J14" s="9">
        <v>2702.5</v>
      </c>
      <c r="K14" s="9">
        <v>2702.5</v>
      </c>
      <c r="L14" s="9">
        <v>2708</v>
      </c>
      <c r="M14" s="9">
        <v>2710</v>
      </c>
      <c r="N14" s="9">
        <v>2707</v>
      </c>
      <c r="O14" s="9">
        <v>2710</v>
      </c>
      <c r="P14" s="9">
        <v>2712</v>
      </c>
      <c r="Q14" s="9">
        <v>2710</v>
      </c>
      <c r="R14" s="9">
        <v>2712</v>
      </c>
    </row>
    <row r="15" spans="1:18">
      <c r="A15" s="3" t="s">
        <v>659</v>
      </c>
      <c r="B15">
        <v>20</v>
      </c>
      <c r="C15">
        <v>8</v>
      </c>
      <c r="D15" s="3" t="s">
        <v>159</v>
      </c>
      <c r="E15" s="3" t="s">
        <v>106</v>
      </c>
      <c r="F15" s="3" t="s">
        <v>19</v>
      </c>
      <c r="G15">
        <v>381.9</v>
      </c>
      <c r="H15">
        <v>381.9</v>
      </c>
      <c r="I15">
        <v>383.5</v>
      </c>
      <c r="J15">
        <v>383.5</v>
      </c>
      <c r="K15">
        <v>383.5</v>
      </c>
      <c r="L15">
        <v>364</v>
      </c>
      <c r="M15">
        <v>360.8</v>
      </c>
      <c r="N15">
        <v>360.8</v>
      </c>
      <c r="O15">
        <v>360.8</v>
      </c>
      <c r="P15">
        <v>360.8</v>
      </c>
      <c r="Q15">
        <v>360.8</v>
      </c>
      <c r="R15">
        <v>362.4</v>
      </c>
    </row>
    <row r="16" spans="1:18">
      <c r="A16" s="3" t="s">
        <v>667</v>
      </c>
      <c r="B16">
        <v>20</v>
      </c>
      <c r="C16">
        <v>8</v>
      </c>
      <c r="D16" s="3" t="s">
        <v>159</v>
      </c>
      <c r="E16" s="3" t="s">
        <v>103</v>
      </c>
      <c r="F16" s="3" t="s">
        <v>19</v>
      </c>
      <c r="G16">
        <v>363.8</v>
      </c>
      <c r="H16">
        <v>357.8</v>
      </c>
      <c r="I16">
        <v>370.8</v>
      </c>
      <c r="J16">
        <v>371.8</v>
      </c>
      <c r="K16">
        <v>371.8</v>
      </c>
      <c r="L16">
        <v>382.8</v>
      </c>
      <c r="M16">
        <v>378.8</v>
      </c>
      <c r="N16">
        <v>380.8</v>
      </c>
      <c r="O16">
        <v>386.8</v>
      </c>
      <c r="P16">
        <v>377.8</v>
      </c>
      <c r="Q16">
        <v>368.8</v>
      </c>
      <c r="R16">
        <v>374.8</v>
      </c>
    </row>
    <row r="17" spans="1:18">
      <c r="A17" s="3" t="s">
        <v>695</v>
      </c>
      <c r="B17">
        <v>20</v>
      </c>
      <c r="C17">
        <v>8</v>
      </c>
      <c r="D17" s="3" t="s">
        <v>159</v>
      </c>
      <c r="E17" s="3" t="s">
        <v>79</v>
      </c>
      <c r="F17" s="3" t="s">
        <v>19</v>
      </c>
      <c r="G17">
        <v>267.8</v>
      </c>
      <c r="H17">
        <v>268.8</v>
      </c>
      <c r="I17">
        <v>268.8</v>
      </c>
      <c r="J17">
        <v>274.8</v>
      </c>
      <c r="K17">
        <v>274.8</v>
      </c>
      <c r="L17">
        <v>275.8</v>
      </c>
      <c r="M17">
        <v>275.8</v>
      </c>
      <c r="N17">
        <v>275.8</v>
      </c>
      <c r="O17">
        <v>276.2</v>
      </c>
      <c r="P17">
        <v>276.2</v>
      </c>
      <c r="Q17">
        <v>264</v>
      </c>
      <c r="R17">
        <v>261.39999999999998</v>
      </c>
    </row>
    <row r="18" spans="1:18">
      <c r="A18" s="3" t="s">
        <v>696</v>
      </c>
      <c r="B18">
        <v>20</v>
      </c>
      <c r="C18">
        <v>8</v>
      </c>
      <c r="D18" s="3" t="s">
        <v>159</v>
      </c>
      <c r="E18" s="3" t="s">
        <v>107</v>
      </c>
      <c r="F18" s="3" t="s">
        <v>19</v>
      </c>
      <c r="G18" s="9">
        <v>1786.8</v>
      </c>
      <c r="H18" s="9">
        <v>1791.4</v>
      </c>
      <c r="I18" s="9">
        <v>1791</v>
      </c>
      <c r="J18" s="9">
        <v>1788.2</v>
      </c>
      <c r="K18" s="9">
        <v>1788.2</v>
      </c>
      <c r="L18" s="9">
        <v>1782.2</v>
      </c>
      <c r="M18" s="9">
        <v>1781.8</v>
      </c>
      <c r="N18" s="9">
        <v>1788.4</v>
      </c>
      <c r="O18" s="9">
        <v>1789.2</v>
      </c>
      <c r="P18" s="9">
        <v>1787.6</v>
      </c>
      <c r="Q18" s="9">
        <v>1788</v>
      </c>
      <c r="R18" s="9">
        <v>1784.4</v>
      </c>
    </row>
    <row r="19" spans="1:18">
      <c r="A19" s="3" t="s">
        <v>697</v>
      </c>
      <c r="B19">
        <v>20</v>
      </c>
      <c r="C19">
        <v>8</v>
      </c>
      <c r="D19" s="3" t="s">
        <v>159</v>
      </c>
      <c r="E19" s="3" t="s">
        <v>108</v>
      </c>
      <c r="F19" s="3" t="s">
        <v>19</v>
      </c>
      <c r="G19" s="9">
        <v>2898</v>
      </c>
      <c r="H19" s="9">
        <v>2894</v>
      </c>
      <c r="I19" s="9">
        <v>2892</v>
      </c>
      <c r="J19" s="9">
        <v>2897.6</v>
      </c>
      <c r="K19" s="9">
        <v>2897.6</v>
      </c>
      <c r="L19" s="9">
        <v>2898.1</v>
      </c>
      <c r="M19" s="9">
        <v>2897.1</v>
      </c>
      <c r="N19" s="9">
        <v>2893.1</v>
      </c>
      <c r="O19" s="9">
        <v>2894.1</v>
      </c>
      <c r="P19" s="9">
        <v>2904.1</v>
      </c>
      <c r="Q19" s="9">
        <v>2890.1</v>
      </c>
      <c r="R19" s="9">
        <v>2886.1</v>
      </c>
    </row>
    <row r="20" spans="1:18">
      <c r="A20" s="3" t="s">
        <v>698</v>
      </c>
      <c r="B20">
        <v>20</v>
      </c>
      <c r="C20">
        <v>8</v>
      </c>
      <c r="D20" s="3" t="s">
        <v>159</v>
      </c>
      <c r="E20" s="3" t="s">
        <v>110</v>
      </c>
      <c r="F20" s="3" t="s">
        <v>19</v>
      </c>
      <c r="G20" s="9">
        <v>7245</v>
      </c>
      <c r="H20" s="9">
        <v>7243.4</v>
      </c>
      <c r="I20" s="9">
        <v>7246.4</v>
      </c>
      <c r="J20" s="9">
        <v>7213.7</v>
      </c>
      <c r="K20" s="9">
        <v>7213.7</v>
      </c>
      <c r="L20" s="9">
        <v>7579.8</v>
      </c>
      <c r="M20" s="9">
        <v>7842.3</v>
      </c>
      <c r="N20" s="9">
        <v>7856.6</v>
      </c>
      <c r="O20" s="9">
        <v>7949.3</v>
      </c>
      <c r="P20" s="9">
        <v>8102.7</v>
      </c>
      <c r="Q20" s="9">
        <v>8593.2999999999993</v>
      </c>
      <c r="R20" s="9">
        <v>8610.9</v>
      </c>
    </row>
    <row r="21" spans="1:18">
      <c r="A21" s="3" t="s">
        <v>699</v>
      </c>
      <c r="B21">
        <v>20</v>
      </c>
      <c r="C21">
        <v>8</v>
      </c>
      <c r="D21" s="3" t="s">
        <v>159</v>
      </c>
      <c r="E21" s="3" t="s">
        <v>80</v>
      </c>
      <c r="F21" s="3" t="s">
        <v>19</v>
      </c>
      <c r="G21" s="9">
        <v>1770</v>
      </c>
      <c r="H21" s="9">
        <v>1756</v>
      </c>
      <c r="I21" s="9">
        <v>1772</v>
      </c>
      <c r="J21" s="9">
        <v>1759</v>
      </c>
      <c r="K21" s="9">
        <v>1759</v>
      </c>
      <c r="L21" s="9">
        <v>1756</v>
      </c>
      <c r="M21" s="9">
        <v>1755</v>
      </c>
      <c r="N21" s="9">
        <v>1754</v>
      </c>
      <c r="O21" s="9">
        <v>1753</v>
      </c>
      <c r="P21" s="9">
        <v>1749</v>
      </c>
      <c r="Q21" s="9">
        <v>1747</v>
      </c>
      <c r="R21" s="9">
        <v>1745</v>
      </c>
    </row>
    <row r="22" spans="1:18">
      <c r="A22" s="3" t="s">
        <v>706</v>
      </c>
      <c r="B22">
        <v>20</v>
      </c>
      <c r="C22">
        <v>8</v>
      </c>
      <c r="D22" s="3" t="s">
        <v>159</v>
      </c>
      <c r="E22" s="3" t="s">
        <v>109</v>
      </c>
      <c r="F22" s="3" t="s">
        <v>19</v>
      </c>
      <c r="G22" s="9">
        <v>3049</v>
      </c>
      <c r="H22" s="9">
        <v>3044.6</v>
      </c>
      <c r="I22" s="9">
        <v>3040.6</v>
      </c>
      <c r="J22" s="9">
        <v>3046.6</v>
      </c>
      <c r="K22" s="9">
        <v>3046.6</v>
      </c>
      <c r="L22" s="9">
        <v>3059.4</v>
      </c>
      <c r="M22" s="9">
        <v>3046.8</v>
      </c>
      <c r="N22" s="9">
        <v>3046.2</v>
      </c>
      <c r="O22" s="9">
        <v>3050</v>
      </c>
      <c r="P22" s="9">
        <v>3041.6</v>
      </c>
      <c r="Q22" s="9">
        <v>3047.6</v>
      </c>
      <c r="R22" s="9">
        <v>3059.6</v>
      </c>
    </row>
    <row r="23" spans="1:18">
      <c r="A23" s="3" t="s">
        <v>720</v>
      </c>
      <c r="B23">
        <v>20</v>
      </c>
      <c r="C23">
        <v>8</v>
      </c>
      <c r="D23" s="3" t="s">
        <v>159</v>
      </c>
      <c r="E23" s="3" t="s">
        <v>95</v>
      </c>
      <c r="F23" s="3" t="s">
        <v>19</v>
      </c>
      <c r="P23" s="9">
        <v>2093.1999999999998</v>
      </c>
      <c r="Q23" s="9">
        <v>2093.1999999999998</v>
      </c>
      <c r="R23" s="9">
        <v>2093.1999999999998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Q88"/>
  <sheetViews>
    <sheetView workbookViewId="0">
      <selection activeCell="P87" sqref="P87"/>
    </sheetView>
  </sheetViews>
  <sheetFormatPr defaultRowHeight="14.4"/>
  <cols>
    <col min="4" max="4" width="16.33203125" style="21" bestFit="1" customWidth="1"/>
    <col min="5" max="16" width="13.88671875" bestFit="1" customWidth="1"/>
    <col min="17" max="17" width="8.33203125" bestFit="1" customWidth="1"/>
  </cols>
  <sheetData>
    <row r="1" spans="1:17">
      <c r="A1" s="1" t="s">
        <v>133</v>
      </c>
      <c r="B1" s="1" t="s">
        <v>134</v>
      </c>
      <c r="C1" s="1" t="s">
        <v>135</v>
      </c>
      <c r="D1" s="20" t="s">
        <v>17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11</v>
      </c>
      <c r="N1" s="1" t="s">
        <v>12</v>
      </c>
      <c r="O1" s="1" t="s">
        <v>13</v>
      </c>
      <c r="P1" s="1" t="s">
        <v>14</v>
      </c>
      <c r="Q1" s="1" t="s">
        <v>16</v>
      </c>
    </row>
    <row r="2" spans="1:17">
      <c r="A2">
        <v>20</v>
      </c>
      <c r="B2">
        <v>9</v>
      </c>
      <c r="C2" s="3">
        <v>248</v>
      </c>
      <c r="D2" s="21" t="s">
        <v>136</v>
      </c>
      <c r="E2" s="9">
        <v>2403.6999999999998</v>
      </c>
      <c r="F2" s="9">
        <v>2407.6999999999998</v>
      </c>
      <c r="G2" s="9">
        <v>2406.1</v>
      </c>
      <c r="H2" s="9">
        <v>2404.5</v>
      </c>
      <c r="I2" s="9">
        <v>2402.1</v>
      </c>
      <c r="J2" s="9">
        <v>2401.3000000000002</v>
      </c>
      <c r="K2" s="9">
        <v>2401.6999999999998</v>
      </c>
      <c r="L2" s="9">
        <v>2398.5</v>
      </c>
      <c r="M2" s="9">
        <v>2396.3000000000002</v>
      </c>
      <c r="N2" s="9">
        <v>2397.3000000000002</v>
      </c>
      <c r="O2" s="9">
        <v>2398.1</v>
      </c>
      <c r="P2" s="9">
        <v>2400.5</v>
      </c>
      <c r="Q2" s="3" t="s">
        <v>19</v>
      </c>
    </row>
    <row r="3" spans="1:17">
      <c r="A3">
        <v>20</v>
      </c>
      <c r="B3">
        <v>9</v>
      </c>
      <c r="C3" s="3">
        <v>249</v>
      </c>
      <c r="D3" s="21" t="s">
        <v>136</v>
      </c>
      <c r="E3" s="9">
        <v>2509.6</v>
      </c>
      <c r="F3" s="9">
        <v>2506.6</v>
      </c>
      <c r="G3" s="9">
        <v>2505.6</v>
      </c>
      <c r="H3" s="9">
        <v>2505.6</v>
      </c>
      <c r="I3" s="9">
        <v>2511.6</v>
      </c>
      <c r="J3" s="9">
        <v>2506.6</v>
      </c>
      <c r="K3" s="9">
        <v>2504.6</v>
      </c>
      <c r="L3" s="9">
        <v>2510.6</v>
      </c>
      <c r="M3" s="9">
        <v>2511.6</v>
      </c>
      <c r="N3" s="9">
        <v>2514.6</v>
      </c>
      <c r="O3" s="9">
        <v>2512.6</v>
      </c>
      <c r="P3" s="9">
        <v>2513.6</v>
      </c>
      <c r="Q3" s="3" t="s">
        <v>19</v>
      </c>
    </row>
    <row r="4" spans="1:17">
      <c r="A4">
        <v>20</v>
      </c>
      <c r="B4">
        <v>9</v>
      </c>
      <c r="C4" s="3">
        <v>250</v>
      </c>
      <c r="D4" s="21" t="s">
        <v>136</v>
      </c>
      <c r="E4" s="9">
        <v>3355</v>
      </c>
      <c r="F4" s="9">
        <v>3355</v>
      </c>
      <c r="G4" s="9">
        <v>3355</v>
      </c>
      <c r="H4" s="9">
        <v>3355</v>
      </c>
      <c r="I4" s="9">
        <v>3355</v>
      </c>
      <c r="J4" s="9">
        <v>3355</v>
      </c>
      <c r="K4" s="9">
        <v>3355</v>
      </c>
      <c r="L4" s="9">
        <v>3355</v>
      </c>
      <c r="M4" s="9">
        <v>3355</v>
      </c>
      <c r="N4" s="9">
        <v>3355</v>
      </c>
      <c r="O4" s="9">
        <v>3355</v>
      </c>
      <c r="P4" s="9">
        <v>3355</v>
      </c>
      <c r="Q4" s="3" t="s">
        <v>19</v>
      </c>
    </row>
    <row r="5" spans="1:17">
      <c r="A5">
        <v>20</v>
      </c>
      <c r="B5">
        <v>9</v>
      </c>
      <c r="C5" s="3">
        <v>251</v>
      </c>
      <c r="D5" s="21" t="s">
        <v>136</v>
      </c>
      <c r="E5" s="9">
        <v>11853.9</v>
      </c>
      <c r="F5" s="9">
        <v>11873.6</v>
      </c>
      <c r="G5" s="9">
        <v>11843.2</v>
      </c>
      <c r="H5" s="9">
        <v>11860.7</v>
      </c>
      <c r="I5" s="9">
        <v>11887.2</v>
      </c>
      <c r="J5" s="9">
        <v>11920.2</v>
      </c>
      <c r="K5" s="9">
        <v>11941.7</v>
      </c>
      <c r="L5" s="9">
        <v>11956.7</v>
      </c>
      <c r="M5" s="9">
        <v>11962.9</v>
      </c>
      <c r="N5" s="9">
        <v>11961.1</v>
      </c>
      <c r="O5" s="9">
        <v>11970.6</v>
      </c>
      <c r="P5" s="9">
        <v>12004.2</v>
      </c>
      <c r="Q5" s="3" t="s">
        <v>19</v>
      </c>
    </row>
    <row r="6" spans="1:17">
      <c r="A6">
        <v>20</v>
      </c>
      <c r="B6">
        <v>9</v>
      </c>
      <c r="C6" s="3">
        <v>252</v>
      </c>
      <c r="D6" s="21" t="s">
        <v>136</v>
      </c>
      <c r="E6" s="9">
        <v>9556.4</v>
      </c>
      <c r="F6" s="9">
        <v>9528.7999999999993</v>
      </c>
      <c r="G6" s="9">
        <v>9519.2000000000007</v>
      </c>
      <c r="H6" s="9">
        <v>9504.1</v>
      </c>
      <c r="I6" s="9">
        <v>9461.9</v>
      </c>
      <c r="J6" s="9">
        <v>9461</v>
      </c>
      <c r="K6" s="9">
        <v>9465</v>
      </c>
      <c r="L6" s="9">
        <v>9454.1</v>
      </c>
      <c r="M6" s="9">
        <v>9455.2999999999993</v>
      </c>
      <c r="N6" s="9">
        <v>9438.7000000000007</v>
      </c>
      <c r="O6" s="9">
        <v>9439.2999999999993</v>
      </c>
      <c r="P6" s="9">
        <v>9446.2000000000007</v>
      </c>
      <c r="Q6" s="3" t="s">
        <v>19</v>
      </c>
    </row>
    <row r="7" spans="1:17">
      <c r="A7">
        <v>20</v>
      </c>
      <c r="B7">
        <v>9</v>
      </c>
      <c r="C7" s="3">
        <v>127</v>
      </c>
      <c r="D7" s="21" t="s">
        <v>137</v>
      </c>
      <c r="E7">
        <v>219</v>
      </c>
      <c r="F7">
        <v>217</v>
      </c>
      <c r="G7">
        <v>219</v>
      </c>
      <c r="H7">
        <v>219</v>
      </c>
      <c r="I7">
        <v>219</v>
      </c>
      <c r="J7">
        <v>219</v>
      </c>
      <c r="K7">
        <v>219</v>
      </c>
      <c r="L7">
        <v>217</v>
      </c>
      <c r="M7">
        <v>217</v>
      </c>
      <c r="N7">
        <v>217</v>
      </c>
      <c r="O7">
        <v>216</v>
      </c>
      <c r="P7">
        <v>217</v>
      </c>
      <c r="Q7" s="3" t="s">
        <v>19</v>
      </c>
    </row>
    <row r="8" spans="1:17">
      <c r="A8">
        <v>20</v>
      </c>
      <c r="B8">
        <v>9</v>
      </c>
      <c r="C8" s="3">
        <v>401</v>
      </c>
      <c r="D8" s="21" t="s">
        <v>138</v>
      </c>
      <c r="E8" s="9">
        <v>6844.5</v>
      </c>
      <c r="F8" s="9">
        <v>6819.7</v>
      </c>
      <c r="G8" s="9">
        <v>6774.7</v>
      </c>
      <c r="H8" s="9">
        <v>6747.1</v>
      </c>
      <c r="I8" s="9">
        <v>6733.1</v>
      </c>
      <c r="J8" s="9">
        <v>6717.9</v>
      </c>
      <c r="K8" s="9">
        <v>6722.9</v>
      </c>
      <c r="L8" s="9">
        <v>6717.5</v>
      </c>
      <c r="M8" s="9">
        <v>6717.9</v>
      </c>
      <c r="N8" s="9">
        <v>6724.7</v>
      </c>
      <c r="O8" s="9">
        <v>6722.7</v>
      </c>
      <c r="P8" s="9">
        <v>6721.7</v>
      </c>
      <c r="Q8" s="3" t="s">
        <v>19</v>
      </c>
    </row>
    <row r="9" spans="1:17">
      <c r="A9">
        <v>20</v>
      </c>
      <c r="B9">
        <v>9</v>
      </c>
      <c r="C9" s="3">
        <v>402</v>
      </c>
      <c r="D9" s="21" t="s">
        <v>138</v>
      </c>
      <c r="E9">
        <v>173</v>
      </c>
      <c r="F9">
        <v>175</v>
      </c>
      <c r="G9">
        <v>175</v>
      </c>
      <c r="H9">
        <v>175</v>
      </c>
      <c r="I9">
        <v>175</v>
      </c>
      <c r="J9">
        <v>175</v>
      </c>
      <c r="K9">
        <v>175</v>
      </c>
      <c r="L9">
        <v>175</v>
      </c>
      <c r="M9">
        <v>175</v>
      </c>
      <c r="N9">
        <v>174</v>
      </c>
      <c r="O9">
        <v>173</v>
      </c>
      <c r="P9">
        <v>173</v>
      </c>
      <c r="Q9" s="3" t="s">
        <v>19</v>
      </c>
    </row>
    <row r="10" spans="1:17">
      <c r="A10">
        <v>20</v>
      </c>
      <c r="B10">
        <v>9</v>
      </c>
      <c r="C10" s="3">
        <v>403</v>
      </c>
      <c r="D10" s="21" t="s">
        <v>138</v>
      </c>
      <c r="E10" s="9">
        <v>1288.4000000000001</v>
      </c>
      <c r="F10" s="9">
        <v>1321.8</v>
      </c>
      <c r="G10" s="9">
        <v>1334.2</v>
      </c>
      <c r="H10" s="9">
        <v>1331.8</v>
      </c>
      <c r="I10" s="9">
        <v>1326.6</v>
      </c>
      <c r="J10" s="9">
        <v>1325.6</v>
      </c>
      <c r="K10" s="9">
        <v>1330</v>
      </c>
      <c r="L10" s="9">
        <v>1333.8</v>
      </c>
      <c r="M10" s="9">
        <v>1328.4</v>
      </c>
      <c r="N10" s="9">
        <v>1323</v>
      </c>
      <c r="O10" s="9">
        <v>1268</v>
      </c>
      <c r="P10" s="9">
        <v>1268.8</v>
      </c>
      <c r="Q10" s="3" t="s">
        <v>19</v>
      </c>
    </row>
    <row r="11" spans="1:17">
      <c r="A11">
        <v>20</v>
      </c>
      <c r="B11">
        <v>9</v>
      </c>
      <c r="C11" s="3">
        <v>253</v>
      </c>
      <c r="D11" s="21" t="s">
        <v>136</v>
      </c>
      <c r="E11" s="9">
        <v>2136.5</v>
      </c>
      <c r="F11" s="9">
        <v>2128.5</v>
      </c>
      <c r="G11" s="9">
        <v>2128.5</v>
      </c>
      <c r="H11" s="9">
        <v>2122.6999999999998</v>
      </c>
      <c r="I11" s="9">
        <v>2113.1</v>
      </c>
      <c r="J11" s="9">
        <v>2114.6999999999998</v>
      </c>
      <c r="K11" s="9">
        <v>2111.1</v>
      </c>
      <c r="L11" s="9">
        <v>2102.6999999999998</v>
      </c>
      <c r="M11" s="9">
        <v>2103.9</v>
      </c>
      <c r="N11" s="9">
        <v>2116.3000000000002</v>
      </c>
      <c r="O11" s="9">
        <v>2117.9</v>
      </c>
      <c r="Q11" s="3" t="s">
        <v>19</v>
      </c>
    </row>
    <row r="12" spans="1:17">
      <c r="A12">
        <v>20</v>
      </c>
      <c r="B12">
        <v>9</v>
      </c>
      <c r="C12" s="3">
        <v>254</v>
      </c>
      <c r="D12" s="21" t="s">
        <v>139</v>
      </c>
      <c r="E12">
        <v>943.5</v>
      </c>
      <c r="F12">
        <v>948.5</v>
      </c>
      <c r="G12">
        <v>941.5</v>
      </c>
      <c r="H12">
        <v>948.5</v>
      </c>
      <c r="I12">
        <v>945</v>
      </c>
      <c r="J12">
        <v>948</v>
      </c>
      <c r="K12">
        <v>948</v>
      </c>
      <c r="L12">
        <v>949.5</v>
      </c>
      <c r="M12">
        <v>947.5</v>
      </c>
      <c r="N12">
        <v>947.5</v>
      </c>
      <c r="O12">
        <v>948.5</v>
      </c>
      <c r="P12" s="9">
        <v>748.5</v>
      </c>
      <c r="Q12" s="3" t="s">
        <v>19</v>
      </c>
    </row>
    <row r="13" spans="1:17">
      <c r="A13">
        <v>20</v>
      </c>
      <c r="B13">
        <v>9</v>
      </c>
      <c r="C13" s="3">
        <v>255</v>
      </c>
      <c r="D13" s="21" t="s">
        <v>136</v>
      </c>
      <c r="E13" s="9">
        <v>20955.8</v>
      </c>
      <c r="F13" s="9">
        <v>20963.400000000001</v>
      </c>
      <c r="G13" s="9">
        <v>20965.599999999999</v>
      </c>
      <c r="H13" s="9">
        <v>20974.3</v>
      </c>
      <c r="I13" s="9">
        <v>20978.2</v>
      </c>
      <c r="J13" s="9">
        <v>20976.2</v>
      </c>
      <c r="K13" s="9">
        <v>20981.200000000001</v>
      </c>
      <c r="L13" s="9">
        <v>20984.7</v>
      </c>
      <c r="M13" s="9">
        <v>21014.2</v>
      </c>
      <c r="N13" s="9">
        <v>20982.2</v>
      </c>
      <c r="O13" s="9">
        <v>20954.599999999999</v>
      </c>
      <c r="P13" s="9">
        <v>20963.599999999999</v>
      </c>
      <c r="Q13" s="3" t="s">
        <v>19</v>
      </c>
    </row>
    <row r="14" spans="1:17">
      <c r="A14">
        <v>20</v>
      </c>
      <c r="B14">
        <v>9</v>
      </c>
      <c r="C14" s="3">
        <v>256</v>
      </c>
      <c r="D14" s="21" t="s">
        <v>136</v>
      </c>
      <c r="E14" s="9">
        <v>1081.0999999999999</v>
      </c>
      <c r="F14" s="9">
        <v>1081.9000000000001</v>
      </c>
      <c r="G14" s="9">
        <v>1079.0999999999999</v>
      </c>
      <c r="H14" s="9">
        <v>1076.9000000000001</v>
      </c>
      <c r="I14" s="9">
        <v>1072.9000000000001</v>
      </c>
      <c r="J14" s="9">
        <v>1073.5</v>
      </c>
      <c r="K14" s="9">
        <v>1084.7</v>
      </c>
      <c r="L14" s="9">
        <v>1082.7</v>
      </c>
      <c r="M14" s="9">
        <v>1099.5</v>
      </c>
      <c r="N14" s="9">
        <v>1092.7</v>
      </c>
      <c r="O14" s="9">
        <v>1096.5</v>
      </c>
      <c r="P14" s="9">
        <v>1094.0999999999999</v>
      </c>
      <c r="Q14" s="3" t="s">
        <v>19</v>
      </c>
    </row>
    <row r="15" spans="1:17">
      <c r="A15">
        <v>20</v>
      </c>
      <c r="B15">
        <v>9</v>
      </c>
      <c r="C15" s="3">
        <v>128</v>
      </c>
      <c r="D15" s="21" t="s">
        <v>137</v>
      </c>
      <c r="E15" s="9">
        <v>2332.5</v>
      </c>
      <c r="F15" s="9">
        <v>2333.5</v>
      </c>
      <c r="G15" s="9">
        <v>2335.5</v>
      </c>
      <c r="H15" s="9">
        <v>2331.5</v>
      </c>
      <c r="I15" s="9">
        <v>2325.5</v>
      </c>
      <c r="J15" s="9">
        <v>2325.5</v>
      </c>
      <c r="K15" s="9">
        <v>2322.5</v>
      </c>
      <c r="L15" s="9">
        <v>2320.5</v>
      </c>
      <c r="M15" s="9">
        <v>2318.5</v>
      </c>
      <c r="N15" s="9">
        <v>2320.5</v>
      </c>
      <c r="O15" s="9">
        <v>2316.5</v>
      </c>
      <c r="P15" s="9">
        <v>2321.5</v>
      </c>
      <c r="Q15" s="3" t="s">
        <v>19</v>
      </c>
    </row>
    <row r="16" spans="1:17">
      <c r="A16">
        <v>20</v>
      </c>
      <c r="B16">
        <v>9</v>
      </c>
      <c r="C16" s="3">
        <v>129</v>
      </c>
      <c r="D16" s="21" t="s">
        <v>137</v>
      </c>
      <c r="E16">
        <v>246</v>
      </c>
      <c r="F16">
        <v>245</v>
      </c>
      <c r="G16">
        <v>246</v>
      </c>
      <c r="H16">
        <v>246</v>
      </c>
      <c r="I16">
        <v>245</v>
      </c>
      <c r="J16">
        <v>244</v>
      </c>
      <c r="K16">
        <v>244</v>
      </c>
      <c r="L16">
        <v>245</v>
      </c>
      <c r="M16">
        <v>244</v>
      </c>
      <c r="N16">
        <v>244</v>
      </c>
      <c r="O16">
        <v>245</v>
      </c>
      <c r="P16">
        <v>245</v>
      </c>
      <c r="Q16" s="3" t="s">
        <v>19</v>
      </c>
    </row>
    <row r="17" spans="1:17">
      <c r="A17">
        <v>20</v>
      </c>
      <c r="B17">
        <v>9</v>
      </c>
      <c r="C17" s="3">
        <v>130</v>
      </c>
      <c r="D17" s="21" t="s">
        <v>137</v>
      </c>
      <c r="E17">
        <v>463.2</v>
      </c>
      <c r="F17">
        <v>464.2</v>
      </c>
      <c r="G17">
        <v>462.2</v>
      </c>
      <c r="H17">
        <v>458.2</v>
      </c>
      <c r="I17">
        <v>456.2</v>
      </c>
      <c r="J17">
        <v>456.2</v>
      </c>
      <c r="K17">
        <v>455.2</v>
      </c>
      <c r="L17">
        <v>454.2</v>
      </c>
      <c r="M17">
        <v>450.2</v>
      </c>
      <c r="N17">
        <v>449.2</v>
      </c>
      <c r="O17">
        <v>445.2</v>
      </c>
      <c r="P17">
        <v>443.2</v>
      </c>
      <c r="Q17" s="3" t="s">
        <v>19</v>
      </c>
    </row>
    <row r="18" spans="1:17">
      <c r="A18">
        <v>20</v>
      </c>
      <c r="B18">
        <v>9</v>
      </c>
      <c r="C18" s="3">
        <v>257</v>
      </c>
      <c r="D18" s="21" t="s">
        <v>136</v>
      </c>
      <c r="E18">
        <v>481</v>
      </c>
      <c r="F18">
        <v>455.4</v>
      </c>
      <c r="G18">
        <v>452.8</v>
      </c>
      <c r="H18">
        <v>457.8</v>
      </c>
      <c r="I18">
        <v>449.8</v>
      </c>
      <c r="J18">
        <v>446.8</v>
      </c>
      <c r="K18">
        <v>446.8</v>
      </c>
      <c r="L18">
        <v>448.2</v>
      </c>
      <c r="M18">
        <v>439.8</v>
      </c>
      <c r="N18">
        <v>443.8</v>
      </c>
      <c r="O18">
        <v>438</v>
      </c>
      <c r="P18">
        <v>435.4</v>
      </c>
      <c r="Q18" s="3" t="s">
        <v>19</v>
      </c>
    </row>
    <row r="19" spans="1:17">
      <c r="A19">
        <v>20</v>
      </c>
      <c r="B19">
        <v>9</v>
      </c>
      <c r="C19" s="3">
        <v>258</v>
      </c>
      <c r="D19" s="21" t="s">
        <v>136</v>
      </c>
      <c r="E19" s="9">
        <v>5712.4</v>
      </c>
      <c r="F19" s="9">
        <v>5718.6</v>
      </c>
      <c r="G19" s="9">
        <v>5698.6</v>
      </c>
      <c r="H19" s="9">
        <v>5710.1</v>
      </c>
      <c r="I19" s="9">
        <v>5698.5</v>
      </c>
      <c r="J19" s="9">
        <v>5704.9</v>
      </c>
      <c r="K19" s="9">
        <v>5700.9</v>
      </c>
      <c r="L19" s="9">
        <v>5701.1</v>
      </c>
      <c r="M19" s="9">
        <v>5704.7</v>
      </c>
      <c r="N19" s="9">
        <v>5701.1</v>
      </c>
      <c r="O19" s="9">
        <v>5680.3</v>
      </c>
      <c r="Q19" s="3" t="s">
        <v>19</v>
      </c>
    </row>
    <row r="20" spans="1:17">
      <c r="A20">
        <v>20</v>
      </c>
      <c r="B20">
        <v>9</v>
      </c>
      <c r="C20" s="3">
        <v>131</v>
      </c>
      <c r="D20" s="21" t="s">
        <v>137</v>
      </c>
      <c r="E20">
        <v>944.8</v>
      </c>
      <c r="F20">
        <v>948.8</v>
      </c>
      <c r="G20">
        <v>952.8</v>
      </c>
      <c r="H20">
        <v>949.8</v>
      </c>
      <c r="I20">
        <v>953.6</v>
      </c>
      <c r="J20">
        <v>949.6</v>
      </c>
      <c r="K20">
        <v>950.6</v>
      </c>
      <c r="L20">
        <v>950.6</v>
      </c>
      <c r="M20">
        <v>956.6</v>
      </c>
      <c r="N20">
        <v>959.8</v>
      </c>
      <c r="O20">
        <v>961.8</v>
      </c>
      <c r="P20">
        <v>957.8</v>
      </c>
      <c r="Q20" s="3" t="s">
        <v>19</v>
      </c>
    </row>
    <row r="21" spans="1:17">
      <c r="A21">
        <v>20</v>
      </c>
      <c r="B21">
        <v>9</v>
      </c>
      <c r="C21" s="3">
        <v>132</v>
      </c>
      <c r="D21" s="21" t="s">
        <v>137</v>
      </c>
      <c r="E21">
        <v>124</v>
      </c>
      <c r="F21">
        <v>124</v>
      </c>
      <c r="G21">
        <v>124</v>
      </c>
      <c r="H21">
        <v>124</v>
      </c>
      <c r="I21">
        <v>122</v>
      </c>
      <c r="J21">
        <v>121</v>
      </c>
      <c r="K21">
        <v>121</v>
      </c>
      <c r="L21">
        <v>119</v>
      </c>
      <c r="M21">
        <v>119</v>
      </c>
      <c r="N21">
        <v>119</v>
      </c>
      <c r="O21">
        <v>117</v>
      </c>
      <c r="P21">
        <v>117</v>
      </c>
      <c r="Q21" s="3" t="s">
        <v>19</v>
      </c>
    </row>
    <row r="22" spans="1:17">
      <c r="A22">
        <v>20</v>
      </c>
      <c r="B22">
        <v>9</v>
      </c>
      <c r="C22" s="3">
        <v>406</v>
      </c>
      <c r="D22" s="21" t="s">
        <v>138</v>
      </c>
      <c r="E22" s="9">
        <v>3389.5</v>
      </c>
      <c r="F22" s="9">
        <v>3393</v>
      </c>
      <c r="G22" s="9">
        <v>3386</v>
      </c>
      <c r="H22" s="9">
        <v>3400</v>
      </c>
      <c r="I22" s="9">
        <v>3402</v>
      </c>
      <c r="J22" s="9">
        <v>3391</v>
      </c>
      <c r="K22" s="9">
        <v>3399</v>
      </c>
      <c r="L22" s="9">
        <v>3400</v>
      </c>
      <c r="M22" s="9">
        <v>3400</v>
      </c>
      <c r="N22" s="9">
        <v>3408</v>
      </c>
      <c r="O22" s="9">
        <v>3403</v>
      </c>
      <c r="P22" s="9">
        <v>3397</v>
      </c>
      <c r="Q22" s="3" t="s">
        <v>19</v>
      </c>
    </row>
    <row r="23" spans="1:17">
      <c r="A23">
        <v>20</v>
      </c>
      <c r="B23">
        <v>9</v>
      </c>
      <c r="C23" s="3">
        <v>425</v>
      </c>
      <c r="D23" s="21" t="s">
        <v>140</v>
      </c>
      <c r="E23" s="9">
        <v>8663.1</v>
      </c>
      <c r="F23" s="9">
        <v>8686.6</v>
      </c>
      <c r="G23" s="9">
        <v>8651.6</v>
      </c>
      <c r="H23" s="9">
        <v>8633.1</v>
      </c>
      <c r="I23" s="9">
        <v>8627.1</v>
      </c>
      <c r="J23" s="9">
        <v>8598.6</v>
      </c>
      <c r="K23" s="9">
        <v>8581.1</v>
      </c>
      <c r="L23" s="9">
        <v>8549.6</v>
      </c>
      <c r="M23" s="9">
        <v>8587.6</v>
      </c>
      <c r="N23" s="9">
        <v>8605.6</v>
      </c>
      <c r="O23" s="9">
        <v>8634.6</v>
      </c>
      <c r="P23" s="9">
        <v>8633.6</v>
      </c>
      <c r="Q23" s="3" t="s">
        <v>19</v>
      </c>
    </row>
    <row r="24" spans="1:17">
      <c r="A24">
        <v>20</v>
      </c>
      <c r="B24">
        <v>9</v>
      </c>
      <c r="C24" s="3">
        <v>450</v>
      </c>
      <c r="D24" s="21" t="s">
        <v>140</v>
      </c>
      <c r="E24" s="9">
        <v>3366</v>
      </c>
      <c r="F24" s="9">
        <v>3413</v>
      </c>
      <c r="G24" s="9">
        <v>3416</v>
      </c>
      <c r="H24" s="9">
        <v>3416</v>
      </c>
      <c r="I24" s="9">
        <v>3435</v>
      </c>
      <c r="J24" s="9">
        <v>3460</v>
      </c>
      <c r="K24" s="9">
        <v>3455</v>
      </c>
      <c r="L24" s="9">
        <v>3462</v>
      </c>
      <c r="M24" s="9">
        <v>3481.5</v>
      </c>
      <c r="N24" s="9">
        <v>3481.5</v>
      </c>
      <c r="O24" s="9">
        <v>3379.5</v>
      </c>
      <c r="P24" s="9">
        <v>3376.5</v>
      </c>
      <c r="Q24" s="3" t="s">
        <v>19</v>
      </c>
    </row>
    <row r="25" spans="1:17">
      <c r="A25">
        <v>20</v>
      </c>
      <c r="B25">
        <v>9</v>
      </c>
      <c r="C25" s="3">
        <v>259</v>
      </c>
      <c r="D25" s="21" t="s">
        <v>136</v>
      </c>
      <c r="E25" s="9">
        <v>1541.8</v>
      </c>
      <c r="F25" s="9">
        <v>1539.8</v>
      </c>
      <c r="G25" s="9">
        <v>1537.6</v>
      </c>
      <c r="H25" s="9">
        <v>1540.8</v>
      </c>
      <c r="I25" s="9">
        <v>1539.2</v>
      </c>
      <c r="J25" s="9">
        <v>1534.4</v>
      </c>
      <c r="K25" s="9">
        <v>1528.8</v>
      </c>
      <c r="L25" s="9">
        <v>1531.2</v>
      </c>
      <c r="M25" s="9">
        <v>1532.8</v>
      </c>
      <c r="N25" s="9">
        <v>1531.2</v>
      </c>
      <c r="O25" s="9">
        <v>1536</v>
      </c>
      <c r="P25" s="9">
        <v>1537.6</v>
      </c>
      <c r="Q25" s="3" t="s">
        <v>19</v>
      </c>
    </row>
    <row r="26" spans="1:17">
      <c r="A26">
        <v>20</v>
      </c>
      <c r="B26">
        <v>9</v>
      </c>
      <c r="C26" s="3">
        <v>260</v>
      </c>
      <c r="D26" s="21" t="s">
        <v>136</v>
      </c>
      <c r="E26" s="9">
        <v>2710</v>
      </c>
      <c r="F26" s="9">
        <v>2710</v>
      </c>
      <c r="G26" s="9">
        <v>2713</v>
      </c>
      <c r="H26" s="9">
        <v>2707</v>
      </c>
      <c r="I26" s="9">
        <v>2708</v>
      </c>
      <c r="J26" s="9">
        <v>2709</v>
      </c>
      <c r="K26" s="9">
        <v>2707</v>
      </c>
      <c r="L26" s="9">
        <v>2707</v>
      </c>
      <c r="M26" s="9">
        <v>2709</v>
      </c>
      <c r="N26" s="9">
        <v>2711</v>
      </c>
      <c r="O26" s="9">
        <v>2709</v>
      </c>
      <c r="P26" s="9">
        <v>2707</v>
      </c>
      <c r="Q26" s="3" t="s">
        <v>19</v>
      </c>
    </row>
    <row r="27" spans="1:17">
      <c r="A27">
        <v>20</v>
      </c>
      <c r="B27">
        <v>9</v>
      </c>
      <c r="C27" s="3">
        <v>261</v>
      </c>
      <c r="D27" s="21" t="s">
        <v>136</v>
      </c>
      <c r="E27">
        <v>362.4</v>
      </c>
      <c r="F27">
        <v>362.4</v>
      </c>
      <c r="G27">
        <v>362.4</v>
      </c>
      <c r="H27">
        <v>362.4</v>
      </c>
      <c r="I27">
        <v>362.4</v>
      </c>
      <c r="J27">
        <v>364</v>
      </c>
      <c r="K27">
        <v>364</v>
      </c>
      <c r="L27">
        <v>364</v>
      </c>
      <c r="M27">
        <v>364</v>
      </c>
      <c r="N27">
        <v>364</v>
      </c>
      <c r="O27">
        <v>364</v>
      </c>
      <c r="Q27" s="3" t="s">
        <v>19</v>
      </c>
    </row>
    <row r="28" spans="1:17">
      <c r="A28">
        <v>20</v>
      </c>
      <c r="B28">
        <v>9</v>
      </c>
      <c r="C28" s="3">
        <v>451</v>
      </c>
      <c r="D28" s="21" t="s">
        <v>140</v>
      </c>
      <c r="E28" s="9">
        <v>4451.3999999999996</v>
      </c>
      <c r="F28" s="9">
        <v>4449.2</v>
      </c>
      <c r="G28" s="9">
        <v>4449.7</v>
      </c>
      <c r="H28" s="9">
        <v>4441.7</v>
      </c>
      <c r="I28" s="9">
        <v>4438.2</v>
      </c>
      <c r="J28" s="9">
        <v>4446.7</v>
      </c>
      <c r="K28" s="9">
        <v>4497.2</v>
      </c>
      <c r="L28" s="9">
        <v>4484.7</v>
      </c>
      <c r="M28" s="9">
        <v>4549.2</v>
      </c>
      <c r="N28" s="9">
        <v>4544.2</v>
      </c>
      <c r="O28" s="9">
        <v>4386.7</v>
      </c>
      <c r="P28" s="9">
        <v>4388.7</v>
      </c>
      <c r="Q28" s="3" t="s">
        <v>19</v>
      </c>
    </row>
    <row r="29" spans="1:17">
      <c r="A29">
        <v>20</v>
      </c>
      <c r="B29">
        <v>9</v>
      </c>
      <c r="C29" s="3">
        <v>452</v>
      </c>
      <c r="D29" s="21" t="s">
        <v>140</v>
      </c>
      <c r="E29">
        <v>589</v>
      </c>
      <c r="F29">
        <v>589</v>
      </c>
      <c r="G29">
        <v>587</v>
      </c>
      <c r="H29">
        <v>586</v>
      </c>
      <c r="I29">
        <v>587</v>
      </c>
      <c r="J29">
        <v>586</v>
      </c>
      <c r="K29">
        <v>586</v>
      </c>
      <c r="L29">
        <v>586</v>
      </c>
      <c r="M29">
        <v>585</v>
      </c>
      <c r="N29">
        <v>588</v>
      </c>
      <c r="O29">
        <v>589</v>
      </c>
      <c r="P29">
        <v>589</v>
      </c>
      <c r="Q29" s="3" t="s">
        <v>19</v>
      </c>
    </row>
    <row r="30" spans="1:17">
      <c r="A30">
        <v>20</v>
      </c>
      <c r="B30">
        <v>9</v>
      </c>
      <c r="C30" s="3">
        <v>133</v>
      </c>
      <c r="D30" s="21" t="s">
        <v>137</v>
      </c>
      <c r="E30">
        <v>639</v>
      </c>
      <c r="F30">
        <v>640</v>
      </c>
      <c r="G30">
        <v>638</v>
      </c>
      <c r="H30">
        <v>640</v>
      </c>
      <c r="I30">
        <v>640</v>
      </c>
      <c r="J30">
        <v>638</v>
      </c>
      <c r="K30">
        <v>634</v>
      </c>
      <c r="L30">
        <v>636</v>
      </c>
      <c r="M30">
        <v>640</v>
      </c>
      <c r="N30">
        <v>640</v>
      </c>
      <c r="O30">
        <v>642</v>
      </c>
      <c r="P30">
        <v>642</v>
      </c>
      <c r="Q30" s="3" t="s">
        <v>19</v>
      </c>
    </row>
    <row r="31" spans="1:17">
      <c r="A31">
        <v>20</v>
      </c>
      <c r="B31">
        <v>9</v>
      </c>
      <c r="C31" s="3">
        <v>134</v>
      </c>
      <c r="D31" s="21" t="s">
        <v>137</v>
      </c>
      <c r="E31">
        <v>361</v>
      </c>
      <c r="F31">
        <v>361</v>
      </c>
      <c r="G31">
        <v>361</v>
      </c>
      <c r="H31">
        <v>361</v>
      </c>
      <c r="I31">
        <v>361</v>
      </c>
      <c r="J31">
        <v>360</v>
      </c>
      <c r="K31">
        <v>360</v>
      </c>
      <c r="L31">
        <v>359</v>
      </c>
      <c r="M31">
        <v>360</v>
      </c>
      <c r="N31">
        <v>359</v>
      </c>
      <c r="O31">
        <v>359</v>
      </c>
      <c r="P31">
        <v>359</v>
      </c>
      <c r="Q31" s="3" t="s">
        <v>19</v>
      </c>
    </row>
    <row r="32" spans="1:17">
      <c r="A32">
        <v>20</v>
      </c>
      <c r="B32">
        <v>9</v>
      </c>
      <c r="C32" s="3">
        <v>150</v>
      </c>
      <c r="D32" s="21" t="s">
        <v>137</v>
      </c>
      <c r="E32" s="9">
        <v>6160.4</v>
      </c>
      <c r="F32" s="9">
        <v>6156.4</v>
      </c>
      <c r="G32" s="9">
        <v>6162.8</v>
      </c>
      <c r="H32" s="9">
        <v>6154.4</v>
      </c>
      <c r="I32" s="9">
        <v>6156.4</v>
      </c>
      <c r="J32" s="9">
        <v>6166.6</v>
      </c>
      <c r="K32" s="9">
        <v>6174.4</v>
      </c>
      <c r="L32" s="9">
        <v>6167.4</v>
      </c>
      <c r="M32" s="9">
        <v>6175.6</v>
      </c>
      <c r="N32" s="9">
        <v>6180.2</v>
      </c>
      <c r="O32" s="9">
        <v>6168.6</v>
      </c>
      <c r="P32" s="9">
        <v>6154</v>
      </c>
      <c r="Q32" s="3" t="s">
        <v>19</v>
      </c>
    </row>
    <row r="33" spans="1:17">
      <c r="A33">
        <v>20</v>
      </c>
      <c r="B33">
        <v>9</v>
      </c>
      <c r="C33" s="3">
        <v>151</v>
      </c>
      <c r="D33" s="21" t="s">
        <v>137</v>
      </c>
      <c r="E33">
        <v>380</v>
      </c>
      <c r="F33">
        <v>380</v>
      </c>
      <c r="G33">
        <v>375.6</v>
      </c>
      <c r="H33">
        <v>381.6</v>
      </c>
      <c r="I33">
        <v>379.6</v>
      </c>
      <c r="J33">
        <v>381.2</v>
      </c>
      <c r="K33">
        <v>384</v>
      </c>
      <c r="L33">
        <v>379.2</v>
      </c>
      <c r="M33">
        <v>378</v>
      </c>
      <c r="N33">
        <v>372</v>
      </c>
      <c r="O33">
        <v>373.6</v>
      </c>
      <c r="P33">
        <v>374.4</v>
      </c>
      <c r="Q33" s="3" t="s">
        <v>19</v>
      </c>
    </row>
    <row r="34" spans="1:17">
      <c r="A34">
        <v>20</v>
      </c>
      <c r="B34">
        <v>9</v>
      </c>
      <c r="C34" s="3">
        <v>453</v>
      </c>
      <c r="D34" s="21" t="s">
        <v>140</v>
      </c>
      <c r="E34" s="9">
        <v>11116.4</v>
      </c>
      <c r="F34" s="9">
        <v>11082.4</v>
      </c>
      <c r="G34" s="9">
        <v>10992.2</v>
      </c>
      <c r="H34" s="9">
        <v>11045.6</v>
      </c>
      <c r="I34" s="9">
        <v>11042.9</v>
      </c>
      <c r="J34" s="9">
        <v>11060.1</v>
      </c>
      <c r="K34" s="9">
        <v>11118.6</v>
      </c>
      <c r="L34" s="9">
        <v>11093.8</v>
      </c>
      <c r="M34" s="9">
        <v>11201.4</v>
      </c>
      <c r="N34" s="9">
        <v>11234.2</v>
      </c>
      <c r="O34" s="9">
        <v>11228.3</v>
      </c>
      <c r="P34" s="9">
        <v>11204.1</v>
      </c>
      <c r="Q34" s="3" t="s">
        <v>19</v>
      </c>
    </row>
    <row r="35" spans="1:17">
      <c r="A35">
        <v>20</v>
      </c>
      <c r="B35">
        <v>9</v>
      </c>
      <c r="C35" s="3">
        <v>262</v>
      </c>
      <c r="D35" s="21" t="s">
        <v>136</v>
      </c>
      <c r="E35">
        <v>368.8</v>
      </c>
      <c r="F35">
        <v>363.8</v>
      </c>
      <c r="G35">
        <v>365.8</v>
      </c>
      <c r="H35">
        <v>361.8</v>
      </c>
      <c r="I35">
        <v>365.8</v>
      </c>
      <c r="J35">
        <v>369.8</v>
      </c>
      <c r="K35">
        <v>371.8</v>
      </c>
      <c r="L35">
        <v>369.8</v>
      </c>
      <c r="M35">
        <v>364.8</v>
      </c>
      <c r="N35">
        <v>367.8</v>
      </c>
      <c r="O35">
        <v>369.8</v>
      </c>
      <c r="P35">
        <v>361.8</v>
      </c>
      <c r="Q35" s="3" t="s">
        <v>19</v>
      </c>
    </row>
    <row r="36" spans="1:17">
      <c r="A36">
        <v>20</v>
      </c>
      <c r="B36">
        <v>9</v>
      </c>
      <c r="C36" s="3">
        <v>286</v>
      </c>
      <c r="D36" s="21" t="s">
        <v>137</v>
      </c>
      <c r="E36">
        <v>924</v>
      </c>
      <c r="F36">
        <v>922</v>
      </c>
      <c r="G36">
        <v>924</v>
      </c>
      <c r="H36">
        <v>926</v>
      </c>
      <c r="I36">
        <v>926</v>
      </c>
      <c r="J36">
        <v>924</v>
      </c>
      <c r="K36">
        <v>924</v>
      </c>
      <c r="L36">
        <v>918</v>
      </c>
      <c r="M36">
        <v>921</v>
      </c>
      <c r="N36">
        <v>920</v>
      </c>
      <c r="O36">
        <v>922</v>
      </c>
      <c r="P36">
        <v>920</v>
      </c>
      <c r="Q36" s="3" t="s">
        <v>19</v>
      </c>
    </row>
    <row r="37" spans="1:17">
      <c r="A37">
        <v>20</v>
      </c>
      <c r="B37">
        <v>9</v>
      </c>
      <c r="C37" s="3">
        <v>287</v>
      </c>
      <c r="D37" s="21" t="s">
        <v>137</v>
      </c>
      <c r="E37" s="9">
        <v>1483</v>
      </c>
      <c r="F37" s="9">
        <v>1483</v>
      </c>
      <c r="G37" s="9">
        <v>1480</v>
      </c>
      <c r="H37" s="9">
        <v>1490</v>
      </c>
      <c r="I37" s="9">
        <v>1493</v>
      </c>
      <c r="J37" s="9">
        <v>1482</v>
      </c>
      <c r="K37" s="9">
        <v>1485</v>
      </c>
      <c r="L37" s="9">
        <v>1484</v>
      </c>
      <c r="M37" s="9">
        <v>1483</v>
      </c>
      <c r="N37" s="9">
        <v>1482</v>
      </c>
      <c r="O37" s="9">
        <v>1485</v>
      </c>
      <c r="P37" s="9">
        <v>1483</v>
      </c>
      <c r="Q37" s="3" t="s">
        <v>19</v>
      </c>
    </row>
    <row r="38" spans="1:17">
      <c r="A38">
        <v>20</v>
      </c>
      <c r="B38">
        <v>9</v>
      </c>
      <c r="C38" s="3">
        <v>288</v>
      </c>
      <c r="D38" s="21" t="s">
        <v>137</v>
      </c>
      <c r="E38" s="9">
        <v>2187.5</v>
      </c>
      <c r="F38" s="9">
        <v>2181.9</v>
      </c>
      <c r="G38" s="9">
        <v>2176.9</v>
      </c>
      <c r="H38" s="9">
        <v>2101.5</v>
      </c>
      <c r="I38" s="9">
        <v>2107.5</v>
      </c>
      <c r="J38" s="9">
        <v>2113.5</v>
      </c>
      <c r="K38" s="9">
        <v>2116.5</v>
      </c>
      <c r="L38" s="9">
        <v>2113.5</v>
      </c>
      <c r="M38" s="9">
        <v>2117.5</v>
      </c>
      <c r="N38" s="9">
        <v>2179.5</v>
      </c>
      <c r="O38" s="9">
        <v>2176.5</v>
      </c>
      <c r="P38" s="9">
        <v>2174.5</v>
      </c>
      <c r="Q38" s="3" t="s">
        <v>19</v>
      </c>
    </row>
    <row r="39" spans="1:17">
      <c r="A39">
        <v>20</v>
      </c>
      <c r="B39">
        <v>9</v>
      </c>
      <c r="C39" s="3">
        <v>152</v>
      </c>
      <c r="D39" s="21" t="s">
        <v>137</v>
      </c>
      <c r="E39" s="9">
        <v>1814.5</v>
      </c>
      <c r="F39" s="9">
        <v>1813.5</v>
      </c>
      <c r="G39" s="9">
        <v>1823.7</v>
      </c>
      <c r="H39" s="9">
        <v>1816.9</v>
      </c>
      <c r="I39" s="9">
        <v>1817.3</v>
      </c>
      <c r="J39" s="9">
        <v>1822.1</v>
      </c>
      <c r="K39" s="9">
        <v>1818.3</v>
      </c>
      <c r="L39" s="9">
        <v>1822.5</v>
      </c>
      <c r="M39" s="9">
        <v>1820.3</v>
      </c>
      <c r="N39" s="9">
        <v>1826.1</v>
      </c>
      <c r="O39" s="9">
        <v>1828.5</v>
      </c>
      <c r="P39" s="9">
        <v>1824.1</v>
      </c>
      <c r="Q39" s="3" t="s">
        <v>19</v>
      </c>
    </row>
    <row r="40" spans="1:17">
      <c r="A40">
        <v>20</v>
      </c>
      <c r="B40">
        <v>9</v>
      </c>
      <c r="C40" s="3">
        <v>180</v>
      </c>
      <c r="D40" s="21" t="s">
        <v>141</v>
      </c>
      <c r="Q40" s="3" t="s">
        <v>19</v>
      </c>
    </row>
    <row r="41" spans="1:17">
      <c r="A41">
        <v>20</v>
      </c>
      <c r="B41">
        <v>9</v>
      </c>
      <c r="C41" s="3">
        <v>181</v>
      </c>
      <c r="D41" s="21" t="s">
        <v>141</v>
      </c>
      <c r="E41">
        <v>375.4</v>
      </c>
      <c r="F41">
        <v>374.4</v>
      </c>
      <c r="G41">
        <v>377</v>
      </c>
      <c r="H41">
        <v>377</v>
      </c>
      <c r="I41">
        <v>377</v>
      </c>
      <c r="J41">
        <v>377</v>
      </c>
      <c r="K41">
        <v>377</v>
      </c>
      <c r="L41">
        <v>377</v>
      </c>
      <c r="M41">
        <v>378</v>
      </c>
      <c r="N41">
        <v>378</v>
      </c>
      <c r="O41">
        <v>378</v>
      </c>
      <c r="P41">
        <v>378</v>
      </c>
      <c r="Q41" s="3" t="s">
        <v>19</v>
      </c>
    </row>
    <row r="42" spans="1:17">
      <c r="A42">
        <v>20</v>
      </c>
      <c r="B42">
        <v>9</v>
      </c>
      <c r="C42" s="3">
        <v>182</v>
      </c>
      <c r="D42" s="21" t="s">
        <v>141</v>
      </c>
      <c r="E42" s="9">
        <v>40458.9</v>
      </c>
      <c r="F42" s="9">
        <v>40349.800000000003</v>
      </c>
      <c r="G42" s="9">
        <v>40305.599999999999</v>
      </c>
      <c r="H42" s="9">
        <v>40230.199999999997</v>
      </c>
      <c r="I42" s="9">
        <v>40239.800000000003</v>
      </c>
      <c r="J42" s="9">
        <v>40291.699999999997</v>
      </c>
      <c r="K42" s="9">
        <v>40297.5</v>
      </c>
      <c r="L42" s="9">
        <v>40330.5</v>
      </c>
      <c r="M42" s="9">
        <v>40420</v>
      </c>
      <c r="N42" s="9">
        <v>40385.599999999999</v>
      </c>
      <c r="O42" s="9">
        <v>40354.300000000003</v>
      </c>
      <c r="P42" s="9">
        <v>40352.5</v>
      </c>
      <c r="Q42" s="3" t="s">
        <v>19</v>
      </c>
    </row>
    <row r="43" spans="1:17">
      <c r="A43">
        <v>20</v>
      </c>
      <c r="B43">
        <v>9</v>
      </c>
      <c r="C43" s="3">
        <v>300</v>
      </c>
      <c r="D43" s="21" t="s">
        <v>137</v>
      </c>
      <c r="E43" s="9">
        <v>1070</v>
      </c>
      <c r="F43" s="9">
        <v>1069.5999999999999</v>
      </c>
      <c r="G43" s="9">
        <v>1038.5999999999999</v>
      </c>
      <c r="H43" s="9">
        <v>1009.6</v>
      </c>
      <c r="I43" s="9">
        <v>1019.6</v>
      </c>
      <c r="J43" s="9">
        <v>1024.5999999999999</v>
      </c>
      <c r="K43" s="9">
        <v>1020.6</v>
      </c>
      <c r="L43" s="9">
        <v>1010.6</v>
      </c>
      <c r="M43" s="9">
        <v>1019.6</v>
      </c>
      <c r="N43" s="9">
        <v>1013.6</v>
      </c>
      <c r="O43" s="9">
        <v>1016.6</v>
      </c>
      <c r="P43" s="9">
        <v>1024.5999999999999</v>
      </c>
      <c r="Q43" s="3" t="s">
        <v>19</v>
      </c>
    </row>
    <row r="44" spans="1:17">
      <c r="A44">
        <v>20</v>
      </c>
      <c r="B44">
        <v>9</v>
      </c>
      <c r="C44" s="3">
        <v>315</v>
      </c>
      <c r="D44" s="21" t="s">
        <v>137</v>
      </c>
      <c r="E44">
        <v>768.5</v>
      </c>
      <c r="F44">
        <v>771.5</v>
      </c>
      <c r="G44">
        <v>770.5</v>
      </c>
      <c r="H44">
        <v>770.5</v>
      </c>
      <c r="I44">
        <v>774.5</v>
      </c>
      <c r="J44">
        <v>773.5</v>
      </c>
      <c r="K44">
        <v>771.5</v>
      </c>
      <c r="L44">
        <v>769.5</v>
      </c>
      <c r="M44">
        <v>771.5</v>
      </c>
      <c r="N44">
        <v>772.5</v>
      </c>
      <c r="O44">
        <v>771.5</v>
      </c>
      <c r="P44">
        <v>772.5</v>
      </c>
      <c r="Q44" s="3" t="s">
        <v>19</v>
      </c>
    </row>
    <row r="45" spans="1:17">
      <c r="A45">
        <v>20</v>
      </c>
      <c r="B45">
        <v>9</v>
      </c>
      <c r="C45" s="3">
        <v>316</v>
      </c>
      <c r="D45" s="21" t="s">
        <v>137</v>
      </c>
      <c r="E45" s="9">
        <v>2173</v>
      </c>
      <c r="F45" s="9">
        <v>2173</v>
      </c>
      <c r="G45" s="9">
        <v>2171</v>
      </c>
      <c r="H45" s="9">
        <v>2171</v>
      </c>
      <c r="I45" s="9">
        <v>2168</v>
      </c>
      <c r="J45" s="9">
        <v>2143</v>
      </c>
      <c r="K45" s="9">
        <v>2139</v>
      </c>
      <c r="L45" s="9">
        <v>2138</v>
      </c>
      <c r="M45" s="9">
        <v>2133</v>
      </c>
      <c r="N45" s="9">
        <v>2132</v>
      </c>
      <c r="O45" s="9">
        <v>2130</v>
      </c>
      <c r="P45" s="9">
        <v>2252</v>
      </c>
      <c r="Q45" s="3" t="s">
        <v>19</v>
      </c>
    </row>
    <row r="46" spans="1:17">
      <c r="A46">
        <v>20</v>
      </c>
      <c r="B46">
        <v>9</v>
      </c>
      <c r="C46" s="3">
        <v>317</v>
      </c>
      <c r="D46" s="21" t="s">
        <v>137</v>
      </c>
      <c r="E46" s="9">
        <v>3438</v>
      </c>
      <c r="F46" s="9">
        <v>3443</v>
      </c>
      <c r="G46" s="9">
        <v>3441</v>
      </c>
      <c r="H46" s="9">
        <v>3436.5</v>
      </c>
      <c r="I46" s="9">
        <v>3409.5</v>
      </c>
      <c r="J46" s="9">
        <v>3393.5</v>
      </c>
      <c r="K46" s="9">
        <v>3396.5</v>
      </c>
      <c r="L46" s="9">
        <v>3382.5</v>
      </c>
      <c r="M46" s="9">
        <v>3366</v>
      </c>
      <c r="N46" s="9">
        <v>3359</v>
      </c>
      <c r="O46" s="9">
        <v>3373</v>
      </c>
      <c r="P46" s="9">
        <v>3359</v>
      </c>
      <c r="Q46" s="3" t="s">
        <v>19</v>
      </c>
    </row>
    <row r="47" spans="1:17">
      <c r="A47">
        <v>20</v>
      </c>
      <c r="B47">
        <v>9</v>
      </c>
      <c r="C47" s="3">
        <v>110</v>
      </c>
      <c r="D47" s="21" t="s">
        <v>137</v>
      </c>
      <c r="E47" s="9">
        <v>2674</v>
      </c>
      <c r="F47" s="9">
        <v>2670</v>
      </c>
      <c r="G47" s="9">
        <v>2664</v>
      </c>
      <c r="H47" s="9">
        <v>2663</v>
      </c>
      <c r="I47" s="9">
        <v>2658</v>
      </c>
      <c r="J47" s="9">
        <v>2656</v>
      </c>
      <c r="K47" s="9">
        <v>2659</v>
      </c>
      <c r="L47" s="9">
        <v>2659</v>
      </c>
      <c r="M47" s="9">
        <v>2663</v>
      </c>
      <c r="N47" s="9">
        <v>2660</v>
      </c>
      <c r="O47" s="9">
        <v>2656</v>
      </c>
      <c r="P47" s="9">
        <v>2653</v>
      </c>
      <c r="Q47" s="3" t="s">
        <v>19</v>
      </c>
    </row>
    <row r="48" spans="1:17">
      <c r="A48">
        <v>20</v>
      </c>
      <c r="B48">
        <v>9</v>
      </c>
      <c r="C48" s="3">
        <v>111</v>
      </c>
      <c r="D48" s="21" t="s">
        <v>137</v>
      </c>
      <c r="E48">
        <v>430</v>
      </c>
      <c r="F48">
        <v>429</v>
      </c>
      <c r="G48">
        <v>430</v>
      </c>
      <c r="H48">
        <v>430</v>
      </c>
      <c r="I48">
        <v>430</v>
      </c>
      <c r="J48">
        <v>432</v>
      </c>
      <c r="K48">
        <v>432</v>
      </c>
      <c r="L48">
        <v>430</v>
      </c>
      <c r="M48">
        <v>430</v>
      </c>
      <c r="N48">
        <v>432</v>
      </c>
      <c r="O48">
        <v>432</v>
      </c>
      <c r="P48">
        <v>430</v>
      </c>
      <c r="Q48" s="3" t="s">
        <v>19</v>
      </c>
    </row>
    <row r="49" spans="1:17">
      <c r="A49">
        <v>20</v>
      </c>
      <c r="B49">
        <v>9</v>
      </c>
      <c r="C49" s="3">
        <v>112</v>
      </c>
      <c r="D49" s="21" t="s">
        <v>137</v>
      </c>
      <c r="E49">
        <v>53</v>
      </c>
      <c r="F49">
        <v>53</v>
      </c>
      <c r="G49">
        <v>52</v>
      </c>
      <c r="H49">
        <v>53</v>
      </c>
      <c r="I49">
        <v>53</v>
      </c>
      <c r="J49">
        <v>53</v>
      </c>
      <c r="K49">
        <v>53</v>
      </c>
      <c r="L49">
        <v>53</v>
      </c>
      <c r="M49">
        <v>53</v>
      </c>
      <c r="N49">
        <v>53</v>
      </c>
      <c r="O49">
        <v>53</v>
      </c>
      <c r="P49">
        <v>53</v>
      </c>
      <c r="Q49" s="3" t="s">
        <v>19</v>
      </c>
    </row>
    <row r="50" spans="1:17">
      <c r="A50">
        <v>20</v>
      </c>
      <c r="B50">
        <v>9</v>
      </c>
      <c r="C50" s="3">
        <v>113</v>
      </c>
      <c r="D50" s="21" t="s">
        <v>137</v>
      </c>
      <c r="E50">
        <v>255.6</v>
      </c>
      <c r="F50">
        <v>255.6</v>
      </c>
      <c r="G50">
        <v>254.6</v>
      </c>
      <c r="H50">
        <v>257.60000000000002</v>
      </c>
      <c r="I50">
        <v>258.60000000000002</v>
      </c>
      <c r="J50">
        <v>258.60000000000002</v>
      </c>
      <c r="K50">
        <v>258.60000000000002</v>
      </c>
      <c r="L50">
        <v>258.60000000000002</v>
      </c>
      <c r="M50">
        <v>258.60000000000002</v>
      </c>
      <c r="N50">
        <v>258.60000000000002</v>
      </c>
      <c r="O50">
        <v>258.60000000000002</v>
      </c>
      <c r="P50">
        <v>258.60000000000002</v>
      </c>
      <c r="Q50" s="3" t="s">
        <v>19</v>
      </c>
    </row>
    <row r="51" spans="1:17">
      <c r="A51">
        <v>20</v>
      </c>
      <c r="B51">
        <v>9</v>
      </c>
      <c r="C51" s="3">
        <v>332</v>
      </c>
      <c r="D51" s="21" t="s">
        <v>137</v>
      </c>
      <c r="E51">
        <v>169</v>
      </c>
      <c r="F51">
        <v>169</v>
      </c>
      <c r="G51">
        <v>169</v>
      </c>
      <c r="H51">
        <v>169</v>
      </c>
      <c r="I51">
        <v>169</v>
      </c>
      <c r="J51">
        <v>169</v>
      </c>
      <c r="K51">
        <v>169</v>
      </c>
      <c r="L51">
        <v>169</v>
      </c>
      <c r="M51">
        <v>169</v>
      </c>
      <c r="N51">
        <v>169</v>
      </c>
      <c r="O51">
        <v>169</v>
      </c>
      <c r="P51">
        <v>169</v>
      </c>
      <c r="Q51" s="3" t="s">
        <v>19</v>
      </c>
    </row>
    <row r="52" spans="1:17">
      <c r="A52">
        <v>20</v>
      </c>
      <c r="B52">
        <v>9</v>
      </c>
      <c r="C52" s="3">
        <v>333</v>
      </c>
      <c r="D52" s="21" t="s">
        <v>141</v>
      </c>
      <c r="E52" s="9">
        <v>5338.4</v>
      </c>
      <c r="F52" s="9">
        <v>5359.4</v>
      </c>
      <c r="G52" s="9">
        <v>5373.4</v>
      </c>
      <c r="H52" s="9">
        <v>5341.4</v>
      </c>
      <c r="I52" s="9">
        <v>5336.4</v>
      </c>
      <c r="J52" s="9">
        <v>5331.4</v>
      </c>
      <c r="K52" s="9">
        <v>5329.4</v>
      </c>
      <c r="L52" s="9">
        <v>5303.4</v>
      </c>
      <c r="M52" s="9">
        <v>5313.4</v>
      </c>
      <c r="N52" s="9">
        <v>5329</v>
      </c>
      <c r="O52" s="9">
        <v>5355</v>
      </c>
      <c r="P52" s="9">
        <v>5364</v>
      </c>
      <c r="Q52" s="3" t="s">
        <v>19</v>
      </c>
    </row>
    <row r="53" spans="1:17">
      <c r="A53">
        <v>20</v>
      </c>
      <c r="B53">
        <v>9</v>
      </c>
      <c r="C53" s="3">
        <v>114</v>
      </c>
      <c r="D53" s="21" t="s">
        <v>137</v>
      </c>
      <c r="E53">
        <v>359.5</v>
      </c>
      <c r="F53">
        <v>363.5</v>
      </c>
      <c r="G53">
        <v>363.5</v>
      </c>
      <c r="H53">
        <v>364.5</v>
      </c>
      <c r="I53">
        <v>364.5</v>
      </c>
      <c r="J53">
        <v>364.5</v>
      </c>
      <c r="K53">
        <v>364.5</v>
      </c>
      <c r="L53">
        <v>363.5</v>
      </c>
      <c r="M53">
        <v>365.5</v>
      </c>
      <c r="N53">
        <v>365.5</v>
      </c>
      <c r="O53">
        <v>365.5</v>
      </c>
      <c r="P53">
        <v>365.5</v>
      </c>
      <c r="Q53" s="3" t="s">
        <v>19</v>
      </c>
    </row>
    <row r="54" spans="1:17">
      <c r="A54">
        <v>20</v>
      </c>
      <c r="B54">
        <v>9</v>
      </c>
      <c r="C54" s="3">
        <v>116</v>
      </c>
      <c r="D54" s="21" t="s">
        <v>137</v>
      </c>
      <c r="E54">
        <v>116.4</v>
      </c>
      <c r="F54">
        <v>116.4</v>
      </c>
      <c r="G54">
        <v>116.4</v>
      </c>
      <c r="H54">
        <v>116.4</v>
      </c>
      <c r="I54">
        <v>116.4</v>
      </c>
      <c r="Q54" s="3" t="s">
        <v>19</v>
      </c>
    </row>
    <row r="55" spans="1:17">
      <c r="A55">
        <v>20</v>
      </c>
      <c r="B55">
        <v>9</v>
      </c>
      <c r="C55" s="3">
        <v>117</v>
      </c>
      <c r="D55" s="21" t="s">
        <v>137</v>
      </c>
      <c r="E55">
        <v>76.5</v>
      </c>
      <c r="F55">
        <v>77.5</v>
      </c>
      <c r="G55">
        <v>77.5</v>
      </c>
      <c r="H55">
        <v>80.5</v>
      </c>
      <c r="I55">
        <v>79.5</v>
      </c>
      <c r="J55">
        <v>78.5</v>
      </c>
      <c r="K55">
        <v>79.5</v>
      </c>
      <c r="L55">
        <v>79.5</v>
      </c>
      <c r="M55">
        <v>80.5</v>
      </c>
      <c r="N55">
        <v>82.5</v>
      </c>
      <c r="O55">
        <v>82.5</v>
      </c>
      <c r="P55">
        <v>81.5</v>
      </c>
      <c r="Q55" s="3" t="s">
        <v>19</v>
      </c>
    </row>
    <row r="56" spans="1:17">
      <c r="A56">
        <v>20</v>
      </c>
      <c r="B56">
        <v>9</v>
      </c>
      <c r="C56" s="3">
        <v>345</v>
      </c>
      <c r="D56" s="21" t="s">
        <v>141</v>
      </c>
      <c r="E56" s="9">
        <v>7340.2</v>
      </c>
      <c r="F56" s="9">
        <v>7361.2</v>
      </c>
      <c r="G56" s="9">
        <v>7383.7</v>
      </c>
      <c r="H56" s="9">
        <v>7403.8</v>
      </c>
      <c r="I56" s="9">
        <v>7391</v>
      </c>
      <c r="J56" s="9">
        <v>7407.3</v>
      </c>
      <c r="K56" s="9">
        <v>7420.1</v>
      </c>
      <c r="L56" s="9">
        <v>7410.2</v>
      </c>
      <c r="M56" s="9">
        <v>7421.9</v>
      </c>
      <c r="N56" s="9">
        <v>7429</v>
      </c>
      <c r="O56" s="9">
        <v>7422.3</v>
      </c>
      <c r="P56" s="9">
        <v>7382.4</v>
      </c>
      <c r="Q56" s="3" t="s">
        <v>19</v>
      </c>
    </row>
    <row r="57" spans="1:17">
      <c r="A57">
        <v>20</v>
      </c>
      <c r="B57">
        <v>9</v>
      </c>
      <c r="C57" s="3">
        <v>356</v>
      </c>
      <c r="D57" s="21" t="s">
        <v>142</v>
      </c>
      <c r="E57" s="9">
        <v>10254.200000000001</v>
      </c>
      <c r="F57" s="9">
        <v>10245.1</v>
      </c>
      <c r="G57" s="9">
        <v>10086.5</v>
      </c>
      <c r="H57" s="9">
        <v>10055.9</v>
      </c>
      <c r="I57" s="9">
        <v>10107.700000000001</v>
      </c>
      <c r="J57" s="9">
        <v>10120.5</v>
      </c>
      <c r="K57" s="9">
        <v>10115.9</v>
      </c>
      <c r="L57" s="9">
        <v>10123.700000000001</v>
      </c>
      <c r="M57" s="9">
        <v>10147.9</v>
      </c>
      <c r="N57" s="9">
        <v>10122.9</v>
      </c>
      <c r="O57" s="9">
        <v>10097.9</v>
      </c>
      <c r="P57" s="9">
        <v>10060.1</v>
      </c>
      <c r="Q57" s="3" t="s">
        <v>19</v>
      </c>
    </row>
    <row r="58" spans="1:17">
      <c r="A58">
        <v>20</v>
      </c>
      <c r="B58">
        <v>9</v>
      </c>
      <c r="C58" s="3">
        <v>118</v>
      </c>
      <c r="D58" s="21" t="s">
        <v>137</v>
      </c>
      <c r="E58">
        <v>756</v>
      </c>
      <c r="F58">
        <v>756</v>
      </c>
      <c r="G58">
        <v>756</v>
      </c>
      <c r="H58">
        <v>756</v>
      </c>
      <c r="I58">
        <v>752</v>
      </c>
      <c r="J58">
        <v>751</v>
      </c>
      <c r="K58">
        <v>754</v>
      </c>
      <c r="L58">
        <v>754</v>
      </c>
      <c r="M58">
        <v>754</v>
      </c>
      <c r="N58">
        <v>754</v>
      </c>
      <c r="O58">
        <v>752</v>
      </c>
      <c r="P58">
        <v>750</v>
      </c>
      <c r="Q58" s="3" t="s">
        <v>19</v>
      </c>
    </row>
    <row r="59" spans="1:17">
      <c r="A59">
        <v>20</v>
      </c>
      <c r="B59">
        <v>9</v>
      </c>
      <c r="C59" s="3">
        <v>119</v>
      </c>
      <c r="D59" s="21" t="s">
        <v>137</v>
      </c>
      <c r="E59" s="9">
        <v>3039.1</v>
      </c>
      <c r="F59" s="9">
        <v>3048.1</v>
      </c>
      <c r="G59" s="9">
        <v>3051.1</v>
      </c>
      <c r="H59" s="9">
        <v>3046.1</v>
      </c>
      <c r="I59" s="9">
        <v>3050.1</v>
      </c>
      <c r="J59" s="9">
        <v>3051.1</v>
      </c>
      <c r="K59" s="9">
        <v>3055.1</v>
      </c>
      <c r="L59" s="9">
        <v>3051.6</v>
      </c>
      <c r="M59" s="9">
        <v>3050.6</v>
      </c>
      <c r="N59" s="9">
        <v>3053.6</v>
      </c>
      <c r="O59" s="9">
        <v>3057.6</v>
      </c>
      <c r="P59" s="9">
        <v>3060.1</v>
      </c>
      <c r="Q59" s="3" t="s">
        <v>19</v>
      </c>
    </row>
    <row r="60" spans="1:17">
      <c r="A60">
        <v>20</v>
      </c>
      <c r="B60">
        <v>9</v>
      </c>
      <c r="C60" s="3">
        <v>120</v>
      </c>
      <c r="D60" s="21" t="s">
        <v>137</v>
      </c>
      <c r="E60">
        <v>346</v>
      </c>
      <c r="F60">
        <v>346</v>
      </c>
      <c r="G60">
        <v>346</v>
      </c>
      <c r="H60">
        <v>346</v>
      </c>
      <c r="I60">
        <v>348</v>
      </c>
      <c r="J60">
        <v>348</v>
      </c>
      <c r="K60">
        <v>349</v>
      </c>
      <c r="L60">
        <v>347</v>
      </c>
      <c r="M60">
        <v>345</v>
      </c>
      <c r="N60">
        <v>346</v>
      </c>
      <c r="O60">
        <v>346</v>
      </c>
      <c r="P60">
        <v>347</v>
      </c>
      <c r="Q60" s="3" t="s">
        <v>19</v>
      </c>
    </row>
    <row r="61" spans="1:17">
      <c r="A61">
        <v>20</v>
      </c>
      <c r="B61">
        <v>9</v>
      </c>
      <c r="C61" s="3">
        <v>121</v>
      </c>
      <c r="D61" s="21" t="s">
        <v>137</v>
      </c>
      <c r="E61" s="9">
        <v>2074</v>
      </c>
      <c r="F61" s="9">
        <v>2073</v>
      </c>
      <c r="G61" s="9">
        <v>2070</v>
      </c>
      <c r="H61" s="9">
        <v>2064</v>
      </c>
      <c r="I61" s="9">
        <v>2063</v>
      </c>
      <c r="J61" s="9">
        <v>2068</v>
      </c>
      <c r="K61" s="9">
        <v>2064</v>
      </c>
      <c r="L61" s="9">
        <v>2056</v>
      </c>
      <c r="M61" s="9">
        <v>2054</v>
      </c>
      <c r="N61" s="9">
        <v>2060</v>
      </c>
      <c r="O61" s="9">
        <v>2061</v>
      </c>
      <c r="P61" s="9">
        <v>2061</v>
      </c>
      <c r="Q61" s="3" t="s">
        <v>19</v>
      </c>
    </row>
    <row r="62" spans="1:17">
      <c r="A62">
        <v>20</v>
      </c>
      <c r="B62">
        <v>9</v>
      </c>
      <c r="C62" s="3">
        <v>242</v>
      </c>
      <c r="D62" s="21" t="s">
        <v>136</v>
      </c>
      <c r="E62">
        <v>275.8</v>
      </c>
      <c r="F62">
        <v>275.8</v>
      </c>
      <c r="G62">
        <v>271.39999999999998</v>
      </c>
      <c r="H62">
        <v>269.8</v>
      </c>
      <c r="I62">
        <v>266.2</v>
      </c>
      <c r="J62">
        <v>262.60000000000002</v>
      </c>
      <c r="K62">
        <v>263.39999999999998</v>
      </c>
      <c r="L62">
        <v>258.2</v>
      </c>
      <c r="M62">
        <v>258.2</v>
      </c>
      <c r="N62">
        <v>256.2</v>
      </c>
      <c r="O62">
        <v>260.2</v>
      </c>
      <c r="P62">
        <v>260.2</v>
      </c>
      <c r="Q62" s="3" t="s">
        <v>19</v>
      </c>
    </row>
    <row r="63" spans="1:17">
      <c r="A63">
        <v>20</v>
      </c>
      <c r="B63">
        <v>9</v>
      </c>
      <c r="C63" s="3">
        <v>243</v>
      </c>
      <c r="D63" s="21" t="s">
        <v>136</v>
      </c>
      <c r="E63" s="9">
        <v>1788.4</v>
      </c>
      <c r="F63" s="9">
        <v>1776.8</v>
      </c>
      <c r="G63" s="9">
        <v>1784.1</v>
      </c>
      <c r="H63" s="9">
        <v>1776.1</v>
      </c>
      <c r="I63" s="9">
        <v>1773.5</v>
      </c>
      <c r="J63" s="9">
        <v>1709.7</v>
      </c>
      <c r="K63" s="9">
        <v>1696.3</v>
      </c>
      <c r="L63" s="9">
        <v>1713.9</v>
      </c>
      <c r="M63" s="9">
        <v>1719.9</v>
      </c>
      <c r="N63" s="9">
        <v>1714.5</v>
      </c>
      <c r="O63" s="9">
        <v>1701.3</v>
      </c>
      <c r="Q63" s="3" t="s">
        <v>19</v>
      </c>
    </row>
    <row r="64" spans="1:17">
      <c r="A64">
        <v>20</v>
      </c>
      <c r="B64">
        <v>9</v>
      </c>
      <c r="C64" s="3">
        <v>244</v>
      </c>
      <c r="D64" s="21" t="s">
        <v>136</v>
      </c>
      <c r="E64" s="9">
        <v>2892.1</v>
      </c>
      <c r="F64" s="9">
        <v>2904.1</v>
      </c>
      <c r="G64" s="9">
        <v>2898.5</v>
      </c>
      <c r="H64" s="9">
        <v>2914.1</v>
      </c>
      <c r="I64" s="9">
        <v>2923.1</v>
      </c>
      <c r="J64" s="9">
        <v>2891.9</v>
      </c>
      <c r="K64" s="9">
        <v>2885.9</v>
      </c>
      <c r="L64" s="9">
        <v>2882.9</v>
      </c>
      <c r="M64" s="9">
        <v>2889.1</v>
      </c>
      <c r="N64" s="9">
        <v>2893.1</v>
      </c>
      <c r="O64" s="9">
        <v>2887.1</v>
      </c>
      <c r="Q64" s="3" t="s">
        <v>19</v>
      </c>
    </row>
    <row r="65" spans="1:17">
      <c r="A65">
        <v>20</v>
      </c>
      <c r="B65">
        <v>9</v>
      </c>
      <c r="C65" s="3">
        <v>245</v>
      </c>
      <c r="D65" s="21" t="s">
        <v>136</v>
      </c>
      <c r="E65" s="9">
        <v>8667</v>
      </c>
      <c r="F65" s="9">
        <v>8680.2000000000007</v>
      </c>
      <c r="G65" s="9">
        <v>8672.6</v>
      </c>
      <c r="H65" s="9">
        <v>8809.7000000000007</v>
      </c>
      <c r="I65" s="9">
        <v>8798.9</v>
      </c>
      <c r="J65" s="9">
        <v>8867.2999999999993</v>
      </c>
      <c r="K65" s="9">
        <v>8872.2000000000007</v>
      </c>
      <c r="L65" s="9">
        <v>8888.2000000000007</v>
      </c>
      <c r="M65" s="9">
        <v>8915.7000000000007</v>
      </c>
      <c r="N65" s="9">
        <v>8932</v>
      </c>
      <c r="O65" s="9">
        <v>8942.2000000000007</v>
      </c>
      <c r="P65" s="9">
        <v>8938.4</v>
      </c>
      <c r="Q65" s="3" t="s">
        <v>19</v>
      </c>
    </row>
    <row r="66" spans="1:17">
      <c r="A66">
        <v>20</v>
      </c>
      <c r="B66">
        <v>9</v>
      </c>
      <c r="C66" s="3">
        <v>246</v>
      </c>
      <c r="D66" s="21" t="s">
        <v>136</v>
      </c>
      <c r="E66" s="9">
        <v>1738</v>
      </c>
      <c r="F66" s="9">
        <v>1734</v>
      </c>
      <c r="G66" s="9">
        <v>1728</v>
      </c>
      <c r="H66" s="9">
        <v>1752</v>
      </c>
      <c r="I66" s="9">
        <v>1733</v>
      </c>
      <c r="J66" s="9">
        <v>1725</v>
      </c>
      <c r="K66" s="9">
        <v>1720</v>
      </c>
      <c r="L66" s="9">
        <v>1727</v>
      </c>
      <c r="M66" s="9">
        <v>1727</v>
      </c>
      <c r="N66" s="9">
        <v>1722</v>
      </c>
      <c r="O66" s="9">
        <v>1711</v>
      </c>
      <c r="P66" s="9">
        <v>1708</v>
      </c>
      <c r="Q66" s="3" t="s">
        <v>19</v>
      </c>
    </row>
    <row r="67" spans="1:17">
      <c r="A67">
        <v>20</v>
      </c>
      <c r="B67">
        <v>9</v>
      </c>
      <c r="C67" s="3">
        <v>122</v>
      </c>
      <c r="D67" s="21" t="s">
        <v>137</v>
      </c>
      <c r="E67" s="9">
        <v>1420.5</v>
      </c>
      <c r="F67" s="9">
        <v>1418.5</v>
      </c>
      <c r="G67" s="9">
        <v>1418.5</v>
      </c>
      <c r="H67" s="9">
        <v>1418.5</v>
      </c>
      <c r="I67" s="9">
        <v>1412.5</v>
      </c>
      <c r="J67" s="9">
        <v>1417.5</v>
      </c>
      <c r="K67" s="9">
        <v>1415.5</v>
      </c>
      <c r="L67" s="9">
        <v>1417.5</v>
      </c>
      <c r="M67" s="9">
        <v>1416.5</v>
      </c>
      <c r="N67" s="9">
        <v>1415.5</v>
      </c>
      <c r="O67" s="9">
        <v>1414.5</v>
      </c>
      <c r="P67" s="9">
        <v>1413.5</v>
      </c>
      <c r="Q67" s="3" t="s">
        <v>19</v>
      </c>
    </row>
    <row r="68" spans="1:17">
      <c r="A68">
        <v>20</v>
      </c>
      <c r="B68">
        <v>9</v>
      </c>
      <c r="C68" s="3">
        <v>357</v>
      </c>
      <c r="D68" s="21" t="s">
        <v>142</v>
      </c>
      <c r="E68" s="9">
        <v>10660.3</v>
      </c>
      <c r="F68" s="9">
        <v>10688.4</v>
      </c>
      <c r="G68" s="9">
        <v>10688.7</v>
      </c>
      <c r="H68" s="9">
        <v>10822.8</v>
      </c>
      <c r="I68" s="9">
        <v>10802</v>
      </c>
      <c r="J68" s="9">
        <v>10989</v>
      </c>
      <c r="K68" s="9">
        <v>11066</v>
      </c>
      <c r="L68" s="9">
        <v>11070.6</v>
      </c>
      <c r="M68" s="9">
        <v>11153</v>
      </c>
      <c r="N68" s="9">
        <v>11196</v>
      </c>
      <c r="O68" s="9">
        <v>11215.9</v>
      </c>
      <c r="P68" s="9">
        <v>11192.9</v>
      </c>
      <c r="Q68" s="3" t="s">
        <v>19</v>
      </c>
    </row>
    <row r="69" spans="1:17">
      <c r="A69">
        <v>20</v>
      </c>
      <c r="B69">
        <v>9</v>
      </c>
      <c r="C69" s="3">
        <v>385</v>
      </c>
      <c r="D69" s="21" t="s">
        <v>138</v>
      </c>
      <c r="E69" s="9">
        <v>10239.5</v>
      </c>
      <c r="F69" s="9">
        <v>10233.700000000001</v>
      </c>
      <c r="G69" s="9">
        <v>10230.1</v>
      </c>
      <c r="H69" s="9">
        <v>10178.700000000001</v>
      </c>
      <c r="I69" s="9">
        <v>10145.5</v>
      </c>
      <c r="J69" s="9">
        <v>10135.1</v>
      </c>
      <c r="K69" s="9">
        <v>10127.5</v>
      </c>
      <c r="L69" s="9">
        <v>10129.5</v>
      </c>
      <c r="M69" s="9">
        <v>10141.5</v>
      </c>
      <c r="N69" s="9">
        <v>10154.9</v>
      </c>
      <c r="O69" s="9">
        <v>10160.5</v>
      </c>
      <c r="P69" s="9">
        <v>10157.1</v>
      </c>
      <c r="Q69" s="3" t="s">
        <v>19</v>
      </c>
    </row>
    <row r="70" spans="1:17">
      <c r="A70">
        <v>20</v>
      </c>
      <c r="B70">
        <v>9</v>
      </c>
      <c r="C70" s="3">
        <v>386</v>
      </c>
      <c r="D70" s="21" t="s">
        <v>138</v>
      </c>
      <c r="E70" s="9">
        <v>2082</v>
      </c>
      <c r="F70" s="9">
        <v>2067</v>
      </c>
      <c r="G70" s="9">
        <v>2055</v>
      </c>
      <c r="H70" s="9">
        <v>2050</v>
      </c>
      <c r="I70" s="9">
        <v>2037</v>
      </c>
      <c r="J70" s="9">
        <v>2040</v>
      </c>
      <c r="K70" s="9">
        <v>2043</v>
      </c>
      <c r="L70" s="9">
        <v>2037</v>
      </c>
      <c r="M70" s="9">
        <v>2032</v>
      </c>
      <c r="N70" s="9">
        <v>2033</v>
      </c>
      <c r="O70" s="9">
        <v>2029</v>
      </c>
      <c r="P70" s="9">
        <v>2029</v>
      </c>
      <c r="Q70" s="3" t="s">
        <v>19</v>
      </c>
    </row>
    <row r="71" spans="1:17">
      <c r="A71">
        <v>20</v>
      </c>
      <c r="B71">
        <v>9</v>
      </c>
      <c r="C71" s="3">
        <v>900</v>
      </c>
      <c r="D71" s="21" t="s">
        <v>139</v>
      </c>
      <c r="E71">
        <v>296.67</v>
      </c>
      <c r="F71">
        <v>251.82</v>
      </c>
      <c r="G71">
        <v>296</v>
      </c>
      <c r="H71">
        <v>296</v>
      </c>
      <c r="I71">
        <v>296</v>
      </c>
      <c r="J71">
        <v>297</v>
      </c>
      <c r="K71">
        <v>297</v>
      </c>
      <c r="L71">
        <v>297</v>
      </c>
      <c r="M71">
        <v>297</v>
      </c>
      <c r="N71">
        <v>297</v>
      </c>
      <c r="O71">
        <v>297</v>
      </c>
      <c r="P71">
        <v>279</v>
      </c>
      <c r="Q71" s="3" t="s">
        <v>19</v>
      </c>
    </row>
    <row r="72" spans="1:17">
      <c r="A72">
        <v>20</v>
      </c>
      <c r="B72">
        <v>9</v>
      </c>
      <c r="C72" s="3">
        <v>247</v>
      </c>
      <c r="D72" s="21" t="s">
        <v>136</v>
      </c>
      <c r="E72" s="9">
        <v>3043.6</v>
      </c>
      <c r="F72" s="9">
        <v>3046.6</v>
      </c>
      <c r="G72" s="9">
        <v>3025.6</v>
      </c>
      <c r="H72" s="9">
        <v>3032.6</v>
      </c>
      <c r="I72" s="9">
        <v>3043</v>
      </c>
      <c r="J72" s="9">
        <v>3061</v>
      </c>
      <c r="K72" s="9">
        <v>3054</v>
      </c>
      <c r="L72" s="9">
        <v>3046.4</v>
      </c>
      <c r="M72" s="9">
        <v>3026.4</v>
      </c>
      <c r="N72" s="9">
        <v>3028.8</v>
      </c>
      <c r="O72" s="9">
        <v>3017.8</v>
      </c>
      <c r="P72" s="9"/>
      <c r="Q72" s="3" t="s">
        <v>19</v>
      </c>
    </row>
    <row r="73" spans="1:17">
      <c r="A73">
        <v>20</v>
      </c>
      <c r="B73">
        <v>9</v>
      </c>
      <c r="C73" s="3">
        <v>400</v>
      </c>
      <c r="D73" s="21" t="s">
        <v>138</v>
      </c>
      <c r="E73" s="9">
        <v>19502</v>
      </c>
      <c r="F73" s="9">
        <v>19618.5</v>
      </c>
      <c r="G73" s="9">
        <v>19737.3</v>
      </c>
      <c r="H73" s="9">
        <v>19707</v>
      </c>
      <c r="I73" s="9">
        <v>19654</v>
      </c>
      <c r="J73" s="9">
        <v>19670.8</v>
      </c>
      <c r="K73" s="9">
        <v>19746.3</v>
      </c>
      <c r="L73" s="9">
        <v>19688.5</v>
      </c>
      <c r="M73" s="9">
        <v>19712.7</v>
      </c>
      <c r="N73" s="9">
        <v>19817.099999999999</v>
      </c>
      <c r="O73" s="9">
        <v>19828.3</v>
      </c>
      <c r="P73" s="9">
        <v>19822.099999999999</v>
      </c>
      <c r="Q73" s="3" t="s">
        <v>19</v>
      </c>
    </row>
    <row r="74" spans="1:17">
      <c r="A74">
        <v>20</v>
      </c>
      <c r="B74">
        <v>9</v>
      </c>
      <c r="C74" s="3">
        <v>123</v>
      </c>
      <c r="D74" s="21" t="s">
        <v>137</v>
      </c>
      <c r="E74">
        <v>353</v>
      </c>
      <c r="F74">
        <v>351</v>
      </c>
      <c r="G74">
        <v>351</v>
      </c>
      <c r="H74">
        <v>353</v>
      </c>
      <c r="I74">
        <v>353</v>
      </c>
      <c r="J74">
        <v>350</v>
      </c>
      <c r="K74">
        <v>350</v>
      </c>
      <c r="L74">
        <v>348</v>
      </c>
      <c r="M74">
        <v>348</v>
      </c>
      <c r="N74">
        <v>345</v>
      </c>
      <c r="O74">
        <v>347</v>
      </c>
      <c r="P74">
        <v>349</v>
      </c>
      <c r="Q74" s="3" t="s">
        <v>19</v>
      </c>
    </row>
    <row r="75" spans="1:17">
      <c r="A75">
        <v>20</v>
      </c>
      <c r="B75">
        <v>9</v>
      </c>
      <c r="C75" s="3">
        <v>124</v>
      </c>
      <c r="D75" s="21" t="s">
        <v>137</v>
      </c>
      <c r="E75">
        <v>285</v>
      </c>
      <c r="F75">
        <v>285</v>
      </c>
      <c r="G75">
        <v>284</v>
      </c>
      <c r="H75">
        <v>284</v>
      </c>
      <c r="I75">
        <v>286</v>
      </c>
      <c r="J75">
        <v>286</v>
      </c>
      <c r="K75">
        <v>286</v>
      </c>
      <c r="L75">
        <v>287</v>
      </c>
      <c r="M75">
        <v>286</v>
      </c>
      <c r="N75">
        <v>285</v>
      </c>
      <c r="O75">
        <v>285</v>
      </c>
      <c r="P75">
        <v>283</v>
      </c>
      <c r="Q75" s="3" t="s">
        <v>19</v>
      </c>
    </row>
    <row r="76" spans="1:17">
      <c r="A76">
        <v>20</v>
      </c>
      <c r="B76">
        <v>9</v>
      </c>
      <c r="C76" s="3">
        <v>125</v>
      </c>
      <c r="D76" s="21" t="s">
        <v>137</v>
      </c>
      <c r="E76">
        <v>194</v>
      </c>
      <c r="F76">
        <v>195</v>
      </c>
      <c r="G76">
        <v>195</v>
      </c>
      <c r="H76">
        <v>197</v>
      </c>
      <c r="I76">
        <v>195</v>
      </c>
      <c r="J76">
        <v>195</v>
      </c>
      <c r="K76">
        <v>195</v>
      </c>
      <c r="L76">
        <v>195</v>
      </c>
      <c r="M76">
        <v>193</v>
      </c>
      <c r="N76">
        <v>193</v>
      </c>
      <c r="O76">
        <v>195</v>
      </c>
      <c r="P76">
        <v>195</v>
      </c>
      <c r="Q76" s="3" t="s">
        <v>19</v>
      </c>
    </row>
    <row r="77" spans="1:17">
      <c r="A77">
        <v>20</v>
      </c>
      <c r="B77">
        <v>9</v>
      </c>
      <c r="C77" s="3">
        <v>126</v>
      </c>
      <c r="D77" s="21" t="s">
        <v>137</v>
      </c>
      <c r="E77">
        <v>70</v>
      </c>
      <c r="F77">
        <v>70</v>
      </c>
      <c r="G77">
        <v>70</v>
      </c>
      <c r="H77">
        <v>70</v>
      </c>
      <c r="I77">
        <v>70</v>
      </c>
      <c r="J77">
        <v>70</v>
      </c>
      <c r="K77">
        <v>70</v>
      </c>
      <c r="L77">
        <v>70</v>
      </c>
      <c r="M77">
        <v>70</v>
      </c>
      <c r="N77">
        <v>70</v>
      </c>
      <c r="O77">
        <v>70</v>
      </c>
      <c r="P77">
        <v>71</v>
      </c>
      <c r="Q77" s="3" t="s">
        <v>19</v>
      </c>
    </row>
    <row r="78" spans="1:17">
      <c r="A78">
        <v>20</v>
      </c>
      <c r="B78">
        <v>9</v>
      </c>
      <c r="C78" s="3">
        <v>183</v>
      </c>
      <c r="D78" s="21" t="s">
        <v>141</v>
      </c>
      <c r="E78" s="9">
        <v>12862.2</v>
      </c>
      <c r="F78" s="9">
        <v>12819.8</v>
      </c>
      <c r="G78" s="9">
        <v>12799.6</v>
      </c>
      <c r="H78" s="9">
        <v>12821.5</v>
      </c>
      <c r="I78" s="9">
        <v>12833.2</v>
      </c>
      <c r="J78" s="9">
        <v>12847.8</v>
      </c>
      <c r="K78" s="9">
        <v>12842.4</v>
      </c>
      <c r="L78" s="9">
        <v>12840</v>
      </c>
      <c r="M78" s="9">
        <v>12881.8</v>
      </c>
      <c r="N78" s="9">
        <v>12861.4</v>
      </c>
      <c r="O78" s="9">
        <v>12844.8</v>
      </c>
      <c r="P78" s="9">
        <v>12880</v>
      </c>
      <c r="Q78" s="3" t="s">
        <v>19</v>
      </c>
    </row>
    <row r="79" spans="1:17">
      <c r="A79">
        <v>20</v>
      </c>
      <c r="B79">
        <v>9</v>
      </c>
      <c r="C79" s="3">
        <v>188</v>
      </c>
      <c r="D79" s="21" t="s">
        <v>141</v>
      </c>
      <c r="E79" s="9">
        <v>3452.2</v>
      </c>
      <c r="F79" s="9">
        <v>3459.6</v>
      </c>
      <c r="G79" s="9">
        <v>3457.6</v>
      </c>
      <c r="H79" s="9">
        <v>3446.6</v>
      </c>
      <c r="I79" s="9">
        <v>3446.6</v>
      </c>
      <c r="J79" s="9">
        <v>3436.6</v>
      </c>
      <c r="K79" s="9">
        <v>3431.6</v>
      </c>
      <c r="L79" s="9">
        <v>3433.6</v>
      </c>
      <c r="M79" s="9">
        <v>3451.6</v>
      </c>
      <c r="N79" s="9">
        <v>3445.6</v>
      </c>
      <c r="O79" s="9">
        <v>3436.6</v>
      </c>
      <c r="P79" s="9">
        <v>3427.6</v>
      </c>
      <c r="Q79" s="3" t="s">
        <v>19</v>
      </c>
    </row>
    <row r="80" spans="1:17">
      <c r="A80">
        <v>20</v>
      </c>
      <c r="B80">
        <v>9</v>
      </c>
      <c r="C80" s="3">
        <v>187</v>
      </c>
      <c r="D80" s="21" t="s">
        <v>141</v>
      </c>
      <c r="E80" s="9">
        <v>2913.4</v>
      </c>
      <c r="F80" s="9">
        <v>2913.4</v>
      </c>
      <c r="G80" s="9">
        <v>2913.4</v>
      </c>
      <c r="H80" s="9">
        <v>2911.4</v>
      </c>
      <c r="I80" s="9">
        <v>2902.4</v>
      </c>
      <c r="J80" s="9">
        <v>2922</v>
      </c>
      <c r="K80" s="9">
        <v>2914</v>
      </c>
      <c r="L80" s="9">
        <v>2913</v>
      </c>
      <c r="M80" s="9">
        <v>2976</v>
      </c>
      <c r="N80" s="9">
        <v>2970</v>
      </c>
      <c r="O80" s="9">
        <v>2970</v>
      </c>
      <c r="P80" s="9">
        <v>2999</v>
      </c>
      <c r="Q80" s="3" t="s">
        <v>19</v>
      </c>
    </row>
    <row r="81" spans="1:17">
      <c r="A81">
        <v>20</v>
      </c>
      <c r="B81">
        <v>9</v>
      </c>
      <c r="C81" s="3">
        <v>189</v>
      </c>
      <c r="D81" s="21" t="s">
        <v>141</v>
      </c>
      <c r="E81" s="9">
        <v>2961</v>
      </c>
      <c r="F81" s="9">
        <v>2961.5</v>
      </c>
      <c r="G81" s="9">
        <v>2970.5</v>
      </c>
      <c r="H81" s="9">
        <v>2969.5</v>
      </c>
      <c r="I81" s="9">
        <v>2976.5</v>
      </c>
      <c r="J81" s="9">
        <v>2986.5</v>
      </c>
      <c r="K81" s="9">
        <v>2983.5</v>
      </c>
      <c r="L81" s="9">
        <v>2987.5</v>
      </c>
      <c r="M81" s="9">
        <v>2998</v>
      </c>
      <c r="N81" s="9">
        <v>3004</v>
      </c>
      <c r="O81" s="9">
        <v>2992.5</v>
      </c>
      <c r="Q81" s="3" t="s">
        <v>19</v>
      </c>
    </row>
    <row r="82" spans="1:17">
      <c r="A82">
        <v>20</v>
      </c>
      <c r="B82">
        <v>9</v>
      </c>
      <c r="C82" s="3">
        <v>190</v>
      </c>
      <c r="D82" s="21" t="s">
        <v>141</v>
      </c>
      <c r="E82">
        <v>336</v>
      </c>
      <c r="F82">
        <v>339</v>
      </c>
      <c r="G82">
        <v>341</v>
      </c>
      <c r="H82">
        <v>345</v>
      </c>
      <c r="I82">
        <v>348</v>
      </c>
      <c r="J82">
        <v>345</v>
      </c>
      <c r="K82">
        <v>349</v>
      </c>
      <c r="L82">
        <v>348</v>
      </c>
      <c r="M82">
        <v>349</v>
      </c>
      <c r="N82">
        <v>348</v>
      </c>
      <c r="O82">
        <v>348</v>
      </c>
      <c r="P82">
        <v>347</v>
      </c>
      <c r="Q82" s="3" t="s">
        <v>19</v>
      </c>
    </row>
    <row r="83" spans="1:17">
      <c r="A83">
        <v>20</v>
      </c>
      <c r="B83">
        <v>9</v>
      </c>
      <c r="C83" s="3">
        <v>191</v>
      </c>
      <c r="D83" s="21" t="s">
        <v>141</v>
      </c>
      <c r="E83" s="9">
        <v>2328</v>
      </c>
      <c r="F83" s="9">
        <v>2331</v>
      </c>
      <c r="G83" s="9">
        <v>2334</v>
      </c>
      <c r="H83" s="9">
        <v>2319</v>
      </c>
      <c r="I83" s="9">
        <v>2328</v>
      </c>
      <c r="J83" s="9">
        <v>2329</v>
      </c>
      <c r="K83" s="9">
        <v>2339</v>
      </c>
      <c r="L83" s="9">
        <v>2349</v>
      </c>
      <c r="M83" s="9">
        <v>2353</v>
      </c>
      <c r="N83" s="9">
        <v>2355</v>
      </c>
      <c r="O83" s="9">
        <v>2354</v>
      </c>
      <c r="P83" s="9">
        <v>2363</v>
      </c>
      <c r="Q83" s="3" t="s">
        <v>19</v>
      </c>
    </row>
    <row r="84" spans="1:17">
      <c r="A84">
        <v>20</v>
      </c>
      <c r="B84">
        <v>9</v>
      </c>
      <c r="C84" s="3">
        <v>192</v>
      </c>
      <c r="D84" s="21" t="s">
        <v>141</v>
      </c>
      <c r="E84">
        <v>254</v>
      </c>
      <c r="F84">
        <v>254</v>
      </c>
      <c r="G84">
        <v>254</v>
      </c>
      <c r="H84">
        <v>256</v>
      </c>
      <c r="I84">
        <v>254</v>
      </c>
      <c r="J84">
        <v>254</v>
      </c>
      <c r="K84">
        <v>252</v>
      </c>
      <c r="L84">
        <v>256</v>
      </c>
      <c r="M84">
        <v>256</v>
      </c>
      <c r="N84">
        <v>256</v>
      </c>
      <c r="O84">
        <v>254</v>
      </c>
      <c r="P84">
        <v>252</v>
      </c>
      <c r="Q84" s="3" t="s">
        <v>19</v>
      </c>
    </row>
    <row r="85" spans="1:17">
      <c r="A85">
        <v>20</v>
      </c>
      <c r="B85">
        <v>9</v>
      </c>
      <c r="C85" s="3">
        <v>220</v>
      </c>
      <c r="D85" s="21" t="s">
        <v>141</v>
      </c>
      <c r="E85">
        <v>554</v>
      </c>
      <c r="F85">
        <v>555</v>
      </c>
      <c r="G85">
        <v>556</v>
      </c>
      <c r="H85">
        <v>552</v>
      </c>
      <c r="I85">
        <v>555</v>
      </c>
      <c r="J85">
        <v>558</v>
      </c>
      <c r="K85">
        <v>559</v>
      </c>
      <c r="L85">
        <v>562</v>
      </c>
      <c r="M85">
        <v>560</v>
      </c>
      <c r="N85">
        <v>560</v>
      </c>
      <c r="O85">
        <v>557</v>
      </c>
      <c r="P85">
        <v>560</v>
      </c>
      <c r="Q85" s="3" t="s">
        <v>19</v>
      </c>
    </row>
    <row r="86" spans="1:17">
      <c r="A86">
        <v>20</v>
      </c>
      <c r="B86">
        <v>9</v>
      </c>
      <c r="C86" s="3">
        <v>241</v>
      </c>
      <c r="D86" s="21" t="s">
        <v>136</v>
      </c>
      <c r="E86" s="9">
        <v>2094.1999999999998</v>
      </c>
      <c r="F86" s="9">
        <v>2094.1999999999998</v>
      </c>
      <c r="G86" s="9">
        <v>2094.1999999999998</v>
      </c>
      <c r="H86" s="9">
        <v>2094.1999999999998</v>
      </c>
      <c r="I86" s="9">
        <v>2094.1999999999998</v>
      </c>
      <c r="J86" s="9">
        <v>2094.1999999999998</v>
      </c>
      <c r="K86" s="9">
        <v>2094.1999999999998</v>
      </c>
      <c r="L86" s="9">
        <v>2094.1999999999998</v>
      </c>
      <c r="M86" s="9">
        <v>2094.1999999999998</v>
      </c>
      <c r="N86" s="9">
        <v>2094.1999999999998</v>
      </c>
      <c r="O86" s="9">
        <v>2094.1999999999998</v>
      </c>
      <c r="P86" s="9">
        <v>2094.1999999999998</v>
      </c>
      <c r="Q86" s="3" t="s">
        <v>19</v>
      </c>
    </row>
    <row r="87" spans="1:17" ht="15" thickBot="1">
      <c r="P87" s="17">
        <f>SUM(P2:P86)</f>
        <v>278347.2</v>
      </c>
    </row>
    <row r="88" spans="1:17" ht="15" thickTop="1"/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R469"/>
  <sheetViews>
    <sheetView workbookViewId="0">
      <selection activeCell="D2" sqref="D2"/>
    </sheetView>
  </sheetViews>
  <sheetFormatPr defaultRowHeight="14.4"/>
  <cols>
    <col min="2" max="2" width="4.109375" customWidth="1"/>
    <col min="3" max="3" width="6.109375" customWidth="1"/>
    <col min="4" max="14" width="13.88671875" bestFit="1" customWidth="1"/>
    <col min="15" max="15" width="13.88671875" style="4" bestFit="1" customWidth="1"/>
    <col min="16" max="16" width="13.109375" bestFit="1" customWidth="1"/>
  </cols>
  <sheetData>
    <row r="1" spans="1:18">
      <c r="A1" s="1" t="s">
        <v>133</v>
      </c>
      <c r="B1" s="1" t="s">
        <v>134</v>
      </c>
      <c r="C1" s="1" t="s">
        <v>135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2" t="s">
        <v>14</v>
      </c>
      <c r="P1" s="1" t="s">
        <v>97</v>
      </c>
      <c r="Q1" s="1" t="s">
        <v>16</v>
      </c>
    </row>
    <row r="2" spans="1:18">
      <c r="A2">
        <v>20</v>
      </c>
      <c r="B2">
        <v>9</v>
      </c>
      <c r="C2" s="3" t="s">
        <v>64</v>
      </c>
      <c r="D2" s="9">
        <v>2674</v>
      </c>
      <c r="E2" s="9">
        <v>2670</v>
      </c>
      <c r="F2" s="9">
        <v>2664</v>
      </c>
      <c r="G2" s="9">
        <v>2663</v>
      </c>
      <c r="H2" s="9">
        <v>2658</v>
      </c>
      <c r="I2" s="9">
        <v>2656</v>
      </c>
      <c r="J2" s="9">
        <v>2659</v>
      </c>
      <c r="K2" s="9">
        <v>2659</v>
      </c>
      <c r="L2" s="9">
        <v>2663</v>
      </c>
      <c r="M2" s="9">
        <v>2660</v>
      </c>
      <c r="N2" s="9">
        <v>2656</v>
      </c>
      <c r="O2" s="4">
        <v>2653</v>
      </c>
      <c r="P2">
        <v>110100</v>
      </c>
      <c r="Q2" s="3" t="s">
        <v>99</v>
      </c>
      <c r="R2" s="22"/>
    </row>
    <row r="3" spans="1:18">
      <c r="A3">
        <v>20</v>
      </c>
      <c r="B3">
        <v>9</v>
      </c>
      <c r="C3" s="3" t="s">
        <v>65</v>
      </c>
      <c r="D3">
        <v>215</v>
      </c>
      <c r="E3">
        <v>214</v>
      </c>
      <c r="F3">
        <v>215</v>
      </c>
      <c r="G3">
        <v>215</v>
      </c>
      <c r="H3">
        <v>215</v>
      </c>
      <c r="I3">
        <v>216</v>
      </c>
      <c r="J3">
        <v>216</v>
      </c>
      <c r="K3">
        <v>215</v>
      </c>
      <c r="L3">
        <v>215</v>
      </c>
      <c r="M3">
        <v>216</v>
      </c>
      <c r="N3">
        <v>216</v>
      </c>
      <c r="O3" s="4">
        <v>215</v>
      </c>
      <c r="P3">
        <v>111100</v>
      </c>
      <c r="Q3" s="3" t="s">
        <v>99</v>
      </c>
      <c r="R3" s="22"/>
    </row>
    <row r="4" spans="1:18">
      <c r="A4">
        <v>20</v>
      </c>
      <c r="B4">
        <v>9</v>
      </c>
      <c r="C4" s="3" t="s">
        <v>65</v>
      </c>
      <c r="D4">
        <v>215</v>
      </c>
      <c r="E4">
        <v>215</v>
      </c>
      <c r="F4">
        <v>215</v>
      </c>
      <c r="G4">
        <v>215</v>
      </c>
      <c r="H4">
        <v>215</v>
      </c>
      <c r="I4">
        <v>216</v>
      </c>
      <c r="J4">
        <v>216</v>
      </c>
      <c r="K4">
        <v>215</v>
      </c>
      <c r="L4">
        <v>215</v>
      </c>
      <c r="M4">
        <v>216</v>
      </c>
      <c r="N4">
        <v>216</v>
      </c>
      <c r="O4" s="4">
        <v>215</v>
      </c>
      <c r="P4">
        <v>111101</v>
      </c>
      <c r="Q4" s="3" t="s">
        <v>99</v>
      </c>
      <c r="R4" s="22"/>
    </row>
    <row r="5" spans="1:18">
      <c r="A5">
        <v>20</v>
      </c>
      <c r="B5">
        <v>9</v>
      </c>
      <c r="C5" s="3" t="s">
        <v>66</v>
      </c>
      <c r="D5">
        <v>53</v>
      </c>
      <c r="E5">
        <v>53</v>
      </c>
      <c r="F5">
        <v>52</v>
      </c>
      <c r="G5">
        <v>53</v>
      </c>
      <c r="H5">
        <v>53</v>
      </c>
      <c r="I5">
        <v>53</v>
      </c>
      <c r="J5">
        <v>53</v>
      </c>
      <c r="K5">
        <v>53</v>
      </c>
      <c r="L5">
        <v>53</v>
      </c>
      <c r="M5">
        <v>53</v>
      </c>
      <c r="N5">
        <v>53</v>
      </c>
      <c r="O5" s="4">
        <v>53</v>
      </c>
      <c r="P5">
        <v>112100</v>
      </c>
      <c r="Q5" s="3" t="s">
        <v>99</v>
      </c>
      <c r="R5" s="22"/>
    </row>
    <row r="6" spans="1:18">
      <c r="A6">
        <v>20</v>
      </c>
      <c r="B6">
        <v>9</v>
      </c>
      <c r="C6" s="3" t="s">
        <v>67</v>
      </c>
      <c r="D6">
        <v>255.6</v>
      </c>
      <c r="E6">
        <v>255.6</v>
      </c>
      <c r="F6">
        <v>254.6</v>
      </c>
      <c r="G6">
        <v>257.60000000000002</v>
      </c>
      <c r="H6">
        <v>258.60000000000002</v>
      </c>
      <c r="I6">
        <v>258.60000000000002</v>
      </c>
      <c r="J6">
        <v>258.60000000000002</v>
      </c>
      <c r="K6">
        <v>258.60000000000002</v>
      </c>
      <c r="L6">
        <v>258.60000000000002</v>
      </c>
      <c r="M6">
        <v>258.60000000000002</v>
      </c>
      <c r="N6">
        <v>258.60000000000002</v>
      </c>
      <c r="O6" s="4">
        <v>258.60000000000002</v>
      </c>
      <c r="P6">
        <v>113100</v>
      </c>
      <c r="Q6" s="3" t="s">
        <v>99</v>
      </c>
      <c r="R6" s="22"/>
    </row>
    <row r="7" spans="1:18">
      <c r="A7">
        <v>20</v>
      </c>
      <c r="B7">
        <v>9</v>
      </c>
      <c r="C7" s="3" t="s">
        <v>70</v>
      </c>
      <c r="D7">
        <v>359.5</v>
      </c>
      <c r="E7">
        <v>363.5</v>
      </c>
      <c r="F7">
        <v>363.5</v>
      </c>
      <c r="G7">
        <v>364.5</v>
      </c>
      <c r="H7">
        <v>364.5</v>
      </c>
      <c r="I7">
        <v>364.5</v>
      </c>
      <c r="J7">
        <v>364.5</v>
      </c>
      <c r="K7">
        <v>363.5</v>
      </c>
      <c r="L7">
        <v>365.5</v>
      </c>
      <c r="M7">
        <v>365.5</v>
      </c>
      <c r="N7">
        <v>365.5</v>
      </c>
      <c r="O7" s="4">
        <v>365.5</v>
      </c>
      <c r="P7">
        <v>114100</v>
      </c>
      <c r="Q7" s="3" t="s">
        <v>99</v>
      </c>
      <c r="R7" s="22"/>
    </row>
    <row r="8" spans="1:18">
      <c r="A8">
        <v>20</v>
      </c>
      <c r="B8">
        <v>9</v>
      </c>
      <c r="C8" s="3" t="s">
        <v>143</v>
      </c>
      <c r="D8">
        <v>116.4</v>
      </c>
      <c r="E8">
        <v>116.4</v>
      </c>
      <c r="F8">
        <v>116.4</v>
      </c>
      <c r="G8">
        <v>116.4</v>
      </c>
      <c r="H8">
        <v>116.4</v>
      </c>
      <c r="P8">
        <v>116100</v>
      </c>
      <c r="Q8" s="3" t="s">
        <v>99</v>
      </c>
      <c r="R8" s="22"/>
    </row>
    <row r="9" spans="1:18">
      <c r="A9">
        <v>20</v>
      </c>
      <c r="B9">
        <v>9</v>
      </c>
      <c r="C9" s="3" t="s">
        <v>71</v>
      </c>
      <c r="D9">
        <v>76.5</v>
      </c>
      <c r="E9">
        <v>77.5</v>
      </c>
      <c r="F9">
        <v>77.5</v>
      </c>
      <c r="G9">
        <v>80.5</v>
      </c>
      <c r="H9">
        <v>79.5</v>
      </c>
      <c r="I9">
        <v>78.5</v>
      </c>
      <c r="J9">
        <v>79.5</v>
      </c>
      <c r="K9">
        <v>79.5</v>
      </c>
      <c r="L9">
        <v>80.5</v>
      </c>
      <c r="M9">
        <v>82.5</v>
      </c>
      <c r="N9">
        <v>82.5</v>
      </c>
      <c r="O9" s="4">
        <v>81.5</v>
      </c>
      <c r="P9">
        <v>117100</v>
      </c>
      <c r="Q9" s="3" t="s">
        <v>99</v>
      </c>
      <c r="R9" s="22"/>
    </row>
    <row r="10" spans="1:18">
      <c r="A10">
        <v>20</v>
      </c>
      <c r="B10">
        <v>9</v>
      </c>
      <c r="C10" s="3" t="s">
        <v>75</v>
      </c>
      <c r="D10">
        <v>382</v>
      </c>
      <c r="E10">
        <v>382</v>
      </c>
      <c r="F10">
        <v>382</v>
      </c>
      <c r="G10">
        <v>382</v>
      </c>
      <c r="H10">
        <v>380</v>
      </c>
      <c r="I10">
        <v>379</v>
      </c>
      <c r="J10">
        <v>381</v>
      </c>
      <c r="K10">
        <v>381</v>
      </c>
      <c r="L10">
        <v>381</v>
      </c>
      <c r="M10">
        <v>381</v>
      </c>
      <c r="N10">
        <v>380</v>
      </c>
      <c r="O10" s="4">
        <v>379</v>
      </c>
      <c r="P10">
        <v>118100</v>
      </c>
      <c r="Q10" s="3" t="s">
        <v>99</v>
      </c>
      <c r="R10" s="22"/>
    </row>
    <row r="11" spans="1:18">
      <c r="A11">
        <v>20</v>
      </c>
      <c r="B11">
        <v>9</v>
      </c>
      <c r="C11" s="3" t="s">
        <v>75</v>
      </c>
      <c r="D11">
        <v>374</v>
      </c>
      <c r="E11">
        <v>374</v>
      </c>
      <c r="F11">
        <v>374</v>
      </c>
      <c r="G11">
        <v>374</v>
      </c>
      <c r="H11">
        <v>372</v>
      </c>
      <c r="I11">
        <v>372</v>
      </c>
      <c r="J11">
        <v>373</v>
      </c>
      <c r="K11">
        <v>373</v>
      </c>
      <c r="L11">
        <v>373</v>
      </c>
      <c r="M11">
        <v>373</v>
      </c>
      <c r="N11">
        <v>372</v>
      </c>
      <c r="O11" s="4">
        <v>371</v>
      </c>
      <c r="P11">
        <v>118101</v>
      </c>
      <c r="Q11" s="3" t="s">
        <v>99</v>
      </c>
      <c r="R11" s="22"/>
    </row>
    <row r="12" spans="1:18">
      <c r="A12">
        <v>20</v>
      </c>
      <c r="B12">
        <v>9</v>
      </c>
      <c r="C12" s="3" t="s">
        <v>76</v>
      </c>
      <c r="D12" s="9">
        <v>2232.4</v>
      </c>
      <c r="E12" s="9">
        <v>2237.4</v>
      </c>
      <c r="F12" s="9">
        <v>2239.4</v>
      </c>
      <c r="G12" s="9">
        <v>2235.4</v>
      </c>
      <c r="H12" s="9">
        <v>2240.4</v>
      </c>
      <c r="I12" s="9">
        <v>2241.4</v>
      </c>
      <c r="J12" s="9">
        <v>2244.4</v>
      </c>
      <c r="K12" s="9">
        <v>2241.9</v>
      </c>
      <c r="L12" s="9">
        <v>2240.9</v>
      </c>
      <c r="M12" s="9">
        <v>2242.9</v>
      </c>
      <c r="N12" s="9">
        <v>2246.9</v>
      </c>
      <c r="O12" s="4">
        <v>2246.9</v>
      </c>
      <c r="P12">
        <v>119100</v>
      </c>
      <c r="Q12" s="3" t="s">
        <v>99</v>
      </c>
      <c r="R12" s="22"/>
    </row>
    <row r="13" spans="1:18">
      <c r="A13">
        <v>20</v>
      </c>
      <c r="B13">
        <v>9</v>
      </c>
      <c r="C13" s="3" t="s">
        <v>76</v>
      </c>
      <c r="D13">
        <v>806.7</v>
      </c>
      <c r="E13">
        <v>810.7</v>
      </c>
      <c r="F13">
        <v>811.7</v>
      </c>
      <c r="G13">
        <v>810.7</v>
      </c>
      <c r="H13">
        <v>809.7</v>
      </c>
      <c r="I13">
        <v>809.7</v>
      </c>
      <c r="J13">
        <v>810.7</v>
      </c>
      <c r="K13">
        <v>809.7</v>
      </c>
      <c r="L13">
        <v>809.7</v>
      </c>
      <c r="M13">
        <v>810.7</v>
      </c>
      <c r="N13">
        <v>810.7</v>
      </c>
      <c r="O13" s="4">
        <v>813.2</v>
      </c>
      <c r="P13">
        <v>119101</v>
      </c>
      <c r="Q13" s="3" t="s">
        <v>99</v>
      </c>
      <c r="R13" s="22"/>
    </row>
    <row r="14" spans="1:18">
      <c r="A14">
        <v>20</v>
      </c>
      <c r="B14">
        <v>9</v>
      </c>
      <c r="C14" s="3" t="s">
        <v>77</v>
      </c>
      <c r="D14">
        <v>346</v>
      </c>
      <c r="E14">
        <v>346</v>
      </c>
      <c r="F14">
        <v>346</v>
      </c>
      <c r="G14">
        <v>346</v>
      </c>
      <c r="H14">
        <v>348</v>
      </c>
      <c r="I14">
        <v>348</v>
      </c>
      <c r="J14">
        <v>349</v>
      </c>
      <c r="K14">
        <v>347</v>
      </c>
      <c r="L14">
        <v>345</v>
      </c>
      <c r="M14">
        <v>346</v>
      </c>
      <c r="N14">
        <v>346</v>
      </c>
      <c r="O14" s="4">
        <v>347</v>
      </c>
      <c r="P14">
        <v>120100</v>
      </c>
      <c r="Q14" s="3" t="s">
        <v>99</v>
      </c>
      <c r="R14" s="22"/>
    </row>
    <row r="15" spans="1:18">
      <c r="A15">
        <v>20</v>
      </c>
      <c r="B15">
        <v>9</v>
      </c>
      <c r="C15" s="3" t="s">
        <v>78</v>
      </c>
      <c r="D15" s="9">
        <v>2074</v>
      </c>
      <c r="E15" s="9">
        <v>2073</v>
      </c>
      <c r="F15" s="9">
        <v>2070</v>
      </c>
      <c r="G15" s="9">
        <v>2064</v>
      </c>
      <c r="H15" s="9">
        <v>2063</v>
      </c>
      <c r="I15" s="9">
        <v>2068</v>
      </c>
      <c r="J15" s="9">
        <v>2064</v>
      </c>
      <c r="K15" s="9">
        <v>2056</v>
      </c>
      <c r="L15" s="9">
        <v>2054</v>
      </c>
      <c r="M15" s="9">
        <v>2060</v>
      </c>
      <c r="N15" s="9">
        <v>2061</v>
      </c>
      <c r="O15" s="4">
        <v>2061</v>
      </c>
      <c r="P15">
        <v>121100</v>
      </c>
      <c r="Q15" s="3" t="s">
        <v>99</v>
      </c>
      <c r="R15" s="22"/>
    </row>
    <row r="16" spans="1:18">
      <c r="A16">
        <v>20</v>
      </c>
      <c r="B16">
        <v>9</v>
      </c>
      <c r="C16" s="3" t="s">
        <v>81</v>
      </c>
      <c r="D16" s="9">
        <v>1420.5</v>
      </c>
      <c r="E16" s="9">
        <v>1418.5</v>
      </c>
      <c r="F16" s="9">
        <v>1418.5</v>
      </c>
      <c r="G16" s="9">
        <v>1418.5</v>
      </c>
      <c r="H16" s="9">
        <v>1412.5</v>
      </c>
      <c r="I16" s="9">
        <v>1417.5</v>
      </c>
      <c r="J16" s="9">
        <v>1415.5</v>
      </c>
      <c r="K16" s="9">
        <v>1417.5</v>
      </c>
      <c r="L16" s="9">
        <v>1416.5</v>
      </c>
      <c r="M16" s="9">
        <v>1415.5</v>
      </c>
      <c r="N16" s="9">
        <v>1414.5</v>
      </c>
      <c r="O16" s="4">
        <v>1413.5</v>
      </c>
      <c r="P16">
        <v>122100</v>
      </c>
      <c r="Q16" s="3" t="s">
        <v>99</v>
      </c>
      <c r="R16" s="22"/>
    </row>
    <row r="17" spans="1:18">
      <c r="A17">
        <v>20</v>
      </c>
      <c r="B17">
        <v>9</v>
      </c>
      <c r="C17" s="3" t="s">
        <v>86</v>
      </c>
      <c r="D17">
        <v>170</v>
      </c>
      <c r="E17">
        <v>169</v>
      </c>
      <c r="F17">
        <v>169</v>
      </c>
      <c r="G17">
        <v>170</v>
      </c>
      <c r="H17">
        <v>170</v>
      </c>
      <c r="I17">
        <v>169</v>
      </c>
      <c r="J17">
        <v>169</v>
      </c>
      <c r="K17">
        <v>168</v>
      </c>
      <c r="L17">
        <v>168</v>
      </c>
      <c r="M17">
        <v>166</v>
      </c>
      <c r="N17">
        <v>167</v>
      </c>
      <c r="O17" s="4">
        <v>168</v>
      </c>
      <c r="P17">
        <v>123100</v>
      </c>
      <c r="Q17" s="3" t="s">
        <v>99</v>
      </c>
      <c r="R17" s="22"/>
    </row>
    <row r="18" spans="1:18">
      <c r="A18">
        <v>20</v>
      </c>
      <c r="B18">
        <v>9</v>
      </c>
      <c r="C18" s="3" t="s">
        <v>86</v>
      </c>
      <c r="D18">
        <v>183</v>
      </c>
      <c r="E18">
        <v>182</v>
      </c>
      <c r="F18">
        <v>182</v>
      </c>
      <c r="G18">
        <v>183</v>
      </c>
      <c r="H18">
        <v>183</v>
      </c>
      <c r="I18">
        <v>181</v>
      </c>
      <c r="J18">
        <v>181</v>
      </c>
      <c r="K18">
        <v>180</v>
      </c>
      <c r="L18">
        <v>180</v>
      </c>
      <c r="M18">
        <v>179</v>
      </c>
      <c r="N18">
        <v>180</v>
      </c>
      <c r="O18" s="4">
        <v>181</v>
      </c>
      <c r="P18">
        <v>123101</v>
      </c>
      <c r="Q18" s="3" t="s">
        <v>99</v>
      </c>
      <c r="R18" s="22"/>
    </row>
    <row r="19" spans="1:18">
      <c r="A19">
        <v>20</v>
      </c>
      <c r="B19">
        <v>9</v>
      </c>
      <c r="C19" s="3" t="s">
        <v>87</v>
      </c>
      <c r="D19">
        <v>285</v>
      </c>
      <c r="E19">
        <v>285</v>
      </c>
      <c r="F19">
        <v>284</v>
      </c>
      <c r="G19">
        <v>284</v>
      </c>
      <c r="H19">
        <v>286</v>
      </c>
      <c r="I19">
        <v>286</v>
      </c>
      <c r="J19">
        <v>286</v>
      </c>
      <c r="K19">
        <v>287</v>
      </c>
      <c r="L19">
        <v>286</v>
      </c>
      <c r="M19">
        <v>285</v>
      </c>
      <c r="N19">
        <v>285</v>
      </c>
      <c r="O19" s="4">
        <v>283</v>
      </c>
      <c r="P19">
        <v>124100</v>
      </c>
      <c r="Q19" s="3" t="s">
        <v>99</v>
      </c>
      <c r="R19" s="22"/>
    </row>
    <row r="20" spans="1:18">
      <c r="A20">
        <v>20</v>
      </c>
      <c r="B20">
        <v>9</v>
      </c>
      <c r="C20" s="3" t="s">
        <v>88</v>
      </c>
      <c r="D20">
        <v>194</v>
      </c>
      <c r="E20">
        <v>195</v>
      </c>
      <c r="F20">
        <v>195</v>
      </c>
      <c r="G20">
        <v>197</v>
      </c>
      <c r="H20">
        <v>195</v>
      </c>
      <c r="I20">
        <v>195</v>
      </c>
      <c r="J20">
        <v>195</v>
      </c>
      <c r="K20">
        <v>195</v>
      </c>
      <c r="L20">
        <v>193</v>
      </c>
      <c r="M20">
        <v>193</v>
      </c>
      <c r="N20">
        <v>195</v>
      </c>
      <c r="O20" s="4">
        <v>195</v>
      </c>
      <c r="P20">
        <v>125100</v>
      </c>
      <c r="Q20" s="3" t="s">
        <v>99</v>
      </c>
      <c r="R20" s="22"/>
    </row>
    <row r="21" spans="1:18">
      <c r="A21">
        <v>20</v>
      </c>
      <c r="B21">
        <v>9</v>
      </c>
      <c r="C21" s="3" t="s">
        <v>89</v>
      </c>
      <c r="D21">
        <v>70</v>
      </c>
      <c r="E21">
        <v>70</v>
      </c>
      <c r="F21">
        <v>70</v>
      </c>
      <c r="G21">
        <v>70</v>
      </c>
      <c r="H21">
        <v>70</v>
      </c>
      <c r="I21">
        <v>70</v>
      </c>
      <c r="J21">
        <v>70</v>
      </c>
      <c r="K21">
        <v>70</v>
      </c>
      <c r="L21">
        <v>70</v>
      </c>
      <c r="M21">
        <v>70</v>
      </c>
      <c r="N21">
        <v>70</v>
      </c>
      <c r="O21" s="4">
        <v>71</v>
      </c>
      <c r="P21">
        <v>126100</v>
      </c>
      <c r="Q21" s="3" t="s">
        <v>99</v>
      </c>
      <c r="R21" s="22"/>
    </row>
    <row r="22" spans="1:18">
      <c r="A22">
        <v>20</v>
      </c>
      <c r="B22">
        <v>9</v>
      </c>
      <c r="C22" s="3" t="s">
        <v>25</v>
      </c>
      <c r="D22">
        <v>219</v>
      </c>
      <c r="E22">
        <v>217</v>
      </c>
      <c r="F22">
        <v>219</v>
      </c>
      <c r="G22">
        <v>219</v>
      </c>
      <c r="H22">
        <v>219</v>
      </c>
      <c r="I22">
        <v>219</v>
      </c>
      <c r="J22">
        <v>219</v>
      </c>
      <c r="K22">
        <v>217</v>
      </c>
      <c r="L22">
        <v>217</v>
      </c>
      <c r="M22">
        <v>217</v>
      </c>
      <c r="N22">
        <v>216</v>
      </c>
      <c r="O22" s="4">
        <v>217</v>
      </c>
      <c r="P22">
        <v>127100</v>
      </c>
      <c r="Q22" s="3" t="s">
        <v>99</v>
      </c>
      <c r="R22" s="22"/>
    </row>
    <row r="23" spans="1:18">
      <c r="A23">
        <v>20</v>
      </c>
      <c r="B23">
        <v>9</v>
      </c>
      <c r="C23" s="3" t="s">
        <v>34</v>
      </c>
      <c r="D23" s="9">
        <v>2332.5</v>
      </c>
      <c r="E23" s="9">
        <v>2333.5</v>
      </c>
      <c r="F23" s="9">
        <v>2335.5</v>
      </c>
      <c r="G23" s="9">
        <v>2331.5</v>
      </c>
      <c r="H23" s="9">
        <v>2325.5</v>
      </c>
      <c r="I23" s="9">
        <v>2325.5</v>
      </c>
      <c r="J23" s="9">
        <v>2322.5</v>
      </c>
      <c r="K23" s="9">
        <v>2320.5</v>
      </c>
      <c r="L23" s="9">
        <v>2318.5</v>
      </c>
      <c r="M23" s="9">
        <v>2320.5</v>
      </c>
      <c r="N23" s="9">
        <v>2316.5</v>
      </c>
      <c r="O23" s="4">
        <v>2321.5</v>
      </c>
      <c r="P23">
        <v>128100</v>
      </c>
      <c r="Q23" s="3" t="s">
        <v>99</v>
      </c>
      <c r="R23" s="22"/>
    </row>
    <row r="24" spans="1:18">
      <c r="A24">
        <v>20</v>
      </c>
      <c r="B24">
        <v>9</v>
      </c>
      <c r="C24" s="3" t="s">
        <v>35</v>
      </c>
      <c r="D24">
        <v>246</v>
      </c>
      <c r="E24">
        <v>245</v>
      </c>
      <c r="F24">
        <v>246</v>
      </c>
      <c r="G24">
        <v>246</v>
      </c>
      <c r="H24">
        <v>245</v>
      </c>
      <c r="I24">
        <v>244</v>
      </c>
      <c r="J24">
        <v>244</v>
      </c>
      <c r="K24">
        <v>245</v>
      </c>
      <c r="L24">
        <v>244</v>
      </c>
      <c r="M24">
        <v>244</v>
      </c>
      <c r="N24">
        <v>245</v>
      </c>
      <c r="O24" s="4">
        <v>245</v>
      </c>
      <c r="P24">
        <v>129100</v>
      </c>
      <c r="Q24" s="3" t="s">
        <v>99</v>
      </c>
      <c r="R24" s="22"/>
    </row>
    <row r="25" spans="1:18">
      <c r="A25">
        <v>20</v>
      </c>
      <c r="B25">
        <v>9</v>
      </c>
      <c r="C25" s="3" t="s">
        <v>36</v>
      </c>
      <c r="D25">
        <v>463.2</v>
      </c>
      <c r="E25">
        <v>464.2</v>
      </c>
      <c r="F25">
        <v>462.2</v>
      </c>
      <c r="G25">
        <v>458.2</v>
      </c>
      <c r="H25">
        <v>456.2</v>
      </c>
      <c r="I25">
        <v>456.2</v>
      </c>
      <c r="J25">
        <v>455.2</v>
      </c>
      <c r="K25">
        <v>454.2</v>
      </c>
      <c r="L25">
        <v>450.2</v>
      </c>
      <c r="M25">
        <v>449.2</v>
      </c>
      <c r="N25">
        <v>445.2</v>
      </c>
      <c r="O25" s="4">
        <v>443.2</v>
      </c>
      <c r="P25">
        <v>130100</v>
      </c>
      <c r="Q25" s="3" t="s">
        <v>99</v>
      </c>
      <c r="R25" s="22"/>
    </row>
    <row r="26" spans="1:18">
      <c r="A26">
        <v>20</v>
      </c>
      <c r="B26">
        <v>9</v>
      </c>
      <c r="C26" s="3" t="s">
        <v>37</v>
      </c>
      <c r="D26">
        <v>478.4</v>
      </c>
      <c r="E26">
        <v>479.4</v>
      </c>
      <c r="F26">
        <v>481.4</v>
      </c>
      <c r="G26">
        <v>479.4</v>
      </c>
      <c r="H26">
        <v>483.2</v>
      </c>
      <c r="I26">
        <v>481.2</v>
      </c>
      <c r="J26">
        <v>482.2</v>
      </c>
      <c r="K26">
        <v>482.2</v>
      </c>
      <c r="L26">
        <v>489.7</v>
      </c>
      <c r="M26">
        <v>489.9</v>
      </c>
      <c r="N26">
        <v>486.9</v>
      </c>
      <c r="O26" s="4">
        <v>484.9</v>
      </c>
      <c r="P26">
        <v>131100</v>
      </c>
      <c r="Q26" s="3" t="s">
        <v>99</v>
      </c>
      <c r="R26" s="22"/>
    </row>
    <row r="27" spans="1:18">
      <c r="A27">
        <v>20</v>
      </c>
      <c r="B27">
        <v>9</v>
      </c>
      <c r="C27" s="3" t="s">
        <v>37</v>
      </c>
      <c r="D27">
        <v>466.4</v>
      </c>
      <c r="E27">
        <v>469.4</v>
      </c>
      <c r="F27">
        <v>471.4</v>
      </c>
      <c r="G27">
        <v>470.4</v>
      </c>
      <c r="H27">
        <v>470.4</v>
      </c>
      <c r="I27">
        <v>468.4</v>
      </c>
      <c r="J27">
        <v>468.4</v>
      </c>
      <c r="K27">
        <v>468.4</v>
      </c>
      <c r="L27">
        <v>466.9</v>
      </c>
      <c r="M27">
        <v>469.9</v>
      </c>
      <c r="N27">
        <v>474.9</v>
      </c>
      <c r="O27" s="4">
        <v>472.9</v>
      </c>
      <c r="P27">
        <v>131101</v>
      </c>
      <c r="Q27" s="3" t="s">
        <v>99</v>
      </c>
      <c r="R27" s="22"/>
    </row>
    <row r="28" spans="1:18">
      <c r="A28">
        <v>20</v>
      </c>
      <c r="B28">
        <v>9</v>
      </c>
      <c r="C28" s="3" t="s">
        <v>38</v>
      </c>
      <c r="D28">
        <v>124</v>
      </c>
      <c r="E28">
        <v>124</v>
      </c>
      <c r="F28">
        <v>124</v>
      </c>
      <c r="G28">
        <v>124</v>
      </c>
      <c r="H28">
        <v>122</v>
      </c>
      <c r="I28">
        <v>121</v>
      </c>
      <c r="J28">
        <v>121</v>
      </c>
      <c r="K28">
        <v>119</v>
      </c>
      <c r="L28">
        <v>119</v>
      </c>
      <c r="M28">
        <v>119</v>
      </c>
      <c r="N28">
        <v>117</v>
      </c>
      <c r="O28" s="4">
        <v>117</v>
      </c>
      <c r="P28">
        <v>132100</v>
      </c>
      <c r="Q28" s="3" t="s">
        <v>99</v>
      </c>
      <c r="R28" s="22"/>
    </row>
    <row r="29" spans="1:18">
      <c r="A29">
        <v>20</v>
      </c>
      <c r="B29">
        <v>9</v>
      </c>
      <c r="C29" s="3" t="s">
        <v>47</v>
      </c>
      <c r="D29">
        <v>321</v>
      </c>
      <c r="E29">
        <v>322</v>
      </c>
      <c r="F29">
        <v>321</v>
      </c>
      <c r="G29">
        <v>322</v>
      </c>
      <c r="H29">
        <v>322</v>
      </c>
      <c r="I29">
        <v>321</v>
      </c>
      <c r="J29">
        <v>319</v>
      </c>
      <c r="K29">
        <v>320</v>
      </c>
      <c r="L29">
        <v>322</v>
      </c>
      <c r="M29">
        <v>322</v>
      </c>
      <c r="N29">
        <v>323</v>
      </c>
      <c r="O29" s="4">
        <v>323</v>
      </c>
      <c r="P29">
        <v>133100</v>
      </c>
      <c r="Q29" s="3" t="s">
        <v>99</v>
      </c>
      <c r="R29" s="22"/>
    </row>
    <row r="30" spans="1:18">
      <c r="A30">
        <v>20</v>
      </c>
      <c r="B30">
        <v>9</v>
      </c>
      <c r="C30" s="3" t="s">
        <v>47</v>
      </c>
      <c r="D30">
        <v>318</v>
      </c>
      <c r="E30">
        <v>318</v>
      </c>
      <c r="F30">
        <v>317</v>
      </c>
      <c r="G30">
        <v>318</v>
      </c>
      <c r="H30">
        <v>318</v>
      </c>
      <c r="I30">
        <v>317</v>
      </c>
      <c r="J30">
        <v>315</v>
      </c>
      <c r="K30">
        <v>316</v>
      </c>
      <c r="L30">
        <v>318</v>
      </c>
      <c r="M30">
        <v>318</v>
      </c>
      <c r="N30">
        <v>319</v>
      </c>
      <c r="O30" s="4">
        <v>319</v>
      </c>
      <c r="P30">
        <v>133101</v>
      </c>
      <c r="Q30" s="3" t="s">
        <v>99</v>
      </c>
      <c r="R30" s="22"/>
    </row>
    <row r="31" spans="1:18">
      <c r="A31">
        <v>20</v>
      </c>
      <c r="B31">
        <v>9</v>
      </c>
      <c r="C31" s="3" t="s">
        <v>48</v>
      </c>
      <c r="D31">
        <v>361</v>
      </c>
      <c r="E31">
        <v>361</v>
      </c>
      <c r="F31">
        <v>361</v>
      </c>
      <c r="G31">
        <v>361</v>
      </c>
      <c r="H31">
        <v>361</v>
      </c>
      <c r="I31">
        <v>360</v>
      </c>
      <c r="J31">
        <v>360</v>
      </c>
      <c r="K31">
        <v>359</v>
      </c>
      <c r="L31">
        <v>360</v>
      </c>
      <c r="M31">
        <v>359</v>
      </c>
      <c r="N31">
        <v>359</v>
      </c>
      <c r="O31" s="4">
        <v>359</v>
      </c>
      <c r="P31">
        <v>134100</v>
      </c>
      <c r="Q31" s="3" t="s">
        <v>99</v>
      </c>
      <c r="R31" s="22"/>
    </row>
    <row r="32" spans="1:18">
      <c r="A32">
        <v>20</v>
      </c>
      <c r="B32">
        <v>9</v>
      </c>
      <c r="C32" s="3" t="s">
        <v>49</v>
      </c>
      <c r="D32" s="9">
        <v>3096.2</v>
      </c>
      <c r="E32" s="9">
        <v>3094.2</v>
      </c>
      <c r="F32" s="9">
        <v>3097.4</v>
      </c>
      <c r="G32" s="9">
        <v>3092.2</v>
      </c>
      <c r="H32" s="9">
        <v>3093.2</v>
      </c>
      <c r="I32" s="9">
        <v>3098.8</v>
      </c>
      <c r="J32" s="9">
        <v>3102.8</v>
      </c>
      <c r="K32" s="9">
        <v>3099.2</v>
      </c>
      <c r="L32" s="9">
        <v>3103.8</v>
      </c>
      <c r="M32" s="9">
        <v>3103.6</v>
      </c>
      <c r="N32" s="9">
        <v>3100.8</v>
      </c>
      <c r="O32" s="4">
        <v>3093</v>
      </c>
      <c r="P32">
        <v>150100</v>
      </c>
      <c r="Q32" s="3" t="s">
        <v>99</v>
      </c>
      <c r="R32" s="22"/>
    </row>
    <row r="33" spans="1:18">
      <c r="A33">
        <v>20</v>
      </c>
      <c r="B33">
        <v>9</v>
      </c>
      <c r="C33" s="3" t="s">
        <v>49</v>
      </c>
      <c r="D33" s="9">
        <v>3064.2</v>
      </c>
      <c r="E33" s="9">
        <v>3062.2</v>
      </c>
      <c r="F33" s="9">
        <v>3065.4</v>
      </c>
      <c r="G33" s="9">
        <v>3062.2</v>
      </c>
      <c r="H33" s="9">
        <v>3063.2</v>
      </c>
      <c r="I33" s="9">
        <v>3067.8</v>
      </c>
      <c r="J33" s="9">
        <v>3071.6</v>
      </c>
      <c r="K33" s="9">
        <v>3068.2</v>
      </c>
      <c r="L33" s="9">
        <v>3071.8</v>
      </c>
      <c r="M33" s="9">
        <v>3076.6</v>
      </c>
      <c r="N33" s="9">
        <v>3067.8</v>
      </c>
      <c r="O33" s="4">
        <v>3061</v>
      </c>
      <c r="P33">
        <v>150101</v>
      </c>
      <c r="Q33" s="3" t="s">
        <v>99</v>
      </c>
      <c r="R33" s="22"/>
    </row>
    <row r="34" spans="1:18">
      <c r="A34">
        <v>20</v>
      </c>
      <c r="B34">
        <v>9</v>
      </c>
      <c r="C34" s="3" t="s">
        <v>50</v>
      </c>
      <c r="D34">
        <v>183.9</v>
      </c>
      <c r="E34">
        <v>183.9</v>
      </c>
      <c r="F34">
        <v>182.9</v>
      </c>
      <c r="G34">
        <v>184.7</v>
      </c>
      <c r="H34">
        <v>184.1</v>
      </c>
      <c r="I34">
        <v>184.9</v>
      </c>
      <c r="J34">
        <v>186.7</v>
      </c>
      <c r="K34">
        <v>184.3</v>
      </c>
      <c r="L34">
        <v>183.3</v>
      </c>
      <c r="M34">
        <v>183.1</v>
      </c>
      <c r="N34">
        <v>184.7</v>
      </c>
      <c r="O34" s="4">
        <v>184.7</v>
      </c>
      <c r="P34">
        <v>151100</v>
      </c>
      <c r="Q34" s="3" t="s">
        <v>99</v>
      </c>
      <c r="R34" s="22"/>
    </row>
    <row r="35" spans="1:18">
      <c r="A35">
        <v>20</v>
      </c>
      <c r="B35">
        <v>9</v>
      </c>
      <c r="C35" s="3" t="s">
        <v>50</v>
      </c>
      <c r="D35">
        <v>196.1</v>
      </c>
      <c r="E35">
        <v>196.1</v>
      </c>
      <c r="F35">
        <v>192.7</v>
      </c>
      <c r="G35">
        <v>196.9</v>
      </c>
      <c r="H35">
        <v>195.5</v>
      </c>
      <c r="I35">
        <v>196.3</v>
      </c>
      <c r="J35">
        <v>197.3</v>
      </c>
      <c r="K35">
        <v>194.9</v>
      </c>
      <c r="L35">
        <v>194.7</v>
      </c>
      <c r="M35">
        <v>188.9</v>
      </c>
      <c r="N35">
        <v>188.9</v>
      </c>
      <c r="O35" s="4">
        <v>189.7</v>
      </c>
      <c r="P35">
        <v>151101</v>
      </c>
      <c r="Q35" s="3" t="s">
        <v>99</v>
      </c>
      <c r="R35" s="22"/>
    </row>
    <row r="36" spans="1:18">
      <c r="A36">
        <v>20</v>
      </c>
      <c r="B36">
        <v>9</v>
      </c>
      <c r="C36" s="3" t="s">
        <v>56</v>
      </c>
      <c r="D36" s="9">
        <v>1814.5</v>
      </c>
      <c r="E36" s="9">
        <v>1813.5</v>
      </c>
      <c r="F36" s="9">
        <v>1823.7</v>
      </c>
      <c r="G36" s="9">
        <v>1816.9</v>
      </c>
      <c r="H36" s="9">
        <v>1817.3</v>
      </c>
      <c r="I36" s="9">
        <v>1822.1</v>
      </c>
      <c r="J36" s="9">
        <v>1818.3</v>
      </c>
      <c r="K36" s="9">
        <v>1822.5</v>
      </c>
      <c r="L36" s="9">
        <v>1820.3</v>
      </c>
      <c r="M36" s="9">
        <v>1826.1</v>
      </c>
      <c r="N36" s="9">
        <v>1828.5</v>
      </c>
      <c r="O36" s="4">
        <v>1824.1</v>
      </c>
      <c r="P36">
        <v>152100</v>
      </c>
      <c r="Q36" s="3" t="s">
        <v>99</v>
      </c>
      <c r="R36" s="22"/>
    </row>
    <row r="37" spans="1:18">
      <c r="A37">
        <v>20</v>
      </c>
      <c r="B37">
        <v>9</v>
      </c>
      <c r="C37" s="3" t="s">
        <v>57</v>
      </c>
      <c r="P37">
        <v>180100</v>
      </c>
      <c r="Q37" s="3" t="s">
        <v>99</v>
      </c>
      <c r="R37" s="22"/>
    </row>
    <row r="38" spans="1:18">
      <c r="A38">
        <v>20</v>
      </c>
      <c r="B38">
        <v>9</v>
      </c>
      <c r="C38" s="3" t="s">
        <v>57</v>
      </c>
      <c r="P38">
        <v>180101</v>
      </c>
      <c r="Q38" s="3" t="s">
        <v>99</v>
      </c>
      <c r="R38" s="22"/>
    </row>
    <row r="39" spans="1:18">
      <c r="A39">
        <v>20</v>
      </c>
      <c r="B39">
        <v>9</v>
      </c>
      <c r="C39" s="3" t="s">
        <v>58</v>
      </c>
      <c r="D39">
        <v>267.2</v>
      </c>
      <c r="E39">
        <v>266.2</v>
      </c>
      <c r="F39">
        <v>268</v>
      </c>
      <c r="G39">
        <v>268</v>
      </c>
      <c r="H39">
        <v>268</v>
      </c>
      <c r="I39">
        <v>268</v>
      </c>
      <c r="J39">
        <v>268</v>
      </c>
      <c r="K39">
        <v>268</v>
      </c>
      <c r="L39">
        <v>269</v>
      </c>
      <c r="M39">
        <v>269</v>
      </c>
      <c r="N39">
        <v>269</v>
      </c>
      <c r="O39" s="4">
        <v>269</v>
      </c>
      <c r="P39">
        <v>181100</v>
      </c>
      <c r="Q39" s="3" t="s">
        <v>99</v>
      </c>
      <c r="R39" s="22"/>
    </row>
    <row r="40" spans="1:18">
      <c r="A40">
        <v>20</v>
      </c>
      <c r="B40">
        <v>9</v>
      </c>
      <c r="C40" s="3" t="s">
        <v>58</v>
      </c>
      <c r="D40">
        <v>108.2</v>
      </c>
      <c r="E40">
        <v>108.2</v>
      </c>
      <c r="F40">
        <v>109</v>
      </c>
      <c r="G40">
        <v>109</v>
      </c>
      <c r="H40">
        <v>109</v>
      </c>
      <c r="I40">
        <v>109</v>
      </c>
      <c r="J40">
        <v>109</v>
      </c>
      <c r="K40">
        <v>109</v>
      </c>
      <c r="L40">
        <v>109</v>
      </c>
      <c r="M40">
        <v>109</v>
      </c>
      <c r="N40">
        <v>109</v>
      </c>
      <c r="O40" s="4">
        <v>109</v>
      </c>
      <c r="P40">
        <v>181101</v>
      </c>
      <c r="Q40" s="3" t="s">
        <v>99</v>
      </c>
      <c r="R40" s="22"/>
    </row>
    <row r="41" spans="1:18">
      <c r="A41">
        <v>20</v>
      </c>
      <c r="B41">
        <v>9</v>
      </c>
      <c r="C41" s="3" t="s">
        <v>59</v>
      </c>
      <c r="D41">
        <v>656</v>
      </c>
      <c r="E41">
        <v>658</v>
      </c>
      <c r="F41">
        <v>658</v>
      </c>
      <c r="G41">
        <v>658</v>
      </c>
      <c r="H41">
        <v>660</v>
      </c>
      <c r="I41">
        <v>660</v>
      </c>
      <c r="J41">
        <v>661</v>
      </c>
      <c r="K41">
        <v>659</v>
      </c>
      <c r="L41">
        <v>660</v>
      </c>
      <c r="M41">
        <v>659</v>
      </c>
      <c r="N41">
        <v>659</v>
      </c>
      <c r="O41" s="4">
        <v>660</v>
      </c>
      <c r="P41">
        <v>182101</v>
      </c>
      <c r="Q41" s="3" t="s">
        <v>99</v>
      </c>
      <c r="R41" s="22"/>
    </row>
    <row r="42" spans="1:18">
      <c r="A42">
        <v>20</v>
      </c>
      <c r="B42">
        <v>9</v>
      </c>
      <c r="C42" s="3" t="s">
        <v>59</v>
      </c>
      <c r="D42">
        <v>777.2</v>
      </c>
      <c r="E42">
        <v>779.2</v>
      </c>
      <c r="F42">
        <v>778.2</v>
      </c>
      <c r="G42">
        <v>780.2</v>
      </c>
      <c r="H42">
        <v>782.2</v>
      </c>
      <c r="I42">
        <v>783.2</v>
      </c>
      <c r="J42">
        <v>783.2</v>
      </c>
      <c r="K42">
        <v>782.2</v>
      </c>
      <c r="L42">
        <v>782.2</v>
      </c>
      <c r="M42">
        <v>784.2</v>
      </c>
      <c r="N42">
        <v>783.2</v>
      </c>
      <c r="O42" s="4">
        <v>785.2</v>
      </c>
      <c r="P42">
        <v>182102</v>
      </c>
      <c r="Q42" s="3" t="s">
        <v>99</v>
      </c>
      <c r="R42" s="22"/>
    </row>
    <row r="43" spans="1:18">
      <c r="A43">
        <v>20</v>
      </c>
      <c r="B43">
        <v>9</v>
      </c>
      <c r="C43" s="3" t="s">
        <v>59</v>
      </c>
      <c r="D43" s="9">
        <v>2647.5</v>
      </c>
      <c r="E43" s="9">
        <v>2637.5</v>
      </c>
      <c r="F43" s="9">
        <v>2617.5</v>
      </c>
      <c r="G43" s="9">
        <v>2602.5</v>
      </c>
      <c r="H43" s="9">
        <v>2607.5</v>
      </c>
      <c r="I43" s="9">
        <v>2616.5</v>
      </c>
      <c r="J43" s="9">
        <v>2616.5</v>
      </c>
      <c r="K43" s="9">
        <v>2623.5</v>
      </c>
      <c r="L43" s="9">
        <v>2620.5</v>
      </c>
      <c r="M43" s="9">
        <v>2612.5</v>
      </c>
      <c r="N43" s="9">
        <v>2618.5</v>
      </c>
      <c r="O43" s="4">
        <v>2607.5</v>
      </c>
      <c r="P43">
        <v>182103</v>
      </c>
      <c r="Q43" s="3" t="s">
        <v>99</v>
      </c>
      <c r="R43" s="22"/>
    </row>
    <row r="44" spans="1:18">
      <c r="A44">
        <v>20</v>
      </c>
      <c r="B44">
        <v>9</v>
      </c>
      <c r="C44" s="3" t="s">
        <v>59</v>
      </c>
      <c r="D44" s="9">
        <v>2128</v>
      </c>
      <c r="E44" s="9">
        <v>2126</v>
      </c>
      <c r="F44" s="9">
        <v>2120</v>
      </c>
      <c r="G44" s="9">
        <v>2111</v>
      </c>
      <c r="H44" s="9">
        <v>2112</v>
      </c>
      <c r="I44" s="9">
        <v>2117</v>
      </c>
      <c r="J44" s="9">
        <v>2120</v>
      </c>
      <c r="K44" s="9">
        <v>2121</v>
      </c>
      <c r="L44" s="9">
        <v>2118</v>
      </c>
      <c r="M44" s="9">
        <v>2101</v>
      </c>
      <c r="N44" s="9">
        <v>2111</v>
      </c>
      <c r="O44" s="4">
        <v>2117</v>
      </c>
      <c r="P44">
        <v>182104</v>
      </c>
      <c r="Q44" s="3" t="s">
        <v>99</v>
      </c>
      <c r="R44" s="22"/>
    </row>
    <row r="45" spans="1:18">
      <c r="A45">
        <v>20</v>
      </c>
      <c r="B45">
        <v>9</v>
      </c>
      <c r="C45" s="3" t="s">
        <v>59</v>
      </c>
      <c r="D45" s="9">
        <v>1087.5</v>
      </c>
      <c r="E45" s="9">
        <v>1084.4000000000001</v>
      </c>
      <c r="F45" s="9">
        <v>1085.0999999999999</v>
      </c>
      <c r="G45" s="9">
        <v>1086.7</v>
      </c>
      <c r="H45" s="9">
        <v>1081.5</v>
      </c>
      <c r="I45" s="9">
        <v>1092.3</v>
      </c>
      <c r="J45" s="9">
        <v>1093.3</v>
      </c>
      <c r="K45" s="9">
        <v>1086.3</v>
      </c>
      <c r="L45" s="9">
        <v>1090.3</v>
      </c>
      <c r="M45" s="9">
        <v>1094.3</v>
      </c>
      <c r="N45" s="9">
        <v>1091.3</v>
      </c>
      <c r="O45" s="4">
        <v>1092.3</v>
      </c>
      <c r="P45">
        <v>182105</v>
      </c>
      <c r="Q45" s="3" t="s">
        <v>99</v>
      </c>
      <c r="R45" s="22"/>
    </row>
    <row r="46" spans="1:18">
      <c r="A46">
        <v>20</v>
      </c>
      <c r="B46">
        <v>9</v>
      </c>
      <c r="C46" s="3" t="s">
        <v>59</v>
      </c>
      <c r="D46" s="9">
        <v>2457.1</v>
      </c>
      <c r="E46" s="9">
        <v>2446.5</v>
      </c>
      <c r="F46" s="9">
        <v>2447.3000000000002</v>
      </c>
      <c r="G46" s="9">
        <v>2426.5</v>
      </c>
      <c r="H46" s="9">
        <v>2407.5</v>
      </c>
      <c r="I46" s="9">
        <v>2397.3000000000002</v>
      </c>
      <c r="J46" s="9">
        <v>2404.6999999999998</v>
      </c>
      <c r="K46" s="9">
        <v>2424.3000000000002</v>
      </c>
      <c r="L46" s="9">
        <v>2428.1999999999998</v>
      </c>
      <c r="M46" s="9">
        <v>2427.8000000000002</v>
      </c>
      <c r="N46" s="9">
        <v>2426.4</v>
      </c>
      <c r="O46" s="4">
        <v>2424.8000000000002</v>
      </c>
      <c r="P46">
        <v>182106</v>
      </c>
      <c r="Q46" s="3" t="s">
        <v>99</v>
      </c>
      <c r="R46" s="22"/>
    </row>
    <row r="47" spans="1:18">
      <c r="A47">
        <v>20</v>
      </c>
      <c r="B47">
        <v>9</v>
      </c>
      <c r="C47" s="3" t="s">
        <v>59</v>
      </c>
      <c r="D47" s="9">
        <v>2229.4</v>
      </c>
      <c r="E47" s="9">
        <v>2220.6</v>
      </c>
      <c r="F47" s="9">
        <v>2219.6</v>
      </c>
      <c r="G47" s="9">
        <v>2218.4</v>
      </c>
      <c r="H47" s="9">
        <v>2183.6</v>
      </c>
      <c r="I47" s="9">
        <v>2170</v>
      </c>
      <c r="J47" s="9">
        <v>2174.6</v>
      </c>
      <c r="K47" s="9">
        <v>2192.4</v>
      </c>
      <c r="L47" s="9">
        <v>2195.3000000000002</v>
      </c>
      <c r="M47" s="9">
        <v>2192.9</v>
      </c>
      <c r="N47" s="9">
        <v>2193.3000000000002</v>
      </c>
      <c r="O47" s="4">
        <v>2192.5</v>
      </c>
      <c r="P47">
        <v>182107</v>
      </c>
      <c r="Q47" s="3" t="s">
        <v>99</v>
      </c>
      <c r="R47" s="22"/>
    </row>
    <row r="48" spans="1:18">
      <c r="A48">
        <v>20</v>
      </c>
      <c r="B48">
        <v>9</v>
      </c>
      <c r="C48" s="3" t="s">
        <v>59</v>
      </c>
      <c r="D48">
        <v>122</v>
      </c>
      <c r="E48">
        <v>122</v>
      </c>
      <c r="F48">
        <v>121</v>
      </c>
      <c r="G48">
        <v>120</v>
      </c>
      <c r="H48">
        <v>120</v>
      </c>
      <c r="I48">
        <v>121</v>
      </c>
      <c r="J48">
        <v>122</v>
      </c>
      <c r="K48">
        <v>121</v>
      </c>
      <c r="L48">
        <v>121</v>
      </c>
      <c r="M48">
        <v>120</v>
      </c>
      <c r="N48">
        <v>121</v>
      </c>
      <c r="O48" s="4">
        <v>123</v>
      </c>
      <c r="P48">
        <v>182109</v>
      </c>
      <c r="Q48" s="3" t="s">
        <v>99</v>
      </c>
      <c r="R48" s="22"/>
    </row>
    <row r="49" spans="1:18">
      <c r="A49">
        <v>20</v>
      </c>
      <c r="B49">
        <v>9</v>
      </c>
      <c r="C49" s="3" t="s">
        <v>59</v>
      </c>
      <c r="D49">
        <v>17</v>
      </c>
      <c r="E49">
        <v>17</v>
      </c>
      <c r="F49">
        <v>17</v>
      </c>
      <c r="G49">
        <v>17</v>
      </c>
      <c r="H49">
        <v>17</v>
      </c>
      <c r="I49">
        <v>18</v>
      </c>
      <c r="J49">
        <v>18</v>
      </c>
      <c r="K49">
        <v>18</v>
      </c>
      <c r="L49">
        <v>18</v>
      </c>
      <c r="M49">
        <v>18</v>
      </c>
      <c r="N49">
        <v>18</v>
      </c>
      <c r="O49" s="4">
        <v>18</v>
      </c>
      <c r="P49">
        <v>182110</v>
      </c>
      <c r="Q49" s="3" t="s">
        <v>99</v>
      </c>
      <c r="R49" s="22"/>
    </row>
    <row r="50" spans="1:18">
      <c r="A50">
        <v>20</v>
      </c>
      <c r="B50">
        <v>9</v>
      </c>
      <c r="C50" s="3" t="s">
        <v>59</v>
      </c>
      <c r="D50">
        <v>253.2</v>
      </c>
      <c r="E50">
        <v>253.2</v>
      </c>
      <c r="F50">
        <v>252.2</v>
      </c>
      <c r="G50">
        <v>252.2</v>
      </c>
      <c r="H50">
        <v>251.2</v>
      </c>
      <c r="I50">
        <v>251.2</v>
      </c>
      <c r="J50">
        <v>252.2</v>
      </c>
      <c r="K50">
        <v>253.2</v>
      </c>
      <c r="L50">
        <v>254.2</v>
      </c>
      <c r="M50">
        <v>255.2</v>
      </c>
      <c r="N50">
        <v>255.2</v>
      </c>
      <c r="O50" s="4">
        <v>256.2</v>
      </c>
      <c r="P50">
        <v>182112</v>
      </c>
      <c r="Q50" s="3" t="s">
        <v>99</v>
      </c>
      <c r="R50" s="22"/>
    </row>
    <row r="51" spans="1:18">
      <c r="A51">
        <v>20</v>
      </c>
      <c r="B51">
        <v>9</v>
      </c>
      <c r="C51" s="3" t="s">
        <v>59</v>
      </c>
      <c r="D51">
        <v>77</v>
      </c>
      <c r="E51">
        <v>77</v>
      </c>
      <c r="F51">
        <v>78</v>
      </c>
      <c r="G51">
        <v>78</v>
      </c>
      <c r="H51">
        <v>79</v>
      </c>
      <c r="I51">
        <v>79</v>
      </c>
      <c r="J51">
        <v>79</v>
      </c>
      <c r="K51">
        <v>79</v>
      </c>
      <c r="L51">
        <v>79</v>
      </c>
      <c r="M51">
        <v>79</v>
      </c>
      <c r="N51">
        <v>79</v>
      </c>
      <c r="O51" s="4">
        <v>79</v>
      </c>
      <c r="P51">
        <v>182113</v>
      </c>
      <c r="Q51" s="3" t="s">
        <v>99</v>
      </c>
      <c r="R51" s="22"/>
    </row>
    <row r="52" spans="1:18">
      <c r="A52">
        <v>20</v>
      </c>
      <c r="B52">
        <v>9</v>
      </c>
      <c r="C52" s="3" t="s">
        <v>59</v>
      </c>
      <c r="D52">
        <v>242.3</v>
      </c>
      <c r="E52">
        <v>242.3</v>
      </c>
      <c r="F52">
        <v>242.3</v>
      </c>
      <c r="G52">
        <v>241.3</v>
      </c>
      <c r="H52">
        <v>240.5</v>
      </c>
      <c r="I52">
        <v>238.5</v>
      </c>
      <c r="J52">
        <v>239.5</v>
      </c>
      <c r="K52">
        <v>240.3</v>
      </c>
      <c r="L52">
        <v>239.5</v>
      </c>
      <c r="M52">
        <v>240.3</v>
      </c>
      <c r="N52">
        <v>236.9</v>
      </c>
      <c r="O52" s="4">
        <v>236.1</v>
      </c>
      <c r="P52">
        <v>182114</v>
      </c>
      <c r="Q52" s="3" t="s">
        <v>99</v>
      </c>
      <c r="R52" s="22"/>
    </row>
    <row r="53" spans="1:18">
      <c r="A53">
        <v>20</v>
      </c>
      <c r="B53">
        <v>9</v>
      </c>
      <c r="C53" s="3" t="s">
        <v>59</v>
      </c>
      <c r="D53" s="9">
        <v>1130</v>
      </c>
      <c r="E53" s="9">
        <v>1127</v>
      </c>
      <c r="F53" s="9">
        <v>1118</v>
      </c>
      <c r="G53" s="9">
        <v>1123</v>
      </c>
      <c r="H53" s="9">
        <v>1132</v>
      </c>
      <c r="I53" s="9">
        <v>1129</v>
      </c>
      <c r="J53" s="9">
        <v>1124</v>
      </c>
      <c r="K53" s="9">
        <v>1124</v>
      </c>
      <c r="L53" s="9">
        <v>1124</v>
      </c>
      <c r="M53" s="9">
        <v>1137</v>
      </c>
      <c r="N53" s="9">
        <v>1127</v>
      </c>
      <c r="O53" s="4">
        <v>1130</v>
      </c>
      <c r="P53">
        <v>182115</v>
      </c>
      <c r="Q53" s="3" t="s">
        <v>99</v>
      </c>
      <c r="R53" s="22"/>
    </row>
    <row r="54" spans="1:18">
      <c r="A54">
        <v>20</v>
      </c>
      <c r="B54">
        <v>9</v>
      </c>
      <c r="C54" s="3" t="s">
        <v>59</v>
      </c>
      <c r="D54">
        <v>508.4</v>
      </c>
      <c r="E54">
        <v>506.8</v>
      </c>
      <c r="F54">
        <v>502.6</v>
      </c>
      <c r="G54">
        <v>504.4</v>
      </c>
      <c r="H54">
        <v>508.4</v>
      </c>
      <c r="I54">
        <v>509.2</v>
      </c>
      <c r="J54">
        <v>509.2</v>
      </c>
      <c r="K54">
        <v>510</v>
      </c>
      <c r="L54">
        <v>510</v>
      </c>
      <c r="M54">
        <v>510</v>
      </c>
      <c r="N54">
        <v>507.4</v>
      </c>
      <c r="O54" s="4">
        <v>504.8</v>
      </c>
      <c r="P54">
        <v>182116</v>
      </c>
      <c r="Q54" s="3" t="s">
        <v>99</v>
      </c>
      <c r="R54" s="22"/>
    </row>
    <row r="55" spans="1:18">
      <c r="A55">
        <v>20</v>
      </c>
      <c r="B55">
        <v>9</v>
      </c>
      <c r="C55" s="3" t="s">
        <v>59</v>
      </c>
      <c r="D55">
        <v>489.9</v>
      </c>
      <c r="E55">
        <v>488.3</v>
      </c>
      <c r="F55">
        <v>482.1</v>
      </c>
      <c r="G55">
        <v>485.9</v>
      </c>
      <c r="H55">
        <v>489.9</v>
      </c>
      <c r="I55">
        <v>490.7</v>
      </c>
      <c r="J55">
        <v>490.7</v>
      </c>
      <c r="K55">
        <v>491.5</v>
      </c>
      <c r="L55">
        <v>491.5</v>
      </c>
      <c r="M55">
        <v>491.5</v>
      </c>
      <c r="N55">
        <v>488.9</v>
      </c>
      <c r="O55" s="4">
        <v>486.3</v>
      </c>
      <c r="P55">
        <v>182117</v>
      </c>
      <c r="Q55" s="3" t="s">
        <v>99</v>
      </c>
      <c r="R55" s="22"/>
    </row>
    <row r="56" spans="1:18">
      <c r="A56">
        <v>20</v>
      </c>
      <c r="B56">
        <v>9</v>
      </c>
      <c r="C56" s="3" t="s">
        <v>59</v>
      </c>
      <c r="P56">
        <v>182118</v>
      </c>
      <c r="Q56" s="3" t="s">
        <v>99</v>
      </c>
      <c r="R56" s="22"/>
    </row>
    <row r="57" spans="1:18">
      <c r="A57">
        <v>20</v>
      </c>
      <c r="B57">
        <v>9</v>
      </c>
      <c r="C57" s="3" t="s">
        <v>59</v>
      </c>
      <c r="D57">
        <v>67</v>
      </c>
      <c r="E57">
        <v>67</v>
      </c>
      <c r="F57">
        <v>67</v>
      </c>
      <c r="G57">
        <v>67</v>
      </c>
      <c r="H57">
        <v>67</v>
      </c>
      <c r="I57">
        <v>67</v>
      </c>
      <c r="J57">
        <v>66</v>
      </c>
      <c r="K57">
        <v>66</v>
      </c>
      <c r="L57">
        <v>66</v>
      </c>
      <c r="M57">
        <v>67</v>
      </c>
      <c r="N57">
        <v>67</v>
      </c>
      <c r="O57" s="4">
        <v>67</v>
      </c>
      <c r="P57">
        <v>182119</v>
      </c>
      <c r="Q57" s="3" t="s">
        <v>99</v>
      </c>
      <c r="R57" s="22"/>
    </row>
    <row r="58" spans="1:18">
      <c r="A58">
        <v>20</v>
      </c>
      <c r="B58">
        <v>9</v>
      </c>
      <c r="C58" s="3" t="s">
        <v>59</v>
      </c>
      <c r="D58">
        <v>66</v>
      </c>
      <c r="E58">
        <v>66</v>
      </c>
      <c r="F58">
        <v>66</v>
      </c>
      <c r="G58">
        <v>66</v>
      </c>
      <c r="H58">
        <v>66</v>
      </c>
      <c r="I58">
        <v>66</v>
      </c>
      <c r="J58">
        <v>66</v>
      </c>
      <c r="K58">
        <v>65</v>
      </c>
      <c r="L58">
        <v>65</v>
      </c>
      <c r="M58">
        <v>66</v>
      </c>
      <c r="N58">
        <v>66</v>
      </c>
      <c r="O58" s="4">
        <v>66</v>
      </c>
      <c r="P58">
        <v>182120</v>
      </c>
      <c r="Q58" s="3" t="s">
        <v>99</v>
      </c>
      <c r="R58" s="22"/>
    </row>
    <row r="59" spans="1:18">
      <c r="A59">
        <v>20</v>
      </c>
      <c r="B59">
        <v>9</v>
      </c>
      <c r="C59" s="3" t="s">
        <v>59</v>
      </c>
      <c r="D59">
        <v>448</v>
      </c>
      <c r="E59">
        <v>447</v>
      </c>
      <c r="F59">
        <v>445</v>
      </c>
      <c r="G59">
        <v>446</v>
      </c>
      <c r="H59">
        <v>444</v>
      </c>
      <c r="I59">
        <v>447</v>
      </c>
      <c r="J59">
        <v>447</v>
      </c>
      <c r="K59">
        <v>447</v>
      </c>
      <c r="L59">
        <v>446</v>
      </c>
      <c r="M59">
        <v>447</v>
      </c>
      <c r="N59">
        <v>444</v>
      </c>
      <c r="O59" s="4">
        <v>446</v>
      </c>
      <c r="P59">
        <v>182122</v>
      </c>
      <c r="Q59" s="3" t="s">
        <v>99</v>
      </c>
      <c r="R59" s="22"/>
    </row>
    <row r="60" spans="1:18">
      <c r="A60">
        <v>20</v>
      </c>
      <c r="B60">
        <v>9</v>
      </c>
      <c r="C60" s="3" t="s">
        <v>59</v>
      </c>
      <c r="D60">
        <v>203.5</v>
      </c>
      <c r="E60">
        <v>203.5</v>
      </c>
      <c r="F60">
        <v>201.5</v>
      </c>
      <c r="G60">
        <v>201.5</v>
      </c>
      <c r="H60">
        <v>200.5</v>
      </c>
      <c r="I60">
        <v>202.5</v>
      </c>
      <c r="J60">
        <v>202.5</v>
      </c>
      <c r="K60">
        <v>203.5</v>
      </c>
      <c r="L60">
        <v>203.5</v>
      </c>
      <c r="M60">
        <v>203.5</v>
      </c>
      <c r="N60">
        <v>203.5</v>
      </c>
      <c r="O60" s="4">
        <v>203.5</v>
      </c>
      <c r="P60">
        <v>182123</v>
      </c>
      <c r="Q60" s="3" t="s">
        <v>99</v>
      </c>
      <c r="R60" s="22"/>
    </row>
    <row r="61" spans="1:18">
      <c r="A61">
        <v>20</v>
      </c>
      <c r="B61">
        <v>9</v>
      </c>
      <c r="C61" s="3" t="s">
        <v>59</v>
      </c>
      <c r="D61">
        <v>160.9</v>
      </c>
      <c r="E61">
        <v>160.9</v>
      </c>
      <c r="F61">
        <v>162.9</v>
      </c>
      <c r="G61">
        <v>162.1</v>
      </c>
      <c r="H61">
        <v>162.1</v>
      </c>
      <c r="I61">
        <v>160.9</v>
      </c>
      <c r="J61">
        <v>160.9</v>
      </c>
      <c r="K61">
        <v>160.9</v>
      </c>
      <c r="L61">
        <v>161.9</v>
      </c>
      <c r="M61">
        <v>162.9</v>
      </c>
      <c r="N61">
        <v>161.9</v>
      </c>
      <c r="O61" s="4">
        <v>161.9</v>
      </c>
      <c r="P61">
        <v>182125</v>
      </c>
      <c r="Q61" s="3" t="s">
        <v>99</v>
      </c>
      <c r="R61" s="22"/>
    </row>
    <row r="62" spans="1:18">
      <c r="A62">
        <v>20</v>
      </c>
      <c r="B62">
        <v>9</v>
      </c>
      <c r="C62" s="3" t="s">
        <v>59</v>
      </c>
      <c r="D62">
        <v>158.4</v>
      </c>
      <c r="E62">
        <v>158.4</v>
      </c>
      <c r="F62">
        <v>160.4</v>
      </c>
      <c r="G62">
        <v>159.6</v>
      </c>
      <c r="H62">
        <v>159.6</v>
      </c>
      <c r="I62">
        <v>158.4</v>
      </c>
      <c r="J62">
        <v>158.4</v>
      </c>
      <c r="K62">
        <v>158.4</v>
      </c>
      <c r="L62">
        <v>159.4</v>
      </c>
      <c r="M62">
        <v>160.4</v>
      </c>
      <c r="N62">
        <v>159.4</v>
      </c>
      <c r="O62" s="4">
        <v>159.4</v>
      </c>
      <c r="P62">
        <v>182126</v>
      </c>
      <c r="Q62" s="3" t="s">
        <v>99</v>
      </c>
      <c r="R62" s="22"/>
    </row>
    <row r="63" spans="1:18">
      <c r="A63">
        <v>20</v>
      </c>
      <c r="B63">
        <v>9</v>
      </c>
      <c r="C63" s="3" t="s">
        <v>59</v>
      </c>
      <c r="D63">
        <v>75</v>
      </c>
      <c r="E63">
        <v>75</v>
      </c>
      <c r="F63">
        <v>75</v>
      </c>
      <c r="G63">
        <v>75</v>
      </c>
      <c r="H63">
        <v>74</v>
      </c>
      <c r="I63">
        <v>74</v>
      </c>
      <c r="J63">
        <v>74</v>
      </c>
      <c r="K63">
        <v>74</v>
      </c>
      <c r="L63">
        <v>74</v>
      </c>
      <c r="M63">
        <v>74</v>
      </c>
      <c r="N63">
        <v>75</v>
      </c>
      <c r="O63" s="4">
        <v>76</v>
      </c>
      <c r="P63">
        <v>182128</v>
      </c>
      <c r="Q63" s="3" t="s">
        <v>99</v>
      </c>
      <c r="R63" s="22"/>
    </row>
    <row r="64" spans="1:18">
      <c r="A64">
        <v>20</v>
      </c>
      <c r="B64">
        <v>9</v>
      </c>
      <c r="C64" s="3" t="s">
        <v>59</v>
      </c>
      <c r="D64">
        <v>686</v>
      </c>
      <c r="E64">
        <v>679</v>
      </c>
      <c r="F64">
        <v>680</v>
      </c>
      <c r="G64">
        <v>683</v>
      </c>
      <c r="H64">
        <v>681</v>
      </c>
      <c r="I64">
        <v>686</v>
      </c>
      <c r="J64">
        <v>686</v>
      </c>
      <c r="K64">
        <v>687</v>
      </c>
      <c r="L64">
        <v>689</v>
      </c>
      <c r="M64">
        <v>687</v>
      </c>
      <c r="N64">
        <v>685</v>
      </c>
      <c r="O64" s="4">
        <v>680</v>
      </c>
      <c r="P64">
        <v>182129</v>
      </c>
      <c r="Q64" s="3" t="s">
        <v>99</v>
      </c>
      <c r="R64" s="22"/>
    </row>
    <row r="65" spans="1:18">
      <c r="A65">
        <v>20</v>
      </c>
      <c r="B65">
        <v>9</v>
      </c>
      <c r="C65" s="3" t="s">
        <v>59</v>
      </c>
      <c r="D65">
        <v>67</v>
      </c>
      <c r="E65">
        <v>67</v>
      </c>
      <c r="F65">
        <v>67</v>
      </c>
      <c r="G65">
        <v>66</v>
      </c>
      <c r="H65">
        <v>66</v>
      </c>
      <c r="I65">
        <v>67</v>
      </c>
      <c r="J65">
        <v>67</v>
      </c>
      <c r="K65">
        <v>67</v>
      </c>
      <c r="L65">
        <v>67</v>
      </c>
      <c r="M65">
        <v>67</v>
      </c>
      <c r="N65">
        <v>67</v>
      </c>
      <c r="O65" s="4">
        <v>67</v>
      </c>
      <c r="P65">
        <v>182130</v>
      </c>
      <c r="Q65" s="3" t="s">
        <v>99</v>
      </c>
      <c r="R65" s="22"/>
    </row>
    <row r="66" spans="1:18">
      <c r="A66">
        <v>20</v>
      </c>
      <c r="B66">
        <v>9</v>
      </c>
      <c r="C66" s="3" t="s">
        <v>59</v>
      </c>
      <c r="D66">
        <v>223.6</v>
      </c>
      <c r="E66">
        <v>213</v>
      </c>
      <c r="F66">
        <v>213</v>
      </c>
      <c r="G66">
        <v>215.4</v>
      </c>
      <c r="H66">
        <v>215.6</v>
      </c>
      <c r="I66">
        <v>218</v>
      </c>
      <c r="J66">
        <v>219.6</v>
      </c>
      <c r="K66">
        <v>218.8</v>
      </c>
      <c r="L66">
        <v>218</v>
      </c>
      <c r="M66">
        <v>215.6</v>
      </c>
      <c r="N66">
        <v>214.8</v>
      </c>
      <c r="O66" s="4">
        <v>214.8</v>
      </c>
      <c r="P66">
        <v>182132</v>
      </c>
      <c r="Q66" s="3" t="s">
        <v>99</v>
      </c>
      <c r="R66" s="22"/>
    </row>
    <row r="67" spans="1:18">
      <c r="A67">
        <v>20</v>
      </c>
      <c r="B67">
        <v>9</v>
      </c>
      <c r="C67" s="3" t="s">
        <v>59</v>
      </c>
      <c r="D67">
        <v>368</v>
      </c>
      <c r="E67">
        <v>366</v>
      </c>
      <c r="F67">
        <v>369</v>
      </c>
      <c r="G67">
        <v>371</v>
      </c>
      <c r="H67">
        <v>371</v>
      </c>
      <c r="I67">
        <v>372</v>
      </c>
      <c r="J67">
        <v>372</v>
      </c>
      <c r="K67">
        <v>373</v>
      </c>
      <c r="L67">
        <v>386</v>
      </c>
      <c r="M67">
        <v>387</v>
      </c>
      <c r="N67">
        <v>387</v>
      </c>
      <c r="O67" s="4">
        <v>387</v>
      </c>
      <c r="P67">
        <v>182133</v>
      </c>
      <c r="Q67" s="3" t="s">
        <v>99</v>
      </c>
      <c r="R67" s="22"/>
    </row>
    <row r="68" spans="1:18">
      <c r="A68">
        <v>20</v>
      </c>
      <c r="B68">
        <v>9</v>
      </c>
      <c r="C68" s="3" t="s">
        <v>59</v>
      </c>
      <c r="D68">
        <v>275</v>
      </c>
      <c r="E68">
        <v>273</v>
      </c>
      <c r="F68">
        <v>276</v>
      </c>
      <c r="G68">
        <v>278</v>
      </c>
      <c r="H68">
        <v>278</v>
      </c>
      <c r="I68">
        <v>279</v>
      </c>
      <c r="J68">
        <v>279</v>
      </c>
      <c r="K68">
        <v>280</v>
      </c>
      <c r="L68">
        <v>293</v>
      </c>
      <c r="M68">
        <v>294</v>
      </c>
      <c r="N68">
        <v>294</v>
      </c>
      <c r="O68" s="4">
        <v>294</v>
      </c>
      <c r="P68">
        <v>182134</v>
      </c>
      <c r="Q68" s="3" t="s">
        <v>99</v>
      </c>
      <c r="R68" s="22"/>
    </row>
    <row r="69" spans="1:18">
      <c r="A69">
        <v>20</v>
      </c>
      <c r="B69">
        <v>9</v>
      </c>
      <c r="C69" s="3" t="s">
        <v>59</v>
      </c>
      <c r="D69">
        <v>114</v>
      </c>
      <c r="E69">
        <v>114</v>
      </c>
      <c r="F69">
        <v>114</v>
      </c>
      <c r="G69">
        <v>114</v>
      </c>
      <c r="H69">
        <v>113</v>
      </c>
      <c r="I69">
        <v>113</v>
      </c>
      <c r="J69">
        <v>115</v>
      </c>
      <c r="K69">
        <v>115</v>
      </c>
      <c r="L69">
        <v>114</v>
      </c>
      <c r="M69">
        <v>114</v>
      </c>
      <c r="N69">
        <v>115</v>
      </c>
      <c r="O69" s="4">
        <v>116</v>
      </c>
      <c r="P69">
        <v>182136</v>
      </c>
      <c r="Q69" s="3" t="s">
        <v>99</v>
      </c>
      <c r="R69" s="22"/>
    </row>
    <row r="70" spans="1:18">
      <c r="A70">
        <v>20</v>
      </c>
      <c r="B70">
        <v>9</v>
      </c>
      <c r="C70" s="3" t="s">
        <v>59</v>
      </c>
      <c r="D70">
        <v>301</v>
      </c>
      <c r="E70">
        <v>298</v>
      </c>
      <c r="F70">
        <v>298</v>
      </c>
      <c r="G70">
        <v>300</v>
      </c>
      <c r="H70">
        <v>303</v>
      </c>
      <c r="I70">
        <v>303</v>
      </c>
      <c r="J70">
        <v>303</v>
      </c>
      <c r="K70">
        <v>303</v>
      </c>
      <c r="L70">
        <v>303</v>
      </c>
      <c r="M70">
        <v>303</v>
      </c>
      <c r="N70">
        <v>303</v>
      </c>
      <c r="O70" s="4">
        <v>304</v>
      </c>
      <c r="P70">
        <v>182137</v>
      </c>
      <c r="Q70" s="3" t="s">
        <v>99</v>
      </c>
      <c r="R70" s="22"/>
    </row>
    <row r="71" spans="1:18">
      <c r="A71">
        <v>20</v>
      </c>
      <c r="B71">
        <v>9</v>
      </c>
      <c r="C71" s="3" t="s">
        <v>59</v>
      </c>
      <c r="D71">
        <v>300</v>
      </c>
      <c r="E71">
        <v>297</v>
      </c>
      <c r="F71">
        <v>297</v>
      </c>
      <c r="G71">
        <v>299</v>
      </c>
      <c r="H71">
        <v>302</v>
      </c>
      <c r="I71">
        <v>302</v>
      </c>
      <c r="J71">
        <v>302</v>
      </c>
      <c r="K71">
        <v>303</v>
      </c>
      <c r="L71">
        <v>302</v>
      </c>
      <c r="M71">
        <v>302</v>
      </c>
      <c r="N71">
        <v>302</v>
      </c>
      <c r="O71" s="4">
        <v>303</v>
      </c>
      <c r="P71">
        <v>182138</v>
      </c>
      <c r="Q71" s="3" t="s">
        <v>99</v>
      </c>
      <c r="R71" s="22"/>
    </row>
    <row r="72" spans="1:18">
      <c r="A72">
        <v>20</v>
      </c>
      <c r="B72">
        <v>9</v>
      </c>
      <c r="C72" s="3" t="s">
        <v>59</v>
      </c>
      <c r="D72">
        <v>376</v>
      </c>
      <c r="E72">
        <v>369</v>
      </c>
      <c r="F72">
        <v>371</v>
      </c>
      <c r="G72">
        <v>366</v>
      </c>
      <c r="H72">
        <v>368</v>
      </c>
      <c r="I72">
        <v>372</v>
      </c>
      <c r="J72">
        <v>372</v>
      </c>
      <c r="K72">
        <v>372</v>
      </c>
      <c r="L72">
        <v>369</v>
      </c>
      <c r="M72">
        <v>365</v>
      </c>
      <c r="N72">
        <v>365</v>
      </c>
      <c r="O72" s="4">
        <v>365</v>
      </c>
      <c r="P72">
        <v>182140</v>
      </c>
      <c r="Q72" s="3" t="s">
        <v>99</v>
      </c>
      <c r="R72" s="22"/>
    </row>
    <row r="73" spans="1:18">
      <c r="A73">
        <v>20</v>
      </c>
      <c r="B73">
        <v>9</v>
      </c>
      <c r="C73" s="3" t="s">
        <v>59</v>
      </c>
      <c r="D73" s="9">
        <v>1455.8</v>
      </c>
      <c r="E73" s="9">
        <v>1453.8</v>
      </c>
      <c r="F73" s="9">
        <v>1460.8</v>
      </c>
      <c r="G73" s="9">
        <v>1459.8</v>
      </c>
      <c r="H73" s="9">
        <v>1461.8</v>
      </c>
      <c r="I73" s="9">
        <v>1462.8</v>
      </c>
      <c r="J73" s="9">
        <v>1464.8</v>
      </c>
      <c r="K73" s="9">
        <v>1467.8</v>
      </c>
      <c r="L73" s="9">
        <v>1489.8</v>
      </c>
      <c r="M73" s="9">
        <v>1490.8</v>
      </c>
      <c r="N73" s="9">
        <v>1489.8</v>
      </c>
      <c r="O73" s="4">
        <v>1498.8</v>
      </c>
      <c r="P73">
        <v>182141</v>
      </c>
      <c r="Q73" s="3" t="s">
        <v>99</v>
      </c>
      <c r="R73" s="22"/>
    </row>
    <row r="74" spans="1:18">
      <c r="A74">
        <v>20</v>
      </c>
      <c r="B74">
        <v>9</v>
      </c>
      <c r="C74" s="3" t="s">
        <v>59</v>
      </c>
      <c r="D74">
        <v>36</v>
      </c>
      <c r="E74">
        <v>36</v>
      </c>
      <c r="F74">
        <v>36</v>
      </c>
      <c r="G74">
        <v>36</v>
      </c>
      <c r="H74">
        <v>36</v>
      </c>
      <c r="I74">
        <v>35</v>
      </c>
      <c r="J74">
        <v>36</v>
      </c>
      <c r="K74">
        <v>36</v>
      </c>
      <c r="L74">
        <v>36</v>
      </c>
      <c r="M74">
        <v>36</v>
      </c>
      <c r="N74">
        <v>36</v>
      </c>
      <c r="O74" s="4">
        <v>35</v>
      </c>
      <c r="P74">
        <v>182142</v>
      </c>
      <c r="Q74" s="3" t="s">
        <v>99</v>
      </c>
      <c r="R74" s="22"/>
    </row>
    <row r="75" spans="1:18">
      <c r="A75">
        <v>20</v>
      </c>
      <c r="B75">
        <v>9</v>
      </c>
      <c r="C75" s="3" t="s">
        <v>59</v>
      </c>
      <c r="D75">
        <v>101</v>
      </c>
      <c r="E75">
        <v>101</v>
      </c>
      <c r="F75">
        <v>101</v>
      </c>
      <c r="G75">
        <v>100</v>
      </c>
      <c r="H75">
        <v>100</v>
      </c>
      <c r="I75">
        <v>101</v>
      </c>
      <c r="J75">
        <v>101</v>
      </c>
      <c r="K75">
        <v>100</v>
      </c>
      <c r="L75">
        <v>100</v>
      </c>
      <c r="M75">
        <v>100</v>
      </c>
      <c r="N75">
        <v>100</v>
      </c>
      <c r="O75" s="4">
        <v>100</v>
      </c>
      <c r="P75">
        <v>182143</v>
      </c>
      <c r="Q75" s="3" t="s">
        <v>99</v>
      </c>
      <c r="R75" s="22"/>
    </row>
    <row r="76" spans="1:18">
      <c r="A76">
        <v>20</v>
      </c>
      <c r="B76">
        <v>9</v>
      </c>
      <c r="C76" s="3" t="s">
        <v>59</v>
      </c>
      <c r="D76">
        <v>137</v>
      </c>
      <c r="E76">
        <v>137</v>
      </c>
      <c r="F76">
        <v>137</v>
      </c>
      <c r="G76">
        <v>137</v>
      </c>
      <c r="H76">
        <v>137</v>
      </c>
      <c r="I76">
        <v>137</v>
      </c>
      <c r="J76">
        <v>137</v>
      </c>
      <c r="K76">
        <v>137</v>
      </c>
      <c r="L76">
        <v>137</v>
      </c>
      <c r="M76">
        <v>137</v>
      </c>
      <c r="N76">
        <v>137</v>
      </c>
      <c r="O76" s="4">
        <v>137</v>
      </c>
      <c r="P76">
        <v>182144</v>
      </c>
      <c r="Q76" s="3" t="s">
        <v>99</v>
      </c>
      <c r="R76" s="22"/>
    </row>
    <row r="77" spans="1:18">
      <c r="A77">
        <v>20</v>
      </c>
      <c r="B77">
        <v>9</v>
      </c>
      <c r="C77" s="3" t="s">
        <v>59</v>
      </c>
      <c r="D77">
        <v>46</v>
      </c>
      <c r="E77">
        <v>46</v>
      </c>
      <c r="F77">
        <v>46</v>
      </c>
      <c r="G77">
        <v>46</v>
      </c>
      <c r="H77">
        <v>46</v>
      </c>
      <c r="I77">
        <v>47</v>
      </c>
      <c r="J77">
        <v>47</v>
      </c>
      <c r="K77">
        <v>47</v>
      </c>
      <c r="L77">
        <v>47</v>
      </c>
      <c r="M77">
        <v>47</v>
      </c>
      <c r="N77">
        <v>47</v>
      </c>
      <c r="O77" s="4">
        <v>47</v>
      </c>
      <c r="P77">
        <v>182145</v>
      </c>
      <c r="Q77" s="3" t="s">
        <v>99</v>
      </c>
      <c r="R77" s="22"/>
    </row>
    <row r="78" spans="1:18">
      <c r="A78">
        <v>20</v>
      </c>
      <c r="B78">
        <v>9</v>
      </c>
      <c r="C78" s="3" t="s">
        <v>59</v>
      </c>
      <c r="D78">
        <v>239</v>
      </c>
      <c r="E78">
        <v>239</v>
      </c>
      <c r="F78">
        <v>238</v>
      </c>
      <c r="G78">
        <v>238</v>
      </c>
      <c r="H78">
        <v>238</v>
      </c>
      <c r="I78">
        <v>237</v>
      </c>
      <c r="J78">
        <v>236</v>
      </c>
      <c r="K78">
        <v>237</v>
      </c>
      <c r="L78">
        <v>237</v>
      </c>
      <c r="M78">
        <v>236</v>
      </c>
      <c r="N78">
        <v>236</v>
      </c>
      <c r="O78" s="4">
        <v>234</v>
      </c>
      <c r="P78">
        <v>182146</v>
      </c>
      <c r="Q78" s="3" t="s">
        <v>99</v>
      </c>
      <c r="R78" s="22"/>
    </row>
    <row r="79" spans="1:18">
      <c r="A79">
        <v>20</v>
      </c>
      <c r="B79">
        <v>9</v>
      </c>
      <c r="C79" s="3" t="s">
        <v>59</v>
      </c>
      <c r="D79">
        <v>258</v>
      </c>
      <c r="E79">
        <v>258</v>
      </c>
      <c r="F79">
        <v>258</v>
      </c>
      <c r="G79">
        <v>258</v>
      </c>
      <c r="H79">
        <v>258</v>
      </c>
      <c r="I79">
        <v>258</v>
      </c>
      <c r="J79">
        <v>258</v>
      </c>
      <c r="K79">
        <v>257</v>
      </c>
      <c r="L79">
        <v>257</v>
      </c>
      <c r="M79">
        <v>258</v>
      </c>
      <c r="N79">
        <v>258</v>
      </c>
      <c r="O79" s="4">
        <v>257</v>
      </c>
      <c r="P79">
        <v>182147</v>
      </c>
      <c r="Q79" s="3" t="s">
        <v>99</v>
      </c>
      <c r="R79" s="22"/>
    </row>
    <row r="80" spans="1:18">
      <c r="A80">
        <v>20</v>
      </c>
      <c r="B80">
        <v>9</v>
      </c>
      <c r="C80" s="3" t="s">
        <v>59</v>
      </c>
      <c r="D80">
        <v>325.5</v>
      </c>
      <c r="E80">
        <v>323.5</v>
      </c>
      <c r="F80">
        <v>323.5</v>
      </c>
      <c r="G80">
        <v>323.5</v>
      </c>
      <c r="H80">
        <v>324.5</v>
      </c>
      <c r="I80">
        <v>327.5</v>
      </c>
      <c r="J80">
        <v>327.5</v>
      </c>
      <c r="K80">
        <v>327.5</v>
      </c>
      <c r="L80">
        <v>328.5</v>
      </c>
      <c r="M80">
        <v>327.5</v>
      </c>
      <c r="N80">
        <v>327.5</v>
      </c>
      <c r="O80" s="4">
        <v>327.5</v>
      </c>
      <c r="P80">
        <v>182148</v>
      </c>
      <c r="Q80" s="3" t="s">
        <v>99</v>
      </c>
      <c r="R80" s="22"/>
    </row>
    <row r="81" spans="1:18">
      <c r="A81">
        <v>20</v>
      </c>
      <c r="B81">
        <v>9</v>
      </c>
      <c r="C81" s="3" t="s">
        <v>59</v>
      </c>
      <c r="D81">
        <v>68</v>
      </c>
      <c r="E81">
        <v>66</v>
      </c>
      <c r="F81">
        <v>65</v>
      </c>
      <c r="G81">
        <v>65</v>
      </c>
      <c r="H81">
        <v>66</v>
      </c>
      <c r="I81">
        <v>67</v>
      </c>
      <c r="J81">
        <v>67</v>
      </c>
      <c r="K81">
        <v>66</v>
      </c>
      <c r="L81">
        <v>66</v>
      </c>
      <c r="M81">
        <v>65</v>
      </c>
      <c r="N81">
        <v>64</v>
      </c>
      <c r="O81" s="4">
        <v>64</v>
      </c>
      <c r="P81">
        <v>182149</v>
      </c>
      <c r="Q81" s="3" t="s">
        <v>99</v>
      </c>
      <c r="R81" s="22"/>
    </row>
    <row r="82" spans="1:18">
      <c r="A82">
        <v>20</v>
      </c>
      <c r="B82">
        <v>9</v>
      </c>
      <c r="C82" s="3" t="s">
        <v>59</v>
      </c>
      <c r="D82">
        <v>127.5</v>
      </c>
      <c r="E82">
        <v>129.5</v>
      </c>
      <c r="F82">
        <v>130.5</v>
      </c>
      <c r="G82">
        <v>130.5</v>
      </c>
      <c r="H82">
        <v>130.5</v>
      </c>
      <c r="I82">
        <v>128.5</v>
      </c>
      <c r="J82">
        <v>129.5</v>
      </c>
      <c r="K82">
        <v>128.5</v>
      </c>
      <c r="L82">
        <v>128.5</v>
      </c>
      <c r="M82">
        <v>128.5</v>
      </c>
      <c r="N82">
        <v>128.5</v>
      </c>
      <c r="O82" s="4">
        <v>128.5</v>
      </c>
      <c r="P82">
        <v>182151</v>
      </c>
      <c r="Q82" s="3" t="s">
        <v>99</v>
      </c>
      <c r="R82" s="22"/>
    </row>
    <row r="83" spans="1:18">
      <c r="A83">
        <v>20</v>
      </c>
      <c r="B83">
        <v>9</v>
      </c>
      <c r="C83" s="3" t="s">
        <v>59</v>
      </c>
      <c r="D83">
        <v>970.1</v>
      </c>
      <c r="E83">
        <v>966.1</v>
      </c>
      <c r="F83">
        <v>965.1</v>
      </c>
      <c r="G83">
        <v>967.1</v>
      </c>
      <c r="H83">
        <v>961.1</v>
      </c>
      <c r="I83">
        <v>959.1</v>
      </c>
      <c r="J83">
        <v>961.1</v>
      </c>
      <c r="K83">
        <v>959.1</v>
      </c>
      <c r="L83">
        <v>964.1</v>
      </c>
      <c r="M83">
        <v>966.1</v>
      </c>
      <c r="N83">
        <v>963.1</v>
      </c>
      <c r="O83" s="4">
        <v>966.1</v>
      </c>
      <c r="P83">
        <v>182152</v>
      </c>
      <c r="Q83" s="3" t="s">
        <v>99</v>
      </c>
      <c r="R83" s="22"/>
    </row>
    <row r="84" spans="1:18">
      <c r="A84">
        <v>20</v>
      </c>
      <c r="B84">
        <v>9</v>
      </c>
      <c r="C84" s="3" t="s">
        <v>59</v>
      </c>
      <c r="D84" s="9">
        <v>1220.5</v>
      </c>
      <c r="E84" s="9">
        <v>1220.5</v>
      </c>
      <c r="F84" s="9">
        <v>1221.5</v>
      </c>
      <c r="G84" s="9">
        <v>1220.5</v>
      </c>
      <c r="H84" s="9">
        <v>1217.5</v>
      </c>
      <c r="I84" s="9">
        <v>1211.5</v>
      </c>
      <c r="J84" s="9">
        <v>1213.5</v>
      </c>
      <c r="K84" s="9">
        <v>1213.5</v>
      </c>
      <c r="L84" s="9">
        <v>1216.5</v>
      </c>
      <c r="M84" s="9">
        <v>1212.5</v>
      </c>
      <c r="N84" s="9">
        <v>1209.5</v>
      </c>
      <c r="O84" s="4">
        <v>1213.5</v>
      </c>
      <c r="P84">
        <v>182153</v>
      </c>
      <c r="Q84" s="3" t="s">
        <v>99</v>
      </c>
      <c r="R84" s="22"/>
    </row>
    <row r="85" spans="1:18">
      <c r="A85">
        <v>20</v>
      </c>
      <c r="B85">
        <v>9</v>
      </c>
      <c r="C85" s="3" t="s">
        <v>59</v>
      </c>
      <c r="D85">
        <v>177</v>
      </c>
      <c r="E85">
        <v>175</v>
      </c>
      <c r="F85">
        <v>175</v>
      </c>
      <c r="G85">
        <v>169</v>
      </c>
      <c r="H85">
        <v>171</v>
      </c>
      <c r="I85">
        <v>173</v>
      </c>
      <c r="J85">
        <v>171</v>
      </c>
      <c r="K85">
        <v>173</v>
      </c>
      <c r="L85">
        <v>173</v>
      </c>
      <c r="M85">
        <v>169</v>
      </c>
      <c r="N85">
        <v>170</v>
      </c>
      <c r="O85" s="4">
        <v>172</v>
      </c>
      <c r="P85">
        <v>182154</v>
      </c>
      <c r="Q85" s="3" t="s">
        <v>99</v>
      </c>
      <c r="R85" s="22"/>
    </row>
    <row r="86" spans="1:18">
      <c r="A86">
        <v>20</v>
      </c>
      <c r="B86">
        <v>9</v>
      </c>
      <c r="C86" s="3" t="s">
        <v>59</v>
      </c>
      <c r="D86">
        <v>176</v>
      </c>
      <c r="E86">
        <v>174</v>
      </c>
      <c r="F86">
        <v>174</v>
      </c>
      <c r="G86">
        <v>168</v>
      </c>
      <c r="H86">
        <v>170</v>
      </c>
      <c r="I86">
        <v>172</v>
      </c>
      <c r="J86">
        <v>170</v>
      </c>
      <c r="K86">
        <v>172</v>
      </c>
      <c r="L86">
        <v>173</v>
      </c>
      <c r="M86">
        <v>168</v>
      </c>
      <c r="N86">
        <v>169</v>
      </c>
      <c r="O86" s="4">
        <v>171</v>
      </c>
      <c r="P86">
        <v>182155</v>
      </c>
      <c r="Q86" s="3" t="s">
        <v>99</v>
      </c>
      <c r="R86" s="22"/>
    </row>
    <row r="87" spans="1:18">
      <c r="A87">
        <v>20</v>
      </c>
      <c r="B87">
        <v>9</v>
      </c>
      <c r="C87" s="3" t="s">
        <v>59</v>
      </c>
      <c r="D87">
        <v>162</v>
      </c>
      <c r="E87">
        <v>162</v>
      </c>
      <c r="F87">
        <v>162</v>
      </c>
      <c r="G87">
        <v>162</v>
      </c>
      <c r="H87">
        <v>162</v>
      </c>
      <c r="I87">
        <v>162</v>
      </c>
      <c r="J87">
        <v>162</v>
      </c>
      <c r="K87">
        <v>162</v>
      </c>
      <c r="L87">
        <v>167</v>
      </c>
      <c r="M87">
        <v>166</v>
      </c>
      <c r="N87">
        <v>166</v>
      </c>
      <c r="O87" s="4">
        <v>167</v>
      </c>
      <c r="P87">
        <v>182157</v>
      </c>
      <c r="Q87" s="3" t="s">
        <v>99</v>
      </c>
      <c r="R87" s="22"/>
    </row>
    <row r="88" spans="1:18">
      <c r="A88">
        <v>20</v>
      </c>
      <c r="B88">
        <v>9</v>
      </c>
      <c r="C88" s="3" t="s">
        <v>59</v>
      </c>
      <c r="D88">
        <v>34</v>
      </c>
      <c r="E88">
        <v>34</v>
      </c>
      <c r="F88">
        <v>34</v>
      </c>
      <c r="G88">
        <v>34</v>
      </c>
      <c r="H88">
        <v>34</v>
      </c>
      <c r="I88">
        <v>34</v>
      </c>
      <c r="J88">
        <v>34</v>
      </c>
      <c r="K88">
        <v>34</v>
      </c>
      <c r="L88">
        <v>35</v>
      </c>
      <c r="M88">
        <v>34</v>
      </c>
      <c r="N88">
        <v>35</v>
      </c>
      <c r="O88" s="4">
        <v>35</v>
      </c>
      <c r="P88">
        <v>182158</v>
      </c>
      <c r="Q88" s="3" t="s">
        <v>99</v>
      </c>
      <c r="R88" s="22"/>
    </row>
    <row r="89" spans="1:18">
      <c r="A89">
        <v>20</v>
      </c>
      <c r="B89">
        <v>9</v>
      </c>
      <c r="C89" s="3" t="s">
        <v>59</v>
      </c>
      <c r="D89">
        <v>77</v>
      </c>
      <c r="E89">
        <v>75</v>
      </c>
      <c r="F89">
        <v>76</v>
      </c>
      <c r="G89">
        <v>77</v>
      </c>
      <c r="H89">
        <v>77</v>
      </c>
      <c r="I89">
        <v>78</v>
      </c>
      <c r="J89">
        <v>78</v>
      </c>
      <c r="K89">
        <v>78</v>
      </c>
      <c r="L89">
        <v>78</v>
      </c>
      <c r="M89">
        <v>78</v>
      </c>
      <c r="N89">
        <v>76</v>
      </c>
      <c r="O89" s="4">
        <v>75</v>
      </c>
      <c r="P89">
        <v>182159</v>
      </c>
      <c r="Q89" s="3" t="s">
        <v>99</v>
      </c>
      <c r="R89" s="22"/>
    </row>
    <row r="90" spans="1:18">
      <c r="A90">
        <v>20</v>
      </c>
      <c r="B90">
        <v>9</v>
      </c>
      <c r="C90" s="3" t="s">
        <v>59</v>
      </c>
      <c r="D90">
        <v>51.8</v>
      </c>
      <c r="E90">
        <v>48.8</v>
      </c>
      <c r="F90">
        <v>50.8</v>
      </c>
      <c r="G90">
        <v>49.8</v>
      </c>
      <c r="H90">
        <v>49.8</v>
      </c>
      <c r="I90">
        <v>49.8</v>
      </c>
      <c r="J90">
        <v>49.8</v>
      </c>
      <c r="K90">
        <v>49.8</v>
      </c>
      <c r="L90">
        <v>49.8</v>
      </c>
      <c r="M90">
        <v>49.8</v>
      </c>
      <c r="N90">
        <v>48.8</v>
      </c>
      <c r="O90" s="4">
        <v>48.8</v>
      </c>
      <c r="P90">
        <v>182160</v>
      </c>
      <c r="Q90" s="3" t="s">
        <v>99</v>
      </c>
      <c r="R90" s="22"/>
    </row>
    <row r="91" spans="1:18">
      <c r="A91">
        <v>20</v>
      </c>
      <c r="B91">
        <v>9</v>
      </c>
      <c r="C91" s="3" t="s">
        <v>59</v>
      </c>
      <c r="D91">
        <v>28</v>
      </c>
      <c r="E91">
        <v>28</v>
      </c>
      <c r="F91">
        <v>27</v>
      </c>
      <c r="G91">
        <v>27</v>
      </c>
      <c r="H91">
        <v>27</v>
      </c>
      <c r="I91">
        <v>28</v>
      </c>
      <c r="J91">
        <v>28</v>
      </c>
      <c r="K91">
        <v>28</v>
      </c>
      <c r="L91">
        <v>28</v>
      </c>
      <c r="M91">
        <v>28</v>
      </c>
      <c r="N91">
        <v>28</v>
      </c>
      <c r="O91" s="4">
        <v>28</v>
      </c>
      <c r="P91">
        <v>182162</v>
      </c>
      <c r="Q91" s="3" t="s">
        <v>99</v>
      </c>
      <c r="R91" s="22"/>
    </row>
    <row r="92" spans="1:18">
      <c r="A92">
        <v>20</v>
      </c>
      <c r="B92">
        <v>9</v>
      </c>
      <c r="C92" s="3" t="s">
        <v>59</v>
      </c>
      <c r="D92">
        <v>67</v>
      </c>
      <c r="E92">
        <v>67</v>
      </c>
      <c r="F92">
        <v>67</v>
      </c>
      <c r="G92">
        <v>67</v>
      </c>
      <c r="H92">
        <v>67</v>
      </c>
      <c r="I92">
        <v>67</v>
      </c>
      <c r="J92">
        <v>67</v>
      </c>
      <c r="K92">
        <v>67</v>
      </c>
      <c r="L92">
        <v>67</v>
      </c>
      <c r="M92">
        <v>67</v>
      </c>
      <c r="N92">
        <v>66</v>
      </c>
      <c r="O92" s="4">
        <v>67</v>
      </c>
      <c r="P92">
        <v>182163</v>
      </c>
      <c r="Q92" s="3" t="s">
        <v>99</v>
      </c>
      <c r="R92" s="22"/>
    </row>
    <row r="93" spans="1:18">
      <c r="A93">
        <v>20</v>
      </c>
      <c r="B93">
        <v>9</v>
      </c>
      <c r="C93" s="3" t="s">
        <v>59</v>
      </c>
      <c r="D93">
        <v>59</v>
      </c>
      <c r="E93">
        <v>59</v>
      </c>
      <c r="F93">
        <v>59</v>
      </c>
      <c r="G93">
        <v>59</v>
      </c>
      <c r="H93">
        <v>60</v>
      </c>
      <c r="I93">
        <v>60</v>
      </c>
      <c r="J93">
        <v>60</v>
      </c>
      <c r="K93">
        <v>60</v>
      </c>
      <c r="L93">
        <v>61</v>
      </c>
      <c r="M93">
        <v>61</v>
      </c>
      <c r="N93">
        <v>61</v>
      </c>
      <c r="O93" s="4">
        <v>61</v>
      </c>
      <c r="P93">
        <v>182164</v>
      </c>
      <c r="Q93" s="3" t="s">
        <v>99</v>
      </c>
      <c r="R93" s="22"/>
    </row>
    <row r="94" spans="1:18">
      <c r="A94">
        <v>20</v>
      </c>
      <c r="B94">
        <v>9</v>
      </c>
      <c r="C94" s="3" t="s">
        <v>59</v>
      </c>
      <c r="D94">
        <v>59.4</v>
      </c>
      <c r="E94">
        <v>59.4</v>
      </c>
      <c r="F94">
        <v>60.4</v>
      </c>
      <c r="G94">
        <v>60.4</v>
      </c>
      <c r="H94">
        <v>60.4</v>
      </c>
      <c r="I94">
        <v>60.4</v>
      </c>
      <c r="J94">
        <v>60.4</v>
      </c>
      <c r="K94">
        <v>60.4</v>
      </c>
      <c r="L94">
        <v>60.4</v>
      </c>
      <c r="M94">
        <v>60.4</v>
      </c>
      <c r="N94">
        <v>60.4</v>
      </c>
      <c r="O94" s="4">
        <v>60.4</v>
      </c>
      <c r="P94">
        <v>182165</v>
      </c>
      <c r="Q94" s="3" t="s">
        <v>99</v>
      </c>
      <c r="R94" s="22"/>
    </row>
    <row r="95" spans="1:18">
      <c r="A95">
        <v>20</v>
      </c>
      <c r="B95">
        <v>9</v>
      </c>
      <c r="C95" s="3" t="s">
        <v>59</v>
      </c>
      <c r="D95">
        <v>46</v>
      </c>
      <c r="E95">
        <v>46</v>
      </c>
      <c r="F95">
        <v>45</v>
      </c>
      <c r="G95">
        <v>46</v>
      </c>
      <c r="H95">
        <v>45</v>
      </c>
      <c r="I95">
        <v>46</v>
      </c>
      <c r="J95">
        <v>46</v>
      </c>
      <c r="K95">
        <v>46</v>
      </c>
      <c r="L95">
        <v>45</v>
      </c>
      <c r="M95">
        <v>46</v>
      </c>
      <c r="N95">
        <v>46</v>
      </c>
      <c r="O95" s="4">
        <v>46</v>
      </c>
      <c r="P95">
        <v>182166</v>
      </c>
      <c r="Q95" s="3" t="s">
        <v>99</v>
      </c>
      <c r="R95" s="22"/>
    </row>
    <row r="96" spans="1:18">
      <c r="A96">
        <v>20</v>
      </c>
      <c r="B96">
        <v>9</v>
      </c>
      <c r="C96" s="3" t="s">
        <v>59</v>
      </c>
      <c r="D96">
        <v>26</v>
      </c>
      <c r="E96">
        <v>26</v>
      </c>
      <c r="F96">
        <v>26</v>
      </c>
      <c r="G96">
        <v>25</v>
      </c>
      <c r="H96">
        <v>25</v>
      </c>
      <c r="I96">
        <v>25</v>
      </c>
      <c r="J96">
        <v>25</v>
      </c>
      <c r="K96">
        <v>25</v>
      </c>
      <c r="L96">
        <v>25</v>
      </c>
      <c r="M96">
        <v>25</v>
      </c>
      <c r="N96">
        <v>25</v>
      </c>
      <c r="O96" s="4">
        <v>25</v>
      </c>
      <c r="P96">
        <v>182167</v>
      </c>
      <c r="Q96" s="3" t="s">
        <v>99</v>
      </c>
      <c r="R96" s="22"/>
    </row>
    <row r="97" spans="1:18">
      <c r="A97">
        <v>20</v>
      </c>
      <c r="B97">
        <v>9</v>
      </c>
      <c r="C97" s="3" t="s">
        <v>59</v>
      </c>
      <c r="D97">
        <v>136</v>
      </c>
      <c r="E97">
        <v>136</v>
      </c>
      <c r="F97">
        <v>136</v>
      </c>
      <c r="G97">
        <v>137</v>
      </c>
      <c r="H97">
        <v>136</v>
      </c>
      <c r="I97">
        <v>136</v>
      </c>
      <c r="J97">
        <v>137</v>
      </c>
      <c r="K97">
        <v>137</v>
      </c>
      <c r="L97">
        <v>137</v>
      </c>
      <c r="M97">
        <v>137</v>
      </c>
      <c r="N97">
        <v>136</v>
      </c>
      <c r="O97" s="4">
        <v>136</v>
      </c>
      <c r="P97">
        <v>182168</v>
      </c>
      <c r="Q97" s="3" t="s">
        <v>99</v>
      </c>
      <c r="R97" s="22"/>
    </row>
    <row r="98" spans="1:18">
      <c r="A98">
        <v>20</v>
      </c>
      <c r="B98">
        <v>9</v>
      </c>
      <c r="C98" s="3" t="s">
        <v>59</v>
      </c>
      <c r="D98">
        <v>532</v>
      </c>
      <c r="E98">
        <v>533</v>
      </c>
      <c r="F98">
        <v>532</v>
      </c>
      <c r="G98">
        <v>530</v>
      </c>
      <c r="H98">
        <v>530</v>
      </c>
      <c r="I98">
        <v>540</v>
      </c>
      <c r="J98">
        <v>541</v>
      </c>
      <c r="K98">
        <v>540</v>
      </c>
      <c r="L98">
        <v>540</v>
      </c>
      <c r="M98">
        <v>547</v>
      </c>
      <c r="N98">
        <v>545</v>
      </c>
      <c r="O98" s="4">
        <v>543</v>
      </c>
      <c r="P98">
        <v>182169</v>
      </c>
      <c r="Q98" s="3" t="s">
        <v>99</v>
      </c>
      <c r="R98" s="22"/>
    </row>
    <row r="99" spans="1:18">
      <c r="A99">
        <v>20</v>
      </c>
      <c r="B99">
        <v>9</v>
      </c>
      <c r="C99" s="3" t="s">
        <v>59</v>
      </c>
      <c r="D99">
        <v>107</v>
      </c>
      <c r="E99">
        <v>107</v>
      </c>
      <c r="F99">
        <v>106</v>
      </c>
      <c r="G99">
        <v>105</v>
      </c>
      <c r="H99">
        <v>104</v>
      </c>
      <c r="I99">
        <v>104</v>
      </c>
      <c r="J99">
        <v>105</v>
      </c>
      <c r="K99">
        <v>105</v>
      </c>
      <c r="L99">
        <v>105</v>
      </c>
      <c r="M99">
        <v>105</v>
      </c>
      <c r="N99">
        <v>105</v>
      </c>
      <c r="O99" s="4">
        <v>103</v>
      </c>
      <c r="P99">
        <v>182170</v>
      </c>
      <c r="Q99" s="3" t="s">
        <v>99</v>
      </c>
      <c r="R99" s="22"/>
    </row>
    <row r="100" spans="1:18">
      <c r="A100">
        <v>20</v>
      </c>
      <c r="B100">
        <v>9</v>
      </c>
      <c r="C100" s="3" t="s">
        <v>59</v>
      </c>
      <c r="D100">
        <v>224.5</v>
      </c>
      <c r="E100">
        <v>223.5</v>
      </c>
      <c r="F100">
        <v>222.5</v>
      </c>
      <c r="G100">
        <v>220.5</v>
      </c>
      <c r="H100">
        <v>218.5</v>
      </c>
      <c r="I100">
        <v>219.5</v>
      </c>
      <c r="J100">
        <v>218.5</v>
      </c>
      <c r="K100">
        <v>220.5</v>
      </c>
      <c r="L100">
        <v>221.5</v>
      </c>
      <c r="M100">
        <v>222.5</v>
      </c>
      <c r="N100">
        <v>221.5</v>
      </c>
      <c r="O100" s="4">
        <v>220.5</v>
      </c>
      <c r="P100">
        <v>182171</v>
      </c>
      <c r="Q100" s="3" t="s">
        <v>99</v>
      </c>
      <c r="R100" s="22"/>
    </row>
    <row r="101" spans="1:18">
      <c r="A101">
        <v>20</v>
      </c>
      <c r="B101">
        <v>9</v>
      </c>
      <c r="C101" s="3" t="s">
        <v>59</v>
      </c>
      <c r="D101">
        <v>450.2</v>
      </c>
      <c r="E101">
        <v>449.4</v>
      </c>
      <c r="F101">
        <v>454.5</v>
      </c>
      <c r="G101">
        <v>451.7</v>
      </c>
      <c r="H101">
        <v>457.9</v>
      </c>
      <c r="I101">
        <v>458.9</v>
      </c>
      <c r="J101">
        <v>458.9</v>
      </c>
      <c r="K101">
        <v>457.9</v>
      </c>
      <c r="L101">
        <v>457.3</v>
      </c>
      <c r="M101">
        <v>456.3</v>
      </c>
      <c r="N101">
        <v>455.5</v>
      </c>
      <c r="O101" s="4">
        <v>454.7</v>
      </c>
      <c r="P101">
        <v>182172</v>
      </c>
      <c r="Q101" s="3" t="s">
        <v>99</v>
      </c>
      <c r="R101" s="22"/>
    </row>
    <row r="102" spans="1:18">
      <c r="A102">
        <v>20</v>
      </c>
      <c r="B102">
        <v>9</v>
      </c>
      <c r="C102" s="3" t="s">
        <v>59</v>
      </c>
      <c r="D102">
        <v>437.7</v>
      </c>
      <c r="E102">
        <v>436.9</v>
      </c>
      <c r="F102">
        <v>436</v>
      </c>
      <c r="G102">
        <v>439.2</v>
      </c>
      <c r="H102">
        <v>445.4</v>
      </c>
      <c r="I102">
        <v>446.4</v>
      </c>
      <c r="J102">
        <v>446.4</v>
      </c>
      <c r="K102">
        <v>445.4</v>
      </c>
      <c r="L102">
        <v>444.8</v>
      </c>
      <c r="M102">
        <v>443.8</v>
      </c>
      <c r="N102">
        <v>443</v>
      </c>
      <c r="O102" s="4">
        <v>442.2</v>
      </c>
      <c r="P102">
        <v>182173</v>
      </c>
      <c r="Q102" s="3" t="s">
        <v>99</v>
      </c>
      <c r="R102" s="22"/>
    </row>
    <row r="103" spans="1:18">
      <c r="A103">
        <v>20</v>
      </c>
      <c r="B103">
        <v>9</v>
      </c>
      <c r="C103" s="3" t="s">
        <v>59</v>
      </c>
      <c r="D103">
        <v>198</v>
      </c>
      <c r="E103">
        <v>198</v>
      </c>
      <c r="F103">
        <v>199</v>
      </c>
      <c r="G103">
        <v>200</v>
      </c>
      <c r="H103">
        <v>200</v>
      </c>
      <c r="I103">
        <v>200</v>
      </c>
      <c r="J103">
        <v>199</v>
      </c>
      <c r="K103">
        <v>198</v>
      </c>
      <c r="L103">
        <v>198</v>
      </c>
      <c r="M103">
        <v>198</v>
      </c>
      <c r="N103">
        <v>198</v>
      </c>
      <c r="O103" s="4">
        <v>199</v>
      </c>
      <c r="P103">
        <v>182175</v>
      </c>
      <c r="Q103" s="3" t="s">
        <v>99</v>
      </c>
      <c r="R103" s="22"/>
    </row>
    <row r="104" spans="1:18">
      <c r="A104">
        <v>20</v>
      </c>
      <c r="B104">
        <v>9</v>
      </c>
      <c r="C104" s="3" t="s">
        <v>59</v>
      </c>
      <c r="D104">
        <v>125</v>
      </c>
      <c r="E104">
        <v>125</v>
      </c>
      <c r="F104">
        <v>125</v>
      </c>
      <c r="G104">
        <v>126</v>
      </c>
      <c r="H104">
        <v>126</v>
      </c>
      <c r="I104">
        <v>126</v>
      </c>
      <c r="J104">
        <v>125</v>
      </c>
      <c r="K104">
        <v>125</v>
      </c>
      <c r="L104">
        <v>125</v>
      </c>
      <c r="M104">
        <v>125</v>
      </c>
      <c r="N104">
        <v>125</v>
      </c>
      <c r="O104" s="4">
        <v>126</v>
      </c>
      <c r="P104">
        <v>182176</v>
      </c>
      <c r="Q104" s="3" t="s">
        <v>99</v>
      </c>
      <c r="R104" s="22"/>
    </row>
    <row r="105" spans="1:18">
      <c r="A105">
        <v>20</v>
      </c>
      <c r="B105">
        <v>9</v>
      </c>
      <c r="C105" s="3" t="s">
        <v>59</v>
      </c>
      <c r="D105">
        <v>696</v>
      </c>
      <c r="E105">
        <v>694</v>
      </c>
      <c r="F105">
        <v>686</v>
      </c>
      <c r="G105">
        <v>685</v>
      </c>
      <c r="H105">
        <v>685</v>
      </c>
      <c r="I105">
        <v>683</v>
      </c>
      <c r="J105">
        <v>681</v>
      </c>
      <c r="K105">
        <v>684</v>
      </c>
      <c r="L105">
        <v>681</v>
      </c>
      <c r="M105">
        <v>679</v>
      </c>
      <c r="N105">
        <v>678</v>
      </c>
      <c r="O105" s="4">
        <v>678</v>
      </c>
      <c r="P105">
        <v>182178</v>
      </c>
      <c r="Q105" s="3" t="s">
        <v>99</v>
      </c>
      <c r="R105" s="22"/>
    </row>
    <row r="106" spans="1:18">
      <c r="A106">
        <v>20</v>
      </c>
      <c r="B106">
        <v>9</v>
      </c>
      <c r="C106" s="3" t="s">
        <v>59</v>
      </c>
      <c r="D106">
        <v>269.5</v>
      </c>
      <c r="E106">
        <v>270.5</v>
      </c>
      <c r="F106">
        <v>270.5</v>
      </c>
      <c r="G106">
        <v>270.5</v>
      </c>
      <c r="H106">
        <v>270.5</v>
      </c>
      <c r="I106">
        <v>270.5</v>
      </c>
      <c r="J106">
        <v>270.5</v>
      </c>
      <c r="K106">
        <v>270.5</v>
      </c>
      <c r="L106">
        <v>270.5</v>
      </c>
      <c r="M106">
        <v>270.5</v>
      </c>
      <c r="N106">
        <v>270.5</v>
      </c>
      <c r="O106" s="4">
        <v>270.5</v>
      </c>
      <c r="P106">
        <v>182179</v>
      </c>
      <c r="Q106" s="3" t="s">
        <v>99</v>
      </c>
      <c r="R106" s="22"/>
    </row>
    <row r="107" spans="1:18">
      <c r="A107">
        <v>20</v>
      </c>
      <c r="B107">
        <v>9</v>
      </c>
      <c r="C107" s="3" t="s">
        <v>59</v>
      </c>
      <c r="D107">
        <v>93</v>
      </c>
      <c r="E107">
        <v>93</v>
      </c>
      <c r="F107">
        <v>93</v>
      </c>
      <c r="G107">
        <v>92</v>
      </c>
      <c r="H107">
        <v>94</v>
      </c>
      <c r="I107">
        <v>93</v>
      </c>
      <c r="J107">
        <v>91</v>
      </c>
      <c r="K107">
        <v>92</v>
      </c>
      <c r="L107">
        <v>91</v>
      </c>
      <c r="M107">
        <v>91</v>
      </c>
      <c r="N107">
        <v>91</v>
      </c>
      <c r="O107" s="4">
        <v>90</v>
      </c>
      <c r="P107">
        <v>182180</v>
      </c>
      <c r="Q107" s="3" t="s">
        <v>99</v>
      </c>
      <c r="R107" s="22"/>
    </row>
    <row r="108" spans="1:18">
      <c r="A108">
        <v>20</v>
      </c>
      <c r="B108">
        <v>9</v>
      </c>
      <c r="C108" s="3" t="s">
        <v>59</v>
      </c>
      <c r="D108">
        <v>60</v>
      </c>
      <c r="E108">
        <v>60</v>
      </c>
      <c r="F108">
        <v>60</v>
      </c>
      <c r="G108">
        <v>57</v>
      </c>
      <c r="H108">
        <v>55</v>
      </c>
      <c r="I108">
        <v>55</v>
      </c>
      <c r="J108">
        <v>55</v>
      </c>
      <c r="K108">
        <v>54</v>
      </c>
      <c r="L108">
        <v>54</v>
      </c>
      <c r="M108">
        <v>55</v>
      </c>
      <c r="N108">
        <v>54</v>
      </c>
      <c r="O108" s="4">
        <v>54</v>
      </c>
      <c r="P108">
        <v>182181</v>
      </c>
      <c r="Q108" s="3" t="s">
        <v>99</v>
      </c>
      <c r="R108" s="22"/>
    </row>
    <row r="109" spans="1:18">
      <c r="A109">
        <v>20</v>
      </c>
      <c r="B109">
        <v>9</v>
      </c>
      <c r="C109" s="3" t="s">
        <v>59</v>
      </c>
      <c r="D109">
        <v>129.80000000000001</v>
      </c>
      <c r="E109">
        <v>130.80000000000001</v>
      </c>
      <c r="F109">
        <v>127</v>
      </c>
      <c r="G109">
        <v>128.6</v>
      </c>
      <c r="H109">
        <v>125.6</v>
      </c>
      <c r="I109">
        <v>128.6</v>
      </c>
      <c r="J109">
        <v>126.8</v>
      </c>
      <c r="K109">
        <v>127.8</v>
      </c>
      <c r="L109">
        <v>127.8</v>
      </c>
      <c r="M109">
        <v>126.8</v>
      </c>
      <c r="N109">
        <v>124</v>
      </c>
      <c r="O109" s="4">
        <v>125</v>
      </c>
      <c r="P109">
        <v>182182</v>
      </c>
      <c r="Q109" s="3" t="s">
        <v>99</v>
      </c>
      <c r="R109" s="22"/>
    </row>
    <row r="110" spans="1:18">
      <c r="A110">
        <v>20</v>
      </c>
      <c r="B110">
        <v>9</v>
      </c>
      <c r="C110" s="3" t="s">
        <v>59</v>
      </c>
      <c r="D110">
        <v>111</v>
      </c>
      <c r="E110">
        <v>110</v>
      </c>
      <c r="F110">
        <v>112</v>
      </c>
      <c r="G110">
        <v>113</v>
      </c>
      <c r="H110">
        <v>115</v>
      </c>
      <c r="I110">
        <v>115</v>
      </c>
      <c r="J110">
        <v>114</v>
      </c>
      <c r="K110">
        <v>111</v>
      </c>
      <c r="L110">
        <v>113</v>
      </c>
      <c r="M110">
        <v>113</v>
      </c>
      <c r="N110">
        <v>113</v>
      </c>
      <c r="O110" s="4">
        <v>114</v>
      </c>
      <c r="P110">
        <v>182183</v>
      </c>
      <c r="Q110" s="3" t="s">
        <v>99</v>
      </c>
      <c r="R110" s="22"/>
    </row>
    <row r="111" spans="1:18">
      <c r="A111">
        <v>20</v>
      </c>
      <c r="B111">
        <v>9</v>
      </c>
      <c r="C111" s="3" t="s">
        <v>59</v>
      </c>
      <c r="D111">
        <v>223</v>
      </c>
      <c r="E111">
        <v>221</v>
      </c>
      <c r="F111">
        <v>223</v>
      </c>
      <c r="G111">
        <v>213</v>
      </c>
      <c r="H111">
        <v>215</v>
      </c>
      <c r="I111">
        <v>215</v>
      </c>
      <c r="J111">
        <v>214</v>
      </c>
      <c r="K111">
        <v>213</v>
      </c>
      <c r="L111">
        <v>215</v>
      </c>
      <c r="M111">
        <v>210</v>
      </c>
      <c r="N111">
        <v>211</v>
      </c>
      <c r="O111" s="4">
        <v>209</v>
      </c>
      <c r="P111">
        <v>182184</v>
      </c>
      <c r="Q111" s="3" t="s">
        <v>99</v>
      </c>
      <c r="R111" s="22"/>
    </row>
    <row r="112" spans="1:18">
      <c r="A112">
        <v>20</v>
      </c>
      <c r="B112">
        <v>9</v>
      </c>
      <c r="C112" s="3" t="s">
        <v>59</v>
      </c>
      <c r="D112">
        <v>117</v>
      </c>
      <c r="E112">
        <v>116</v>
      </c>
      <c r="F112">
        <v>116</v>
      </c>
      <c r="G112">
        <v>116</v>
      </c>
      <c r="H112">
        <v>117</v>
      </c>
      <c r="I112">
        <v>117</v>
      </c>
      <c r="J112">
        <v>116</v>
      </c>
      <c r="K112">
        <v>115</v>
      </c>
      <c r="L112">
        <v>116</v>
      </c>
      <c r="M112">
        <v>116</v>
      </c>
      <c r="N112">
        <v>116</v>
      </c>
      <c r="O112" s="4">
        <v>115</v>
      </c>
      <c r="P112">
        <v>182185</v>
      </c>
      <c r="Q112" s="3" t="s">
        <v>99</v>
      </c>
      <c r="R112" s="22"/>
    </row>
    <row r="113" spans="1:18">
      <c r="A113">
        <v>20</v>
      </c>
      <c r="B113">
        <v>9</v>
      </c>
      <c r="C113" s="3" t="s">
        <v>59</v>
      </c>
      <c r="D113">
        <v>183</v>
      </c>
      <c r="E113">
        <v>182</v>
      </c>
      <c r="F113">
        <v>174</v>
      </c>
      <c r="G113">
        <v>170</v>
      </c>
      <c r="H113">
        <v>172</v>
      </c>
      <c r="I113">
        <v>173</v>
      </c>
      <c r="J113">
        <v>172</v>
      </c>
      <c r="K113">
        <v>172</v>
      </c>
      <c r="L113">
        <v>171</v>
      </c>
      <c r="M113">
        <v>170</v>
      </c>
      <c r="N113">
        <v>172</v>
      </c>
      <c r="O113" s="4">
        <v>172</v>
      </c>
      <c r="P113">
        <v>182186</v>
      </c>
      <c r="Q113" s="3" t="s">
        <v>99</v>
      </c>
      <c r="R113" s="22"/>
    </row>
    <row r="114" spans="1:18">
      <c r="A114">
        <v>20</v>
      </c>
      <c r="B114">
        <v>9</v>
      </c>
      <c r="C114" s="3" t="s">
        <v>59</v>
      </c>
      <c r="D114">
        <v>183</v>
      </c>
      <c r="E114">
        <v>182</v>
      </c>
      <c r="F114">
        <v>174</v>
      </c>
      <c r="G114">
        <v>171</v>
      </c>
      <c r="H114">
        <v>172</v>
      </c>
      <c r="I114">
        <v>173</v>
      </c>
      <c r="J114">
        <v>172</v>
      </c>
      <c r="K114">
        <v>172</v>
      </c>
      <c r="L114">
        <v>173</v>
      </c>
      <c r="M114">
        <v>172</v>
      </c>
      <c r="N114">
        <v>173</v>
      </c>
      <c r="O114" s="4">
        <v>174</v>
      </c>
      <c r="P114">
        <v>182187</v>
      </c>
      <c r="Q114" s="3" t="s">
        <v>99</v>
      </c>
      <c r="R114" s="22"/>
    </row>
    <row r="115" spans="1:18">
      <c r="A115">
        <v>20</v>
      </c>
      <c r="B115">
        <v>9</v>
      </c>
      <c r="C115" s="3" t="s">
        <v>59</v>
      </c>
      <c r="D115" s="9">
        <v>1259</v>
      </c>
      <c r="E115" s="9">
        <v>1257</v>
      </c>
      <c r="F115" s="9">
        <v>1256</v>
      </c>
      <c r="G115" s="9">
        <v>1255</v>
      </c>
      <c r="H115" s="9">
        <v>1257</v>
      </c>
      <c r="I115" s="9">
        <v>1249</v>
      </c>
      <c r="J115" s="9">
        <v>1258</v>
      </c>
      <c r="K115" s="9">
        <v>1253</v>
      </c>
      <c r="L115" s="9">
        <v>1249</v>
      </c>
      <c r="M115" s="9">
        <v>1247</v>
      </c>
      <c r="N115" s="9">
        <v>1249</v>
      </c>
      <c r="O115" s="4">
        <v>1247</v>
      </c>
      <c r="P115">
        <v>182189</v>
      </c>
      <c r="Q115" s="3" t="s">
        <v>99</v>
      </c>
      <c r="R115" s="22"/>
    </row>
    <row r="116" spans="1:18">
      <c r="A116">
        <v>20</v>
      </c>
      <c r="B116">
        <v>9</v>
      </c>
      <c r="C116" s="3" t="s">
        <v>59</v>
      </c>
      <c r="D116" s="9">
        <v>1315</v>
      </c>
      <c r="E116" s="9">
        <v>1318</v>
      </c>
      <c r="F116" s="9">
        <v>1319</v>
      </c>
      <c r="G116" s="9">
        <v>1320</v>
      </c>
      <c r="H116" s="9">
        <v>1328</v>
      </c>
      <c r="I116" s="9">
        <v>1327</v>
      </c>
      <c r="J116" s="9">
        <v>1326</v>
      </c>
      <c r="K116" s="9">
        <v>1326</v>
      </c>
      <c r="L116" s="9">
        <v>1329</v>
      </c>
      <c r="M116" s="9">
        <v>1328</v>
      </c>
      <c r="N116" s="9">
        <v>1329</v>
      </c>
      <c r="O116" s="4">
        <v>1330</v>
      </c>
      <c r="P116">
        <v>182190</v>
      </c>
      <c r="Q116" s="3" t="s">
        <v>99</v>
      </c>
      <c r="R116" s="22"/>
    </row>
    <row r="117" spans="1:18">
      <c r="A117">
        <v>20</v>
      </c>
      <c r="B117">
        <v>9</v>
      </c>
      <c r="C117" s="3" t="s">
        <v>59</v>
      </c>
      <c r="D117">
        <v>166.4</v>
      </c>
      <c r="E117">
        <v>166.4</v>
      </c>
      <c r="F117">
        <v>166.4</v>
      </c>
      <c r="G117">
        <v>165.4</v>
      </c>
      <c r="H117">
        <v>165.4</v>
      </c>
      <c r="I117">
        <v>165.4</v>
      </c>
      <c r="J117">
        <v>166.4</v>
      </c>
      <c r="K117">
        <v>164.4</v>
      </c>
      <c r="L117">
        <v>166.4</v>
      </c>
      <c r="M117">
        <v>166.4</v>
      </c>
      <c r="N117">
        <v>166.4</v>
      </c>
      <c r="O117" s="4">
        <v>164.4</v>
      </c>
      <c r="P117">
        <v>182192</v>
      </c>
      <c r="Q117" s="3" t="s">
        <v>99</v>
      </c>
      <c r="R117" s="22"/>
    </row>
    <row r="118" spans="1:18">
      <c r="A118">
        <v>20</v>
      </c>
      <c r="B118">
        <v>9</v>
      </c>
      <c r="C118" s="3" t="s">
        <v>59</v>
      </c>
      <c r="D118">
        <v>163.4</v>
      </c>
      <c r="E118">
        <v>163.4</v>
      </c>
      <c r="F118">
        <v>163.4</v>
      </c>
      <c r="G118">
        <v>163.4</v>
      </c>
      <c r="H118">
        <v>162.4</v>
      </c>
      <c r="I118">
        <v>162.4</v>
      </c>
      <c r="J118">
        <v>163.4</v>
      </c>
      <c r="K118">
        <v>163.4</v>
      </c>
      <c r="L118">
        <v>163.4</v>
      </c>
      <c r="M118">
        <v>163.4</v>
      </c>
      <c r="N118">
        <v>163.4</v>
      </c>
      <c r="O118" s="4">
        <v>163.4</v>
      </c>
      <c r="P118">
        <v>182193</v>
      </c>
      <c r="Q118" s="3" t="s">
        <v>99</v>
      </c>
      <c r="R118" s="22"/>
    </row>
    <row r="119" spans="1:18">
      <c r="A119">
        <v>20</v>
      </c>
      <c r="B119">
        <v>9</v>
      </c>
      <c r="C119" s="3" t="s">
        <v>59</v>
      </c>
      <c r="D119">
        <v>111</v>
      </c>
      <c r="E119">
        <v>110</v>
      </c>
      <c r="F119">
        <v>111</v>
      </c>
      <c r="G119">
        <v>111</v>
      </c>
      <c r="H119">
        <v>111</v>
      </c>
      <c r="I119">
        <v>110</v>
      </c>
      <c r="J119">
        <v>111</v>
      </c>
      <c r="K119">
        <v>110</v>
      </c>
      <c r="L119">
        <v>110</v>
      </c>
      <c r="M119">
        <v>110</v>
      </c>
      <c r="N119">
        <v>110</v>
      </c>
      <c r="O119" s="4">
        <v>110</v>
      </c>
      <c r="P119">
        <v>182195</v>
      </c>
      <c r="Q119" s="3" t="s">
        <v>99</v>
      </c>
      <c r="R119" s="22"/>
    </row>
    <row r="120" spans="1:18">
      <c r="A120">
        <v>20</v>
      </c>
      <c r="B120">
        <v>9</v>
      </c>
      <c r="C120" s="3" t="s">
        <v>59</v>
      </c>
      <c r="D120">
        <v>135.6</v>
      </c>
      <c r="E120">
        <v>132.80000000000001</v>
      </c>
      <c r="F120">
        <v>131.6</v>
      </c>
      <c r="G120">
        <v>133.6</v>
      </c>
      <c r="H120">
        <v>135.6</v>
      </c>
      <c r="I120">
        <v>134.6</v>
      </c>
      <c r="J120">
        <v>133.6</v>
      </c>
      <c r="K120">
        <v>134.6</v>
      </c>
      <c r="L120">
        <v>134.6</v>
      </c>
      <c r="M120">
        <v>135.6</v>
      </c>
      <c r="N120">
        <v>134.6</v>
      </c>
      <c r="O120" s="4">
        <v>133.6</v>
      </c>
      <c r="P120">
        <v>182196</v>
      </c>
      <c r="Q120" s="3" t="s">
        <v>99</v>
      </c>
      <c r="R120" s="22"/>
    </row>
    <row r="121" spans="1:18">
      <c r="A121">
        <v>20</v>
      </c>
      <c r="B121">
        <v>9</v>
      </c>
      <c r="C121" s="3" t="s">
        <v>59</v>
      </c>
      <c r="D121">
        <v>134.6</v>
      </c>
      <c r="E121">
        <v>131.80000000000001</v>
      </c>
      <c r="F121">
        <v>130.6</v>
      </c>
      <c r="G121">
        <v>132.6</v>
      </c>
      <c r="H121">
        <v>134.6</v>
      </c>
      <c r="I121">
        <v>134.6</v>
      </c>
      <c r="J121">
        <v>132.6</v>
      </c>
      <c r="K121">
        <v>133.6</v>
      </c>
      <c r="L121">
        <v>133.6</v>
      </c>
      <c r="M121">
        <v>134.6</v>
      </c>
      <c r="N121">
        <v>133.6</v>
      </c>
      <c r="O121" s="4">
        <v>132.6</v>
      </c>
      <c r="P121">
        <v>182197</v>
      </c>
      <c r="Q121" s="3" t="s">
        <v>99</v>
      </c>
      <c r="R121" s="22"/>
    </row>
    <row r="122" spans="1:18">
      <c r="A122">
        <v>20</v>
      </c>
      <c r="B122">
        <v>9</v>
      </c>
      <c r="C122" s="3" t="s">
        <v>59</v>
      </c>
      <c r="D122">
        <v>156</v>
      </c>
      <c r="E122">
        <v>156</v>
      </c>
      <c r="F122">
        <v>156</v>
      </c>
      <c r="G122">
        <v>155</v>
      </c>
      <c r="H122">
        <v>155</v>
      </c>
      <c r="I122">
        <v>156</v>
      </c>
      <c r="J122">
        <v>155</v>
      </c>
      <c r="K122">
        <v>154</v>
      </c>
      <c r="L122">
        <v>154</v>
      </c>
      <c r="M122">
        <v>153</v>
      </c>
      <c r="N122">
        <v>154</v>
      </c>
      <c r="O122" s="4">
        <v>153</v>
      </c>
      <c r="P122">
        <v>182199</v>
      </c>
      <c r="Q122" s="3" t="s">
        <v>99</v>
      </c>
      <c r="R122" s="22"/>
    </row>
    <row r="123" spans="1:18">
      <c r="A123">
        <v>20</v>
      </c>
      <c r="B123">
        <v>9</v>
      </c>
      <c r="C123" s="3" t="s">
        <v>59</v>
      </c>
      <c r="D123">
        <v>61</v>
      </c>
      <c r="E123">
        <v>61</v>
      </c>
      <c r="F123">
        <v>61</v>
      </c>
      <c r="G123">
        <v>60</v>
      </c>
      <c r="H123">
        <v>61</v>
      </c>
      <c r="I123">
        <v>60</v>
      </c>
      <c r="J123">
        <v>61</v>
      </c>
      <c r="K123">
        <v>61</v>
      </c>
      <c r="L123">
        <v>61</v>
      </c>
      <c r="M123">
        <v>61</v>
      </c>
      <c r="N123">
        <v>61</v>
      </c>
      <c r="O123" s="4">
        <v>61</v>
      </c>
      <c r="P123">
        <v>182200</v>
      </c>
      <c r="Q123" s="3" t="s">
        <v>99</v>
      </c>
      <c r="R123" s="22"/>
    </row>
    <row r="124" spans="1:18">
      <c r="A124">
        <v>20</v>
      </c>
      <c r="B124">
        <v>9</v>
      </c>
      <c r="C124" s="3" t="s">
        <v>59</v>
      </c>
      <c r="D124">
        <v>62</v>
      </c>
      <c r="E124">
        <v>62</v>
      </c>
      <c r="F124">
        <v>62</v>
      </c>
      <c r="G124">
        <v>62</v>
      </c>
      <c r="H124">
        <v>62</v>
      </c>
      <c r="I124">
        <v>62</v>
      </c>
      <c r="J124">
        <v>62</v>
      </c>
      <c r="K124">
        <v>63</v>
      </c>
      <c r="L124">
        <v>62</v>
      </c>
      <c r="M124">
        <v>62</v>
      </c>
      <c r="N124">
        <v>62</v>
      </c>
      <c r="O124" s="4">
        <v>62</v>
      </c>
      <c r="P124">
        <v>182201</v>
      </c>
      <c r="Q124" s="3" t="s">
        <v>99</v>
      </c>
      <c r="R124" s="22"/>
    </row>
    <row r="125" spans="1:18">
      <c r="A125">
        <v>20</v>
      </c>
      <c r="B125">
        <v>9</v>
      </c>
      <c r="C125" s="3" t="s">
        <v>59</v>
      </c>
      <c r="D125">
        <v>37</v>
      </c>
      <c r="E125">
        <v>37</v>
      </c>
      <c r="F125">
        <v>38</v>
      </c>
      <c r="G125">
        <v>38</v>
      </c>
      <c r="H125">
        <v>38</v>
      </c>
      <c r="I125">
        <v>38</v>
      </c>
      <c r="J125">
        <v>38</v>
      </c>
      <c r="K125">
        <v>38</v>
      </c>
      <c r="L125">
        <v>38</v>
      </c>
      <c r="M125">
        <v>38</v>
      </c>
      <c r="N125">
        <v>38</v>
      </c>
      <c r="O125" s="4">
        <v>38</v>
      </c>
      <c r="P125">
        <v>182203</v>
      </c>
      <c r="Q125" s="3" t="s">
        <v>99</v>
      </c>
      <c r="R125" s="22"/>
    </row>
    <row r="126" spans="1:18">
      <c r="A126">
        <v>20</v>
      </c>
      <c r="B126">
        <v>9</v>
      </c>
      <c r="C126" s="3" t="s">
        <v>59</v>
      </c>
      <c r="D126">
        <v>227</v>
      </c>
      <c r="E126">
        <v>226</v>
      </c>
      <c r="F126">
        <v>230</v>
      </c>
      <c r="G126">
        <v>230</v>
      </c>
      <c r="H126">
        <v>230</v>
      </c>
      <c r="I126">
        <v>235</v>
      </c>
      <c r="J126">
        <v>236</v>
      </c>
      <c r="K126">
        <v>239</v>
      </c>
      <c r="L126">
        <v>250</v>
      </c>
      <c r="M126">
        <v>249</v>
      </c>
      <c r="N126">
        <v>249</v>
      </c>
      <c r="O126" s="4">
        <v>248</v>
      </c>
      <c r="P126">
        <v>182204</v>
      </c>
      <c r="Q126" s="3" t="s">
        <v>99</v>
      </c>
      <c r="R126" s="22"/>
    </row>
    <row r="127" spans="1:18">
      <c r="A127">
        <v>20</v>
      </c>
      <c r="B127">
        <v>9</v>
      </c>
      <c r="C127" s="3" t="s">
        <v>59</v>
      </c>
      <c r="D127">
        <v>223</v>
      </c>
      <c r="E127">
        <v>223</v>
      </c>
      <c r="F127">
        <v>222</v>
      </c>
      <c r="G127">
        <v>220</v>
      </c>
      <c r="H127">
        <v>221</v>
      </c>
      <c r="I127">
        <v>223</v>
      </c>
      <c r="J127">
        <v>220</v>
      </c>
      <c r="K127">
        <v>222</v>
      </c>
      <c r="L127">
        <v>224</v>
      </c>
      <c r="M127">
        <v>223</v>
      </c>
      <c r="N127">
        <v>223</v>
      </c>
      <c r="O127" s="4">
        <v>223</v>
      </c>
      <c r="P127">
        <v>182205</v>
      </c>
      <c r="Q127" s="3" t="s">
        <v>99</v>
      </c>
      <c r="R127" s="22"/>
    </row>
    <row r="128" spans="1:18">
      <c r="A128">
        <v>20</v>
      </c>
      <c r="B128">
        <v>9</v>
      </c>
      <c r="C128" s="3" t="s">
        <v>59</v>
      </c>
      <c r="D128">
        <v>44</v>
      </c>
      <c r="E128">
        <v>42</v>
      </c>
      <c r="F128">
        <v>42</v>
      </c>
      <c r="G128">
        <v>42</v>
      </c>
      <c r="H128">
        <v>42</v>
      </c>
      <c r="I128">
        <v>42</v>
      </c>
      <c r="J128">
        <v>43</v>
      </c>
      <c r="K128">
        <v>43</v>
      </c>
      <c r="L128">
        <v>44</v>
      </c>
      <c r="M128">
        <v>44</v>
      </c>
      <c r="N128">
        <v>44</v>
      </c>
      <c r="O128" s="4">
        <v>44</v>
      </c>
      <c r="P128">
        <v>182206</v>
      </c>
      <c r="Q128" s="3" t="s">
        <v>99</v>
      </c>
      <c r="R128" s="22"/>
    </row>
    <row r="129" spans="1:18">
      <c r="A129">
        <v>20</v>
      </c>
      <c r="B129">
        <v>9</v>
      </c>
      <c r="C129" s="3" t="s">
        <v>59</v>
      </c>
      <c r="D129">
        <v>34</v>
      </c>
      <c r="E129">
        <v>34</v>
      </c>
      <c r="F129">
        <v>34</v>
      </c>
      <c r="G129">
        <v>34</v>
      </c>
      <c r="H129">
        <v>33</v>
      </c>
      <c r="I129">
        <v>33</v>
      </c>
      <c r="J129">
        <v>34</v>
      </c>
      <c r="K129">
        <v>34</v>
      </c>
      <c r="L129">
        <v>34</v>
      </c>
      <c r="M129">
        <v>34</v>
      </c>
      <c r="N129">
        <v>34</v>
      </c>
      <c r="O129" s="4">
        <v>34</v>
      </c>
      <c r="P129">
        <v>182207</v>
      </c>
      <c r="Q129" s="3" t="s">
        <v>99</v>
      </c>
      <c r="R129" s="22"/>
    </row>
    <row r="130" spans="1:18">
      <c r="A130">
        <v>20</v>
      </c>
      <c r="B130">
        <v>9</v>
      </c>
      <c r="C130" s="3" t="s">
        <v>59</v>
      </c>
      <c r="D130">
        <v>78</v>
      </c>
      <c r="E130">
        <v>78</v>
      </c>
      <c r="F130">
        <v>78</v>
      </c>
      <c r="G130">
        <v>80</v>
      </c>
      <c r="H130">
        <v>80</v>
      </c>
      <c r="I130">
        <v>80</v>
      </c>
      <c r="J130">
        <v>80</v>
      </c>
      <c r="K130">
        <v>79</v>
      </c>
      <c r="L130">
        <v>79</v>
      </c>
      <c r="M130">
        <v>79</v>
      </c>
      <c r="N130">
        <v>79</v>
      </c>
      <c r="O130" s="4">
        <v>79</v>
      </c>
      <c r="P130">
        <v>182208</v>
      </c>
      <c r="Q130" s="3" t="s">
        <v>99</v>
      </c>
      <c r="R130" s="22"/>
    </row>
    <row r="131" spans="1:18">
      <c r="A131">
        <v>20</v>
      </c>
      <c r="B131">
        <v>9</v>
      </c>
      <c r="C131" s="3" t="s">
        <v>59</v>
      </c>
      <c r="D131">
        <v>733</v>
      </c>
      <c r="E131">
        <v>732</v>
      </c>
      <c r="F131">
        <v>737</v>
      </c>
      <c r="G131">
        <v>736</v>
      </c>
      <c r="H131">
        <v>737</v>
      </c>
      <c r="I131">
        <v>739</v>
      </c>
      <c r="J131">
        <v>738</v>
      </c>
      <c r="K131">
        <v>738</v>
      </c>
      <c r="L131">
        <v>738</v>
      </c>
      <c r="M131">
        <v>736</v>
      </c>
      <c r="N131">
        <v>737</v>
      </c>
      <c r="O131" s="4">
        <v>738</v>
      </c>
      <c r="P131">
        <v>182209</v>
      </c>
      <c r="Q131" s="3" t="s">
        <v>99</v>
      </c>
      <c r="R131" s="22"/>
    </row>
    <row r="132" spans="1:18">
      <c r="A132">
        <v>20</v>
      </c>
      <c r="B132">
        <v>9</v>
      </c>
      <c r="C132" s="3" t="s">
        <v>59</v>
      </c>
      <c r="D132">
        <v>449.5</v>
      </c>
      <c r="E132">
        <v>448.5</v>
      </c>
      <c r="F132">
        <v>447</v>
      </c>
      <c r="G132">
        <v>448</v>
      </c>
      <c r="H132">
        <v>448</v>
      </c>
      <c r="I132">
        <v>453.5</v>
      </c>
      <c r="J132">
        <v>453.5</v>
      </c>
      <c r="K132">
        <v>453.5</v>
      </c>
      <c r="L132">
        <v>458</v>
      </c>
      <c r="M132">
        <v>459</v>
      </c>
      <c r="N132">
        <v>457.5</v>
      </c>
      <c r="O132" s="4">
        <v>456.7</v>
      </c>
      <c r="P132">
        <v>182210</v>
      </c>
      <c r="Q132" s="3" t="s">
        <v>99</v>
      </c>
      <c r="R132" s="22"/>
    </row>
    <row r="133" spans="1:18">
      <c r="A133">
        <v>20</v>
      </c>
      <c r="B133">
        <v>9</v>
      </c>
      <c r="C133" s="3" t="s">
        <v>59</v>
      </c>
      <c r="D133">
        <v>31</v>
      </c>
      <c r="E133">
        <v>31</v>
      </c>
      <c r="F133">
        <v>31</v>
      </c>
      <c r="G133">
        <v>31</v>
      </c>
      <c r="H133">
        <v>31</v>
      </c>
      <c r="I133">
        <v>31</v>
      </c>
      <c r="J133">
        <v>31</v>
      </c>
      <c r="K133">
        <v>30</v>
      </c>
      <c r="L133">
        <v>30</v>
      </c>
      <c r="M133">
        <v>30</v>
      </c>
      <c r="N133">
        <v>30</v>
      </c>
      <c r="O133" s="4">
        <v>31</v>
      </c>
      <c r="P133">
        <v>182211</v>
      </c>
      <c r="Q133" s="3" t="s">
        <v>99</v>
      </c>
      <c r="R133" s="22"/>
    </row>
    <row r="134" spans="1:18">
      <c r="A134">
        <v>20</v>
      </c>
      <c r="B134">
        <v>9</v>
      </c>
      <c r="C134" s="3" t="s">
        <v>59</v>
      </c>
      <c r="D134">
        <v>65.5</v>
      </c>
      <c r="E134">
        <v>65.5</v>
      </c>
      <c r="F134">
        <v>65.5</v>
      </c>
      <c r="G134">
        <v>64.5</v>
      </c>
      <c r="H134">
        <v>64.5</v>
      </c>
      <c r="I134">
        <v>65.5</v>
      </c>
      <c r="J134">
        <v>64.5</v>
      </c>
      <c r="K134">
        <v>64.5</v>
      </c>
      <c r="L134">
        <v>64.5</v>
      </c>
      <c r="M134">
        <v>64.5</v>
      </c>
      <c r="N134">
        <v>64.5</v>
      </c>
      <c r="O134" s="4">
        <v>64.5</v>
      </c>
      <c r="P134">
        <v>182212</v>
      </c>
      <c r="Q134" s="3" t="s">
        <v>99</v>
      </c>
      <c r="R134" s="22"/>
    </row>
    <row r="135" spans="1:18">
      <c r="A135">
        <v>20</v>
      </c>
      <c r="B135">
        <v>9</v>
      </c>
      <c r="C135" s="3" t="s">
        <v>59</v>
      </c>
      <c r="D135">
        <v>27</v>
      </c>
      <c r="E135">
        <v>27</v>
      </c>
      <c r="F135">
        <v>27</v>
      </c>
      <c r="G135">
        <v>27</v>
      </c>
      <c r="H135">
        <v>27</v>
      </c>
      <c r="I135">
        <v>27</v>
      </c>
      <c r="J135">
        <v>27</v>
      </c>
      <c r="K135">
        <v>27</v>
      </c>
      <c r="L135">
        <v>27</v>
      </c>
      <c r="M135">
        <v>27</v>
      </c>
      <c r="N135">
        <v>27</v>
      </c>
      <c r="O135" s="4">
        <v>27</v>
      </c>
      <c r="P135">
        <v>182213</v>
      </c>
      <c r="Q135" s="3" t="s">
        <v>99</v>
      </c>
      <c r="R135" s="22"/>
    </row>
    <row r="136" spans="1:18">
      <c r="A136">
        <v>20</v>
      </c>
      <c r="B136">
        <v>9</v>
      </c>
      <c r="C136" s="3" t="s">
        <v>59</v>
      </c>
      <c r="D136">
        <v>241</v>
      </c>
      <c r="E136">
        <v>241</v>
      </c>
      <c r="F136">
        <v>241</v>
      </c>
      <c r="G136">
        <v>241</v>
      </c>
      <c r="H136">
        <v>240</v>
      </c>
      <c r="I136">
        <v>243</v>
      </c>
      <c r="J136">
        <v>242</v>
      </c>
      <c r="K136">
        <v>241</v>
      </c>
      <c r="L136">
        <v>240</v>
      </c>
      <c r="M136">
        <v>240</v>
      </c>
      <c r="N136">
        <v>238</v>
      </c>
      <c r="O136" s="4">
        <v>240</v>
      </c>
      <c r="P136">
        <v>182214</v>
      </c>
      <c r="Q136" s="3" t="s">
        <v>99</v>
      </c>
      <c r="R136" s="22"/>
    </row>
    <row r="137" spans="1:18">
      <c r="A137">
        <v>20</v>
      </c>
      <c r="B137">
        <v>9</v>
      </c>
      <c r="C137" s="3" t="s">
        <v>59</v>
      </c>
      <c r="D137">
        <v>76</v>
      </c>
      <c r="E137">
        <v>76</v>
      </c>
      <c r="F137">
        <v>76</v>
      </c>
      <c r="G137">
        <v>76</v>
      </c>
      <c r="H137">
        <v>75</v>
      </c>
      <c r="I137">
        <v>75</v>
      </c>
      <c r="J137">
        <v>75</v>
      </c>
      <c r="K137">
        <v>75</v>
      </c>
      <c r="L137">
        <v>76</v>
      </c>
      <c r="M137">
        <v>76</v>
      </c>
      <c r="N137">
        <v>75</v>
      </c>
      <c r="O137" s="4">
        <v>76</v>
      </c>
      <c r="P137">
        <v>182215</v>
      </c>
      <c r="Q137" s="3" t="s">
        <v>99</v>
      </c>
      <c r="R137" s="22"/>
    </row>
    <row r="138" spans="1:18">
      <c r="A138">
        <v>20</v>
      </c>
      <c r="B138">
        <v>9</v>
      </c>
      <c r="C138" s="3" t="s">
        <v>59</v>
      </c>
      <c r="D138">
        <v>153</v>
      </c>
      <c r="E138">
        <v>154</v>
      </c>
      <c r="F138">
        <v>152</v>
      </c>
      <c r="G138">
        <v>151</v>
      </c>
      <c r="H138">
        <v>152</v>
      </c>
      <c r="I138">
        <v>156</v>
      </c>
      <c r="J138">
        <v>156</v>
      </c>
      <c r="K138">
        <v>156</v>
      </c>
      <c r="L138">
        <v>156</v>
      </c>
      <c r="M138">
        <v>156</v>
      </c>
      <c r="N138">
        <v>156</v>
      </c>
      <c r="O138" s="4">
        <v>157</v>
      </c>
      <c r="P138">
        <v>182216</v>
      </c>
      <c r="Q138" s="3" t="s">
        <v>99</v>
      </c>
      <c r="R138" s="22"/>
    </row>
    <row r="139" spans="1:18">
      <c r="A139">
        <v>20</v>
      </c>
      <c r="B139">
        <v>9</v>
      </c>
      <c r="C139" s="3" t="s">
        <v>59</v>
      </c>
      <c r="D139">
        <v>372</v>
      </c>
      <c r="E139">
        <v>372</v>
      </c>
      <c r="F139">
        <v>371</v>
      </c>
      <c r="G139">
        <v>371</v>
      </c>
      <c r="H139">
        <v>371</v>
      </c>
      <c r="I139">
        <v>371</v>
      </c>
      <c r="J139">
        <v>371</v>
      </c>
      <c r="K139">
        <v>371</v>
      </c>
      <c r="L139">
        <v>371</v>
      </c>
      <c r="M139">
        <v>371</v>
      </c>
      <c r="N139">
        <v>371</v>
      </c>
      <c r="O139" s="4">
        <v>371</v>
      </c>
      <c r="P139">
        <v>182217</v>
      </c>
      <c r="Q139" s="3" t="s">
        <v>99</v>
      </c>
      <c r="R139" s="22"/>
    </row>
    <row r="140" spans="1:18">
      <c r="A140">
        <v>20</v>
      </c>
      <c r="B140">
        <v>9</v>
      </c>
      <c r="C140" s="3" t="s">
        <v>59</v>
      </c>
      <c r="D140">
        <v>564</v>
      </c>
      <c r="E140">
        <v>564</v>
      </c>
      <c r="F140">
        <v>564</v>
      </c>
      <c r="G140">
        <v>564</v>
      </c>
      <c r="H140">
        <v>564</v>
      </c>
      <c r="I140">
        <v>564</v>
      </c>
      <c r="J140">
        <v>564</v>
      </c>
      <c r="K140">
        <v>564</v>
      </c>
      <c r="L140">
        <v>564</v>
      </c>
      <c r="M140">
        <v>564</v>
      </c>
      <c r="N140">
        <v>564</v>
      </c>
      <c r="O140" s="4">
        <v>564</v>
      </c>
      <c r="P140">
        <v>182218</v>
      </c>
      <c r="Q140" s="3" t="s">
        <v>99</v>
      </c>
      <c r="R140" s="22"/>
    </row>
    <row r="141" spans="1:18">
      <c r="A141">
        <v>20</v>
      </c>
      <c r="B141">
        <v>9</v>
      </c>
      <c r="C141" s="3" t="s">
        <v>59</v>
      </c>
      <c r="D141">
        <v>179</v>
      </c>
      <c r="E141">
        <v>177</v>
      </c>
      <c r="F141">
        <v>178</v>
      </c>
      <c r="G141">
        <v>178</v>
      </c>
      <c r="H141">
        <v>178</v>
      </c>
      <c r="I141">
        <v>177</v>
      </c>
      <c r="J141">
        <v>177</v>
      </c>
      <c r="K141">
        <v>177</v>
      </c>
      <c r="L141">
        <v>179</v>
      </c>
      <c r="M141">
        <v>179</v>
      </c>
      <c r="N141">
        <v>179</v>
      </c>
      <c r="O141" s="4">
        <v>179</v>
      </c>
      <c r="P141">
        <v>182219</v>
      </c>
      <c r="Q141" s="3" t="s">
        <v>99</v>
      </c>
      <c r="R141" s="22"/>
    </row>
    <row r="142" spans="1:18">
      <c r="A142">
        <v>20</v>
      </c>
      <c r="B142">
        <v>9</v>
      </c>
      <c r="C142" s="3" t="s">
        <v>59</v>
      </c>
      <c r="D142">
        <v>584</v>
      </c>
      <c r="E142">
        <v>586</v>
      </c>
      <c r="F142">
        <v>586</v>
      </c>
      <c r="G142">
        <v>586</v>
      </c>
      <c r="H142">
        <v>588</v>
      </c>
      <c r="I142">
        <v>587</v>
      </c>
      <c r="J142">
        <v>588</v>
      </c>
      <c r="K142">
        <v>587</v>
      </c>
      <c r="L142">
        <v>588</v>
      </c>
      <c r="M142">
        <v>586</v>
      </c>
      <c r="N142">
        <v>585</v>
      </c>
      <c r="O142" s="4">
        <v>587</v>
      </c>
      <c r="P142">
        <v>182227</v>
      </c>
      <c r="Q142" s="3" t="s">
        <v>99</v>
      </c>
      <c r="R142" s="22"/>
    </row>
    <row r="143" spans="1:18">
      <c r="A143">
        <v>20</v>
      </c>
      <c r="B143">
        <v>9</v>
      </c>
      <c r="C143" s="3" t="s">
        <v>59</v>
      </c>
      <c r="D143" s="9">
        <v>1833</v>
      </c>
      <c r="E143" s="9">
        <v>1829</v>
      </c>
      <c r="F143" s="9">
        <v>1819</v>
      </c>
      <c r="G143" s="9">
        <v>1803</v>
      </c>
      <c r="H143" s="9">
        <v>1815</v>
      </c>
      <c r="I143" s="9">
        <v>1818</v>
      </c>
      <c r="J143" s="9">
        <v>1811</v>
      </c>
      <c r="K143" s="9">
        <v>1815</v>
      </c>
      <c r="L143" s="9">
        <v>1816</v>
      </c>
      <c r="M143" s="9">
        <v>1811</v>
      </c>
      <c r="N143" s="9">
        <v>1816</v>
      </c>
      <c r="O143" s="4">
        <v>1804</v>
      </c>
      <c r="P143">
        <v>182229</v>
      </c>
      <c r="Q143" s="3" t="s">
        <v>99</v>
      </c>
      <c r="R143" s="22"/>
    </row>
    <row r="144" spans="1:18">
      <c r="A144">
        <v>20</v>
      </c>
      <c r="B144">
        <v>9</v>
      </c>
      <c r="C144" s="3" t="s">
        <v>59</v>
      </c>
      <c r="D144">
        <v>837.7</v>
      </c>
      <c r="E144">
        <v>839.7</v>
      </c>
      <c r="F144">
        <v>837.7</v>
      </c>
      <c r="G144">
        <v>839.7</v>
      </c>
      <c r="H144">
        <v>840.7</v>
      </c>
      <c r="I144">
        <v>842.7</v>
      </c>
      <c r="J144">
        <v>838.7</v>
      </c>
      <c r="K144">
        <v>841.7</v>
      </c>
      <c r="L144">
        <v>842.7</v>
      </c>
      <c r="M144">
        <v>843.7</v>
      </c>
      <c r="N144">
        <v>842.7</v>
      </c>
      <c r="O144" s="4">
        <v>844.7</v>
      </c>
      <c r="P144">
        <v>182231</v>
      </c>
      <c r="Q144" s="3" t="s">
        <v>99</v>
      </c>
      <c r="R144" s="22"/>
    </row>
    <row r="145" spans="1:18">
      <c r="A145">
        <v>20</v>
      </c>
      <c r="B145">
        <v>9</v>
      </c>
      <c r="C145" s="3" t="s">
        <v>59</v>
      </c>
      <c r="D145">
        <v>650</v>
      </c>
      <c r="E145">
        <v>649.4</v>
      </c>
      <c r="F145">
        <v>647.6</v>
      </c>
      <c r="G145">
        <v>649.20000000000005</v>
      </c>
      <c r="H145">
        <v>648</v>
      </c>
      <c r="I145">
        <v>651.79999999999995</v>
      </c>
      <c r="J145">
        <v>654.79999999999995</v>
      </c>
      <c r="K145">
        <v>647.79999999999995</v>
      </c>
      <c r="L145">
        <v>646.79999999999995</v>
      </c>
      <c r="M145">
        <v>649.79999999999995</v>
      </c>
      <c r="N145">
        <v>645.79999999999995</v>
      </c>
      <c r="O145" s="4">
        <v>647.79999999999995</v>
      </c>
      <c r="P145">
        <v>182233</v>
      </c>
      <c r="Q145" s="3" t="s">
        <v>99</v>
      </c>
      <c r="R145" s="22"/>
    </row>
    <row r="146" spans="1:18">
      <c r="A146">
        <v>20</v>
      </c>
      <c r="B146">
        <v>9</v>
      </c>
      <c r="C146" s="3" t="s">
        <v>59</v>
      </c>
      <c r="D146">
        <v>193</v>
      </c>
      <c r="E146">
        <v>193</v>
      </c>
      <c r="F146">
        <v>193</v>
      </c>
      <c r="G146">
        <v>192</v>
      </c>
      <c r="H146">
        <v>193</v>
      </c>
      <c r="I146">
        <v>193</v>
      </c>
      <c r="J146">
        <v>192</v>
      </c>
      <c r="K146">
        <v>193</v>
      </c>
      <c r="L146">
        <v>193</v>
      </c>
      <c r="M146">
        <v>193</v>
      </c>
      <c r="N146">
        <v>193</v>
      </c>
      <c r="O146" s="4">
        <v>192</v>
      </c>
      <c r="P146">
        <v>182235</v>
      </c>
      <c r="Q146" s="3" t="s">
        <v>99</v>
      </c>
      <c r="R146" s="22"/>
    </row>
    <row r="147" spans="1:18">
      <c r="A147">
        <v>20</v>
      </c>
      <c r="B147">
        <v>9</v>
      </c>
      <c r="C147" s="3" t="s">
        <v>59</v>
      </c>
      <c r="D147">
        <v>189</v>
      </c>
      <c r="E147">
        <v>189</v>
      </c>
      <c r="F147">
        <v>189</v>
      </c>
      <c r="G147">
        <v>188</v>
      </c>
      <c r="H147">
        <v>189</v>
      </c>
      <c r="I147">
        <v>189</v>
      </c>
      <c r="J147">
        <v>188</v>
      </c>
      <c r="K147">
        <v>189</v>
      </c>
      <c r="L147">
        <v>189</v>
      </c>
      <c r="M147">
        <v>189</v>
      </c>
      <c r="N147">
        <v>189</v>
      </c>
      <c r="O147" s="4">
        <v>188</v>
      </c>
      <c r="P147">
        <v>182236</v>
      </c>
      <c r="Q147" s="3" t="s">
        <v>99</v>
      </c>
      <c r="R147" s="22"/>
    </row>
    <row r="148" spans="1:18">
      <c r="A148">
        <v>20</v>
      </c>
      <c r="B148">
        <v>9</v>
      </c>
      <c r="C148" s="3" t="s">
        <v>59</v>
      </c>
      <c r="D148">
        <v>139</v>
      </c>
      <c r="E148">
        <v>139</v>
      </c>
      <c r="F148">
        <v>139</v>
      </c>
      <c r="G148">
        <v>140</v>
      </c>
      <c r="H148">
        <v>139</v>
      </c>
      <c r="I148">
        <v>138</v>
      </c>
      <c r="J148">
        <v>138</v>
      </c>
      <c r="K148">
        <v>135</v>
      </c>
      <c r="L148">
        <v>135</v>
      </c>
      <c r="M148">
        <v>135</v>
      </c>
      <c r="N148">
        <v>135</v>
      </c>
      <c r="O148" s="4">
        <v>134</v>
      </c>
      <c r="P148">
        <v>182238</v>
      </c>
      <c r="Q148" s="3" t="s">
        <v>99</v>
      </c>
      <c r="R148" s="22"/>
    </row>
    <row r="149" spans="1:18">
      <c r="A149">
        <v>20</v>
      </c>
      <c r="B149">
        <v>9</v>
      </c>
      <c r="C149" s="3" t="s">
        <v>59</v>
      </c>
      <c r="F149">
        <v>17</v>
      </c>
      <c r="G149">
        <v>17</v>
      </c>
      <c r="H149">
        <v>17</v>
      </c>
      <c r="I149">
        <v>17</v>
      </c>
      <c r="J149">
        <v>17</v>
      </c>
      <c r="K149">
        <v>16</v>
      </c>
      <c r="L149">
        <v>15</v>
      </c>
      <c r="M149">
        <v>15</v>
      </c>
      <c r="N149">
        <v>14</v>
      </c>
      <c r="O149" s="4">
        <v>14</v>
      </c>
      <c r="P149">
        <v>182239</v>
      </c>
      <c r="Q149" s="3" t="s">
        <v>99</v>
      </c>
      <c r="R149" s="22"/>
    </row>
    <row r="150" spans="1:18">
      <c r="A150">
        <v>20</v>
      </c>
      <c r="B150">
        <v>9</v>
      </c>
      <c r="C150" s="3" t="s">
        <v>90</v>
      </c>
      <c r="D150" s="9">
        <v>2465.6</v>
      </c>
      <c r="E150" s="9">
        <v>2451.6</v>
      </c>
      <c r="F150" s="9">
        <v>2450.6</v>
      </c>
      <c r="G150" s="9">
        <v>2448.6</v>
      </c>
      <c r="H150" s="9">
        <v>2450.6</v>
      </c>
      <c r="I150" s="9">
        <v>2451.6</v>
      </c>
      <c r="J150" s="9">
        <v>2460.6</v>
      </c>
      <c r="K150" s="9">
        <v>2457.6</v>
      </c>
      <c r="L150" s="9">
        <v>2466.6</v>
      </c>
      <c r="M150" s="9">
        <v>2491.6</v>
      </c>
      <c r="N150" s="9">
        <v>2489.6</v>
      </c>
      <c r="O150" s="4">
        <v>2485.6</v>
      </c>
      <c r="P150">
        <v>183101</v>
      </c>
      <c r="Q150" s="3" t="s">
        <v>99</v>
      </c>
      <c r="R150" s="22"/>
    </row>
    <row r="151" spans="1:18">
      <c r="A151">
        <v>20</v>
      </c>
      <c r="B151">
        <v>9</v>
      </c>
      <c r="C151" s="3" t="s">
        <v>90</v>
      </c>
      <c r="D151">
        <v>923.6</v>
      </c>
      <c r="E151">
        <v>914.6</v>
      </c>
      <c r="F151">
        <v>912.6</v>
      </c>
      <c r="G151">
        <v>914.6</v>
      </c>
      <c r="H151">
        <v>915.6</v>
      </c>
      <c r="I151">
        <v>913.6</v>
      </c>
      <c r="J151">
        <v>920.6</v>
      </c>
      <c r="K151">
        <v>921.6</v>
      </c>
      <c r="L151">
        <v>921.6</v>
      </c>
      <c r="M151">
        <v>918.6</v>
      </c>
      <c r="N151">
        <v>918.6</v>
      </c>
      <c r="O151" s="4">
        <v>915.6</v>
      </c>
      <c r="P151">
        <v>183102</v>
      </c>
      <c r="Q151" s="3" t="s">
        <v>99</v>
      </c>
      <c r="R151" s="22"/>
    </row>
    <row r="152" spans="1:18">
      <c r="A152">
        <v>20</v>
      </c>
      <c r="B152">
        <v>9</v>
      </c>
      <c r="C152" s="3" t="s">
        <v>90</v>
      </c>
      <c r="D152" s="9">
        <v>1274</v>
      </c>
      <c r="E152" s="9">
        <v>1258</v>
      </c>
      <c r="F152" s="9">
        <v>1259</v>
      </c>
      <c r="G152" s="9">
        <v>1266</v>
      </c>
      <c r="H152" s="9">
        <v>1272</v>
      </c>
      <c r="I152" s="9">
        <v>1278</v>
      </c>
      <c r="J152" s="9">
        <v>1274</v>
      </c>
      <c r="K152" s="9">
        <v>1272</v>
      </c>
      <c r="L152" s="9">
        <v>1276</v>
      </c>
      <c r="M152" s="9">
        <v>1279</v>
      </c>
      <c r="N152" s="9">
        <v>1273</v>
      </c>
      <c r="O152" s="4">
        <v>1279</v>
      </c>
      <c r="P152">
        <v>183104</v>
      </c>
      <c r="Q152" s="3" t="s">
        <v>99</v>
      </c>
      <c r="R152" s="22"/>
    </row>
    <row r="153" spans="1:18">
      <c r="A153">
        <v>20</v>
      </c>
      <c r="B153">
        <v>9</v>
      </c>
      <c r="C153" s="3" t="s">
        <v>90</v>
      </c>
      <c r="D153" s="9">
        <v>2736</v>
      </c>
      <c r="E153" s="9">
        <v>2735.2</v>
      </c>
      <c r="F153" s="9">
        <v>2728.4</v>
      </c>
      <c r="G153" s="9">
        <v>2731.9</v>
      </c>
      <c r="H153" s="9">
        <v>2735.6</v>
      </c>
      <c r="I153" s="9">
        <v>2737.6</v>
      </c>
      <c r="J153" s="9">
        <v>2732.4</v>
      </c>
      <c r="K153" s="9">
        <v>2732.6</v>
      </c>
      <c r="L153" s="9">
        <v>2745.6</v>
      </c>
      <c r="M153" s="9">
        <v>2748.8</v>
      </c>
      <c r="N153" s="9">
        <v>2746.6</v>
      </c>
      <c r="O153" s="4">
        <v>2738.8</v>
      </c>
      <c r="P153">
        <v>183105</v>
      </c>
      <c r="Q153" s="3" t="s">
        <v>99</v>
      </c>
      <c r="R153" s="22"/>
    </row>
    <row r="154" spans="1:18">
      <c r="A154">
        <v>20</v>
      </c>
      <c r="B154">
        <v>9</v>
      </c>
      <c r="C154" s="3" t="s">
        <v>90</v>
      </c>
      <c r="D154" s="9">
        <v>2668</v>
      </c>
      <c r="E154" s="9">
        <v>2666.2</v>
      </c>
      <c r="F154" s="9">
        <v>2659.4</v>
      </c>
      <c r="G154" s="9">
        <v>2666.4</v>
      </c>
      <c r="H154" s="9">
        <v>2663.6</v>
      </c>
      <c r="I154" s="9">
        <v>2669.6</v>
      </c>
      <c r="J154" s="9">
        <v>2664.4</v>
      </c>
      <c r="K154" s="9">
        <v>2664.6</v>
      </c>
      <c r="L154" s="9">
        <v>2677.6</v>
      </c>
      <c r="M154" s="9">
        <v>2680.8</v>
      </c>
      <c r="N154" s="9">
        <v>2678.6</v>
      </c>
      <c r="O154" s="4">
        <v>2675.8</v>
      </c>
      <c r="P154">
        <v>183106</v>
      </c>
      <c r="Q154" s="3" t="s">
        <v>99</v>
      </c>
      <c r="R154" s="22"/>
    </row>
    <row r="155" spans="1:18">
      <c r="A155">
        <v>20</v>
      </c>
      <c r="B155">
        <v>9</v>
      </c>
      <c r="C155" s="3" t="s">
        <v>90</v>
      </c>
      <c r="P155">
        <v>183107</v>
      </c>
      <c r="Q155" s="3" t="s">
        <v>99</v>
      </c>
      <c r="R155" s="22"/>
    </row>
    <row r="156" spans="1:18">
      <c r="A156">
        <v>20</v>
      </c>
      <c r="B156">
        <v>9</v>
      </c>
      <c r="C156" s="3" t="s">
        <v>90</v>
      </c>
      <c r="D156" s="9">
        <v>1136</v>
      </c>
      <c r="E156" s="9">
        <v>1137</v>
      </c>
      <c r="F156" s="9">
        <v>1135</v>
      </c>
      <c r="G156" s="9">
        <v>1136</v>
      </c>
      <c r="H156" s="9">
        <v>1138</v>
      </c>
      <c r="I156" s="9">
        <v>1138</v>
      </c>
      <c r="J156" s="9">
        <v>1137</v>
      </c>
      <c r="K156" s="9">
        <v>1139</v>
      </c>
      <c r="L156" s="9">
        <v>1141</v>
      </c>
      <c r="M156" s="9">
        <v>1118</v>
      </c>
      <c r="N156" s="9">
        <v>1117</v>
      </c>
      <c r="O156" s="4">
        <v>1141</v>
      </c>
      <c r="P156">
        <v>183108</v>
      </c>
      <c r="Q156" s="3" t="s">
        <v>99</v>
      </c>
      <c r="R156" s="22"/>
    </row>
    <row r="157" spans="1:18">
      <c r="A157">
        <v>20</v>
      </c>
      <c r="B157">
        <v>9</v>
      </c>
      <c r="C157" s="3" t="s">
        <v>90</v>
      </c>
      <c r="D157">
        <v>511</v>
      </c>
      <c r="E157">
        <v>511</v>
      </c>
      <c r="F157">
        <v>510</v>
      </c>
      <c r="G157">
        <v>511</v>
      </c>
      <c r="H157">
        <v>511</v>
      </c>
      <c r="I157">
        <v>513</v>
      </c>
      <c r="J157">
        <v>513</v>
      </c>
      <c r="K157">
        <v>513</v>
      </c>
      <c r="L157">
        <v>513</v>
      </c>
      <c r="M157">
        <v>488</v>
      </c>
      <c r="N157">
        <v>488</v>
      </c>
      <c r="O157" s="4">
        <v>513</v>
      </c>
      <c r="P157">
        <v>183109</v>
      </c>
      <c r="Q157" s="3" t="s">
        <v>99</v>
      </c>
      <c r="R157" s="22"/>
    </row>
    <row r="158" spans="1:18">
      <c r="A158">
        <v>20</v>
      </c>
      <c r="B158">
        <v>9</v>
      </c>
      <c r="C158" s="3" t="s">
        <v>90</v>
      </c>
      <c r="D158">
        <v>140.30000000000001</v>
      </c>
      <c r="E158">
        <v>139.30000000000001</v>
      </c>
      <c r="F158">
        <v>138.5</v>
      </c>
      <c r="G158">
        <v>140.1</v>
      </c>
      <c r="H158">
        <v>136.9</v>
      </c>
      <c r="I158">
        <v>137.5</v>
      </c>
      <c r="J158">
        <v>137.5</v>
      </c>
      <c r="K158">
        <v>137.69999999999999</v>
      </c>
      <c r="L158">
        <v>138.5</v>
      </c>
      <c r="M158">
        <v>137.69999999999999</v>
      </c>
      <c r="N158">
        <v>138.5</v>
      </c>
      <c r="O158" s="4">
        <v>139.30000000000001</v>
      </c>
      <c r="P158">
        <v>183112</v>
      </c>
      <c r="Q158" s="3" t="s">
        <v>99</v>
      </c>
      <c r="R158" s="22"/>
    </row>
    <row r="159" spans="1:18">
      <c r="A159">
        <v>20</v>
      </c>
      <c r="B159">
        <v>9</v>
      </c>
      <c r="C159" s="3" t="s">
        <v>90</v>
      </c>
      <c r="D159">
        <v>102</v>
      </c>
      <c r="E159">
        <v>102</v>
      </c>
      <c r="F159">
        <v>102</v>
      </c>
      <c r="G159">
        <v>102</v>
      </c>
      <c r="H159">
        <v>102</v>
      </c>
      <c r="I159">
        <v>102</v>
      </c>
      <c r="J159">
        <v>101</v>
      </c>
      <c r="K159">
        <v>101</v>
      </c>
      <c r="L159">
        <v>101</v>
      </c>
      <c r="M159">
        <v>101</v>
      </c>
      <c r="N159">
        <v>101</v>
      </c>
      <c r="O159" s="4">
        <v>100</v>
      </c>
      <c r="P159">
        <v>183113</v>
      </c>
      <c r="Q159" s="3" t="s">
        <v>99</v>
      </c>
      <c r="R159" s="22"/>
    </row>
    <row r="160" spans="1:18">
      <c r="A160">
        <v>20</v>
      </c>
      <c r="B160">
        <v>9</v>
      </c>
      <c r="C160" s="3" t="s">
        <v>90</v>
      </c>
      <c r="D160">
        <v>55</v>
      </c>
      <c r="E160">
        <v>55</v>
      </c>
      <c r="F160">
        <v>55</v>
      </c>
      <c r="G160">
        <v>55</v>
      </c>
      <c r="H160">
        <v>55</v>
      </c>
      <c r="I160">
        <v>53</v>
      </c>
      <c r="J160">
        <v>51</v>
      </c>
      <c r="K160">
        <v>51</v>
      </c>
      <c r="L160">
        <v>51</v>
      </c>
      <c r="M160">
        <v>52</v>
      </c>
      <c r="N160">
        <v>52</v>
      </c>
      <c r="O160" s="4">
        <v>51</v>
      </c>
      <c r="P160">
        <v>183114</v>
      </c>
      <c r="Q160" s="3" t="s">
        <v>99</v>
      </c>
      <c r="R160" s="22"/>
    </row>
    <row r="161" spans="1:18">
      <c r="A161">
        <v>20</v>
      </c>
      <c r="B161">
        <v>9</v>
      </c>
      <c r="C161" s="3" t="s">
        <v>90</v>
      </c>
      <c r="D161">
        <v>24</v>
      </c>
      <c r="E161">
        <v>24</v>
      </c>
      <c r="F161">
        <v>24</v>
      </c>
      <c r="G161">
        <v>24</v>
      </c>
      <c r="H161">
        <v>24</v>
      </c>
      <c r="I161">
        <v>24</v>
      </c>
      <c r="J161">
        <v>24</v>
      </c>
      <c r="K161">
        <v>24</v>
      </c>
      <c r="L161">
        <v>24</v>
      </c>
      <c r="M161">
        <v>24</v>
      </c>
      <c r="N161">
        <v>24</v>
      </c>
      <c r="O161" s="4">
        <v>24</v>
      </c>
      <c r="P161">
        <v>183115</v>
      </c>
      <c r="Q161" s="3" t="s">
        <v>99</v>
      </c>
      <c r="R161" s="22"/>
    </row>
    <row r="162" spans="1:18">
      <c r="A162">
        <v>20</v>
      </c>
      <c r="B162">
        <v>9</v>
      </c>
      <c r="C162" s="3" t="s">
        <v>90</v>
      </c>
      <c r="D162">
        <v>43.8</v>
      </c>
      <c r="E162">
        <v>44.8</v>
      </c>
      <c r="F162">
        <v>44.8</v>
      </c>
      <c r="G162">
        <v>44.8</v>
      </c>
      <c r="H162">
        <v>44.8</v>
      </c>
      <c r="I162">
        <v>43.8</v>
      </c>
      <c r="J162">
        <v>44.8</v>
      </c>
      <c r="K162">
        <v>43.8</v>
      </c>
      <c r="L162">
        <v>43.8</v>
      </c>
      <c r="M162">
        <v>43.8</v>
      </c>
      <c r="N162">
        <v>44.8</v>
      </c>
      <c r="O162" s="4">
        <v>45.8</v>
      </c>
      <c r="P162">
        <v>183116</v>
      </c>
      <c r="Q162" s="3" t="s">
        <v>99</v>
      </c>
      <c r="R162" s="22"/>
    </row>
    <row r="163" spans="1:18">
      <c r="A163">
        <v>20</v>
      </c>
      <c r="B163">
        <v>9</v>
      </c>
      <c r="C163" s="3" t="s">
        <v>90</v>
      </c>
      <c r="D163">
        <v>114</v>
      </c>
      <c r="E163">
        <v>115</v>
      </c>
      <c r="F163">
        <v>115</v>
      </c>
      <c r="G163">
        <v>115</v>
      </c>
      <c r="H163">
        <v>115</v>
      </c>
      <c r="I163">
        <v>115</v>
      </c>
      <c r="J163">
        <v>115</v>
      </c>
      <c r="K163">
        <v>115</v>
      </c>
      <c r="L163">
        <v>113</v>
      </c>
      <c r="M163">
        <v>112</v>
      </c>
      <c r="N163">
        <v>112</v>
      </c>
      <c r="O163" s="4">
        <v>112</v>
      </c>
      <c r="P163">
        <v>183117</v>
      </c>
      <c r="Q163" s="3" t="s">
        <v>99</v>
      </c>
      <c r="R163" s="22"/>
    </row>
    <row r="164" spans="1:18">
      <c r="A164">
        <v>20</v>
      </c>
      <c r="B164">
        <v>9</v>
      </c>
      <c r="C164" s="3" t="s">
        <v>90</v>
      </c>
      <c r="D164">
        <v>44</v>
      </c>
      <c r="E164">
        <v>46</v>
      </c>
      <c r="F164">
        <v>46</v>
      </c>
      <c r="G164">
        <v>46</v>
      </c>
      <c r="H164">
        <v>46</v>
      </c>
      <c r="I164">
        <v>46</v>
      </c>
      <c r="J164">
        <v>46</v>
      </c>
      <c r="K164">
        <v>46</v>
      </c>
      <c r="L164">
        <v>46</v>
      </c>
      <c r="M164">
        <v>46</v>
      </c>
      <c r="N164">
        <v>45</v>
      </c>
      <c r="O164" s="4">
        <v>44</v>
      </c>
      <c r="P164">
        <v>183118</v>
      </c>
      <c r="Q164" s="3" t="s">
        <v>99</v>
      </c>
      <c r="R164" s="22"/>
    </row>
    <row r="165" spans="1:18">
      <c r="A165">
        <v>20</v>
      </c>
      <c r="B165">
        <v>9</v>
      </c>
      <c r="C165" s="3" t="s">
        <v>90</v>
      </c>
      <c r="D165">
        <v>87</v>
      </c>
      <c r="E165">
        <v>87</v>
      </c>
      <c r="F165">
        <v>87</v>
      </c>
      <c r="G165">
        <v>87</v>
      </c>
      <c r="H165">
        <v>86</v>
      </c>
      <c r="I165">
        <v>86</v>
      </c>
      <c r="J165">
        <v>85</v>
      </c>
      <c r="K165">
        <v>85</v>
      </c>
      <c r="L165">
        <v>85</v>
      </c>
      <c r="M165">
        <v>85</v>
      </c>
      <c r="N165">
        <v>85</v>
      </c>
      <c r="O165" s="4">
        <v>85</v>
      </c>
      <c r="P165">
        <v>183119</v>
      </c>
      <c r="Q165" s="3" t="s">
        <v>99</v>
      </c>
      <c r="R165" s="22"/>
    </row>
    <row r="166" spans="1:18">
      <c r="A166">
        <v>20</v>
      </c>
      <c r="B166">
        <v>9</v>
      </c>
      <c r="C166" s="3" t="s">
        <v>90</v>
      </c>
      <c r="D166">
        <v>38.6</v>
      </c>
      <c r="E166">
        <v>37.6</v>
      </c>
      <c r="F166">
        <v>36.799999999999997</v>
      </c>
      <c r="G166">
        <v>37.6</v>
      </c>
      <c r="H166">
        <v>38.6</v>
      </c>
      <c r="I166">
        <v>38.6</v>
      </c>
      <c r="J166">
        <v>37.6</v>
      </c>
      <c r="K166">
        <v>36.6</v>
      </c>
      <c r="L166">
        <v>37.6</v>
      </c>
      <c r="M166">
        <v>37.6</v>
      </c>
      <c r="N166">
        <v>37.6</v>
      </c>
      <c r="O166" s="4">
        <v>37.6</v>
      </c>
      <c r="P166">
        <v>183120</v>
      </c>
      <c r="Q166" s="3" t="s">
        <v>99</v>
      </c>
      <c r="R166" s="22"/>
    </row>
    <row r="167" spans="1:18">
      <c r="A167">
        <v>20</v>
      </c>
      <c r="B167">
        <v>9</v>
      </c>
      <c r="C167" s="3" t="s">
        <v>90</v>
      </c>
      <c r="D167">
        <v>101.8</v>
      </c>
      <c r="E167">
        <v>101</v>
      </c>
      <c r="F167">
        <v>100</v>
      </c>
      <c r="G167">
        <v>98</v>
      </c>
      <c r="H167">
        <v>99</v>
      </c>
      <c r="I167">
        <v>100</v>
      </c>
      <c r="J167">
        <v>99</v>
      </c>
      <c r="K167">
        <v>100</v>
      </c>
      <c r="L167">
        <v>101</v>
      </c>
      <c r="M167">
        <v>101</v>
      </c>
      <c r="N167">
        <v>101</v>
      </c>
      <c r="O167" s="4">
        <v>101</v>
      </c>
      <c r="P167">
        <v>183121</v>
      </c>
      <c r="Q167" s="3" t="s">
        <v>99</v>
      </c>
      <c r="R167" s="22"/>
    </row>
    <row r="168" spans="1:18">
      <c r="A168">
        <v>20</v>
      </c>
      <c r="B168">
        <v>9</v>
      </c>
      <c r="C168" s="3" t="s">
        <v>90</v>
      </c>
      <c r="D168">
        <v>34</v>
      </c>
      <c r="E168">
        <v>34</v>
      </c>
      <c r="F168">
        <v>34</v>
      </c>
      <c r="G168">
        <v>34</v>
      </c>
      <c r="H168">
        <v>34</v>
      </c>
      <c r="I168">
        <v>34</v>
      </c>
      <c r="J168">
        <v>34</v>
      </c>
      <c r="K168">
        <v>34</v>
      </c>
      <c r="L168">
        <v>34</v>
      </c>
      <c r="M168">
        <v>34</v>
      </c>
      <c r="N168">
        <v>34</v>
      </c>
      <c r="O168" s="4">
        <v>34</v>
      </c>
      <c r="P168">
        <v>183122</v>
      </c>
      <c r="Q168" s="3" t="s">
        <v>99</v>
      </c>
      <c r="R168" s="22"/>
    </row>
    <row r="169" spans="1:18">
      <c r="A169">
        <v>20</v>
      </c>
      <c r="B169">
        <v>9</v>
      </c>
      <c r="C169" s="3" t="s">
        <v>90</v>
      </c>
      <c r="D169">
        <v>287.5</v>
      </c>
      <c r="E169">
        <v>287.5</v>
      </c>
      <c r="F169">
        <v>287.5</v>
      </c>
      <c r="G169">
        <v>289.5</v>
      </c>
      <c r="H169">
        <v>290.5</v>
      </c>
      <c r="I169">
        <v>290.5</v>
      </c>
      <c r="J169">
        <v>289.5</v>
      </c>
      <c r="K169">
        <v>289.5</v>
      </c>
      <c r="L169">
        <v>289.5</v>
      </c>
      <c r="M169">
        <v>288.5</v>
      </c>
      <c r="N169">
        <v>285.5</v>
      </c>
      <c r="O169" s="4">
        <v>284.5</v>
      </c>
      <c r="P169">
        <v>183124</v>
      </c>
      <c r="Q169" s="3" t="s">
        <v>99</v>
      </c>
      <c r="R169" s="22"/>
    </row>
    <row r="170" spans="1:18">
      <c r="A170">
        <v>20</v>
      </c>
      <c r="B170">
        <v>9</v>
      </c>
      <c r="C170" s="3" t="s">
        <v>90</v>
      </c>
      <c r="D170">
        <v>46</v>
      </c>
      <c r="E170">
        <v>44</v>
      </c>
      <c r="F170">
        <v>45</v>
      </c>
      <c r="G170">
        <v>45</v>
      </c>
      <c r="H170">
        <v>45</v>
      </c>
      <c r="I170">
        <v>46</v>
      </c>
      <c r="J170">
        <v>46</v>
      </c>
      <c r="K170">
        <v>46</v>
      </c>
      <c r="L170">
        <v>46</v>
      </c>
      <c r="M170">
        <v>44</v>
      </c>
      <c r="N170">
        <v>43</v>
      </c>
      <c r="O170" s="4">
        <v>43</v>
      </c>
      <c r="P170">
        <v>183125</v>
      </c>
      <c r="Q170" s="3" t="s">
        <v>99</v>
      </c>
      <c r="R170" s="22"/>
    </row>
    <row r="171" spans="1:18">
      <c r="A171">
        <v>20</v>
      </c>
      <c r="B171">
        <v>9</v>
      </c>
      <c r="C171" s="3" t="s">
        <v>90</v>
      </c>
      <c r="D171">
        <v>30</v>
      </c>
      <c r="E171">
        <v>29</v>
      </c>
      <c r="F171">
        <v>29</v>
      </c>
      <c r="G171">
        <v>29</v>
      </c>
      <c r="H171">
        <v>30</v>
      </c>
      <c r="I171">
        <v>30</v>
      </c>
      <c r="J171">
        <v>30</v>
      </c>
      <c r="K171">
        <v>30</v>
      </c>
      <c r="L171">
        <v>30</v>
      </c>
      <c r="M171">
        <v>30</v>
      </c>
      <c r="N171">
        <v>30</v>
      </c>
      <c r="O171" s="4">
        <v>30</v>
      </c>
      <c r="P171">
        <v>183126</v>
      </c>
      <c r="Q171" s="3" t="s">
        <v>99</v>
      </c>
      <c r="R171" s="22"/>
    </row>
    <row r="172" spans="1:18">
      <c r="A172">
        <v>20</v>
      </c>
      <c r="B172">
        <v>9</v>
      </c>
      <c r="C172" s="3" t="s">
        <v>92</v>
      </c>
      <c r="D172" s="9">
        <v>1483.7</v>
      </c>
      <c r="E172" s="9">
        <v>1483.7</v>
      </c>
      <c r="F172" s="9">
        <v>1483.7</v>
      </c>
      <c r="G172" s="9">
        <v>1481.7</v>
      </c>
      <c r="H172" s="9">
        <v>1477.7</v>
      </c>
      <c r="I172" s="9">
        <v>1488.5</v>
      </c>
      <c r="J172" s="9">
        <v>1479.5</v>
      </c>
      <c r="K172" s="9">
        <v>1479.5</v>
      </c>
      <c r="L172" s="9">
        <v>1510.5</v>
      </c>
      <c r="M172" s="9">
        <v>1503.5</v>
      </c>
      <c r="N172" s="9">
        <v>1503.5</v>
      </c>
      <c r="O172" s="4">
        <v>1522.5</v>
      </c>
      <c r="P172">
        <v>187100</v>
      </c>
      <c r="Q172" s="3" t="s">
        <v>99</v>
      </c>
      <c r="R172" s="22"/>
    </row>
    <row r="173" spans="1:18">
      <c r="A173">
        <v>20</v>
      </c>
      <c r="B173">
        <v>9</v>
      </c>
      <c r="C173" s="3" t="s">
        <v>92</v>
      </c>
      <c r="D173" s="9">
        <v>1429.7</v>
      </c>
      <c r="E173" s="9">
        <v>1429.7</v>
      </c>
      <c r="F173" s="9">
        <v>1429.7</v>
      </c>
      <c r="G173" s="9">
        <v>1429.7</v>
      </c>
      <c r="H173" s="9">
        <v>1424.7</v>
      </c>
      <c r="I173" s="9">
        <v>1433.5</v>
      </c>
      <c r="J173" s="9">
        <v>1434.5</v>
      </c>
      <c r="K173" s="9">
        <v>1433.5</v>
      </c>
      <c r="L173" s="9">
        <v>1465.5</v>
      </c>
      <c r="M173" s="9">
        <v>1466.5</v>
      </c>
      <c r="N173" s="9">
        <v>1466.5</v>
      </c>
      <c r="O173" s="4">
        <v>1476.5</v>
      </c>
      <c r="P173">
        <v>187101</v>
      </c>
      <c r="Q173" s="3" t="s">
        <v>99</v>
      </c>
      <c r="R173" s="22"/>
    </row>
    <row r="174" spans="1:18">
      <c r="A174">
        <v>20</v>
      </c>
      <c r="B174">
        <v>9</v>
      </c>
      <c r="C174" s="3" t="s">
        <v>92</v>
      </c>
      <c r="P174">
        <v>187102</v>
      </c>
      <c r="Q174" s="3" t="s">
        <v>99</v>
      </c>
      <c r="R174" s="22"/>
    </row>
    <row r="175" spans="1:18">
      <c r="A175">
        <v>20</v>
      </c>
      <c r="B175">
        <v>9</v>
      </c>
      <c r="C175" s="3" t="s">
        <v>91</v>
      </c>
      <c r="D175" s="9">
        <v>2106.6</v>
      </c>
      <c r="E175" s="9">
        <v>2110.8000000000002</v>
      </c>
      <c r="F175" s="9">
        <v>2110.8000000000002</v>
      </c>
      <c r="G175" s="9">
        <v>2104.8000000000002</v>
      </c>
      <c r="H175" s="9">
        <v>2104.8000000000002</v>
      </c>
      <c r="I175" s="9">
        <v>2097.8000000000002</v>
      </c>
      <c r="J175" s="9">
        <v>2094.8000000000002</v>
      </c>
      <c r="K175" s="9">
        <v>2095.8000000000002</v>
      </c>
      <c r="L175" s="9">
        <v>2105.8000000000002</v>
      </c>
      <c r="M175" s="9">
        <v>2102.8000000000002</v>
      </c>
      <c r="N175" s="9">
        <v>2097.8000000000002</v>
      </c>
      <c r="O175" s="4">
        <v>2091.8000000000002</v>
      </c>
      <c r="P175">
        <v>188100</v>
      </c>
      <c r="Q175" s="3" t="s">
        <v>99</v>
      </c>
      <c r="R175" s="22"/>
    </row>
    <row r="176" spans="1:18">
      <c r="A176">
        <v>20</v>
      </c>
      <c r="B176">
        <v>9</v>
      </c>
      <c r="C176" s="3" t="s">
        <v>91</v>
      </c>
      <c r="D176" s="9">
        <v>1345.6</v>
      </c>
      <c r="E176" s="9">
        <v>1348.8</v>
      </c>
      <c r="F176" s="9">
        <v>1346.8</v>
      </c>
      <c r="G176" s="9">
        <v>1341.8</v>
      </c>
      <c r="H176" s="9">
        <v>1341.8</v>
      </c>
      <c r="I176" s="9">
        <v>1338.8</v>
      </c>
      <c r="J176" s="9">
        <v>1336.8</v>
      </c>
      <c r="K176" s="9">
        <v>1337.8</v>
      </c>
      <c r="L176" s="9">
        <v>1345.8</v>
      </c>
      <c r="M176" s="9">
        <v>1342.8</v>
      </c>
      <c r="N176" s="9">
        <v>1338.8</v>
      </c>
      <c r="O176" s="4">
        <v>1335.8</v>
      </c>
      <c r="P176">
        <v>188101</v>
      </c>
      <c r="Q176" s="3" t="s">
        <v>99</v>
      </c>
      <c r="R176" s="22"/>
    </row>
    <row r="177" spans="1:18">
      <c r="A177">
        <v>20</v>
      </c>
      <c r="B177">
        <v>9</v>
      </c>
      <c r="C177" s="3" t="s">
        <v>104</v>
      </c>
      <c r="D177" s="9">
        <v>2961</v>
      </c>
      <c r="E177" s="9">
        <v>2961.5</v>
      </c>
      <c r="F177" s="9">
        <v>2970.5</v>
      </c>
      <c r="G177" s="9">
        <v>2969.5</v>
      </c>
      <c r="H177" s="9">
        <v>2976.5</v>
      </c>
      <c r="I177" s="9">
        <v>2986.5</v>
      </c>
      <c r="J177" s="9">
        <v>2983.5</v>
      </c>
      <c r="K177" s="9">
        <v>2987.5</v>
      </c>
      <c r="L177" s="9">
        <v>2998</v>
      </c>
      <c r="M177" s="9">
        <v>3004</v>
      </c>
      <c r="N177" s="9">
        <v>2992.5</v>
      </c>
      <c r="P177">
        <v>189100</v>
      </c>
      <c r="Q177" s="3" t="s">
        <v>99</v>
      </c>
      <c r="R177" s="22"/>
    </row>
    <row r="178" spans="1:18">
      <c r="A178">
        <v>20</v>
      </c>
      <c r="B178">
        <v>9</v>
      </c>
      <c r="C178" s="3" t="s">
        <v>114</v>
      </c>
      <c r="D178">
        <v>336</v>
      </c>
      <c r="E178">
        <v>339</v>
      </c>
      <c r="F178">
        <v>341</v>
      </c>
      <c r="G178">
        <v>345</v>
      </c>
      <c r="H178">
        <v>348</v>
      </c>
      <c r="I178">
        <v>345</v>
      </c>
      <c r="J178">
        <v>349</v>
      </c>
      <c r="K178">
        <v>348</v>
      </c>
      <c r="L178">
        <v>349</v>
      </c>
      <c r="M178">
        <v>348</v>
      </c>
      <c r="N178">
        <v>348</v>
      </c>
      <c r="O178" s="4">
        <v>347</v>
      </c>
      <c r="P178">
        <v>190100</v>
      </c>
      <c r="Q178" s="3" t="s">
        <v>99</v>
      </c>
      <c r="R178" s="22"/>
    </row>
    <row r="179" spans="1:18">
      <c r="A179">
        <v>20</v>
      </c>
      <c r="B179">
        <v>9</v>
      </c>
      <c r="C179" s="3" t="s">
        <v>93</v>
      </c>
      <c r="D179">
        <v>957.5</v>
      </c>
      <c r="E179">
        <v>957.5</v>
      </c>
      <c r="F179">
        <v>957.5</v>
      </c>
      <c r="G179">
        <v>950.5</v>
      </c>
      <c r="H179">
        <v>954.5</v>
      </c>
      <c r="I179">
        <v>951.5</v>
      </c>
      <c r="J179">
        <v>953.5</v>
      </c>
      <c r="K179">
        <v>956.5</v>
      </c>
      <c r="L179">
        <v>955.5</v>
      </c>
      <c r="M179">
        <v>956.5</v>
      </c>
      <c r="N179">
        <v>954.5</v>
      </c>
      <c r="O179" s="4">
        <v>956.5</v>
      </c>
      <c r="P179">
        <v>191100</v>
      </c>
      <c r="Q179" s="3" t="s">
        <v>99</v>
      </c>
      <c r="R179" s="22"/>
    </row>
    <row r="180" spans="1:18">
      <c r="A180">
        <v>20</v>
      </c>
      <c r="B180">
        <v>9</v>
      </c>
      <c r="C180" s="3" t="s">
        <v>93</v>
      </c>
      <c r="D180" s="9">
        <v>1370.5</v>
      </c>
      <c r="E180" s="9">
        <v>1373.5</v>
      </c>
      <c r="F180" s="9">
        <v>1376.5</v>
      </c>
      <c r="G180" s="9">
        <v>1368.5</v>
      </c>
      <c r="H180" s="9">
        <v>1373.5</v>
      </c>
      <c r="I180" s="9">
        <v>1377.5</v>
      </c>
      <c r="J180" s="9">
        <v>1385.5</v>
      </c>
      <c r="K180" s="9">
        <v>1392.5</v>
      </c>
      <c r="L180" s="9">
        <v>1397.5</v>
      </c>
      <c r="M180" s="9">
        <v>1398.5</v>
      </c>
      <c r="N180" s="9">
        <v>1399.5</v>
      </c>
      <c r="O180" s="4">
        <v>1406.5</v>
      </c>
      <c r="P180">
        <v>191101</v>
      </c>
      <c r="Q180" s="3" t="s">
        <v>99</v>
      </c>
      <c r="R180" s="22"/>
    </row>
    <row r="181" spans="1:18">
      <c r="A181">
        <v>20</v>
      </c>
      <c r="B181">
        <v>9</v>
      </c>
      <c r="C181" s="3" t="s">
        <v>113</v>
      </c>
      <c r="D181">
        <v>127</v>
      </c>
      <c r="E181">
        <v>127</v>
      </c>
      <c r="F181">
        <v>127</v>
      </c>
      <c r="G181">
        <v>128</v>
      </c>
      <c r="H181">
        <v>127</v>
      </c>
      <c r="I181">
        <v>127</v>
      </c>
      <c r="J181">
        <v>126</v>
      </c>
      <c r="K181">
        <v>128</v>
      </c>
      <c r="L181">
        <v>128</v>
      </c>
      <c r="M181">
        <v>128</v>
      </c>
      <c r="N181">
        <v>127</v>
      </c>
      <c r="O181" s="4">
        <v>126</v>
      </c>
      <c r="P181">
        <v>192100</v>
      </c>
      <c r="Q181" s="3" t="s">
        <v>99</v>
      </c>
      <c r="R181" s="22"/>
    </row>
    <row r="182" spans="1:18">
      <c r="A182">
        <v>20</v>
      </c>
      <c r="B182">
        <v>9</v>
      </c>
      <c r="C182" s="3" t="s">
        <v>113</v>
      </c>
      <c r="D182">
        <v>127</v>
      </c>
      <c r="E182">
        <v>127</v>
      </c>
      <c r="F182">
        <v>127</v>
      </c>
      <c r="G182">
        <v>128</v>
      </c>
      <c r="H182">
        <v>127</v>
      </c>
      <c r="I182">
        <v>127</v>
      </c>
      <c r="J182">
        <v>126</v>
      </c>
      <c r="K182">
        <v>128</v>
      </c>
      <c r="L182">
        <v>128</v>
      </c>
      <c r="M182">
        <v>128</v>
      </c>
      <c r="N182">
        <v>127</v>
      </c>
      <c r="O182" s="4">
        <v>126</v>
      </c>
      <c r="P182">
        <v>192101</v>
      </c>
      <c r="Q182" s="3" t="s">
        <v>99</v>
      </c>
      <c r="R182" s="22"/>
    </row>
    <row r="183" spans="1:18">
      <c r="A183">
        <v>20</v>
      </c>
      <c r="B183">
        <v>9</v>
      </c>
      <c r="C183" s="3" t="s">
        <v>94</v>
      </c>
      <c r="D183">
        <v>554</v>
      </c>
      <c r="E183">
        <v>555</v>
      </c>
      <c r="F183">
        <v>556</v>
      </c>
      <c r="G183">
        <v>552</v>
      </c>
      <c r="H183">
        <v>555</v>
      </c>
      <c r="I183">
        <v>558</v>
      </c>
      <c r="J183">
        <v>559</v>
      </c>
      <c r="K183">
        <v>562</v>
      </c>
      <c r="L183">
        <v>560</v>
      </c>
      <c r="M183">
        <v>560</v>
      </c>
      <c r="N183">
        <v>557</v>
      </c>
      <c r="O183" s="4">
        <v>560</v>
      </c>
      <c r="P183">
        <v>220100</v>
      </c>
      <c r="Q183" s="3" t="s">
        <v>99</v>
      </c>
      <c r="R183" s="22"/>
    </row>
    <row r="184" spans="1:18">
      <c r="A184">
        <v>20</v>
      </c>
      <c r="B184">
        <v>9</v>
      </c>
      <c r="C184" s="3" t="s">
        <v>95</v>
      </c>
      <c r="D184" s="9">
        <v>2094.1999999999998</v>
      </c>
      <c r="E184" s="9">
        <v>2094.1999999999998</v>
      </c>
      <c r="F184" s="9">
        <v>2094.1999999999998</v>
      </c>
      <c r="G184" s="9">
        <v>2094.1999999999998</v>
      </c>
      <c r="H184" s="9">
        <v>2094.1999999999998</v>
      </c>
      <c r="I184" s="9">
        <v>2094.1999999999998</v>
      </c>
      <c r="J184" s="9">
        <v>2094.1999999999998</v>
      </c>
      <c r="K184" s="9">
        <v>2094.1999999999998</v>
      </c>
      <c r="L184" s="9">
        <v>2094.1999999999998</v>
      </c>
      <c r="M184" s="9">
        <v>2094.1999999999998</v>
      </c>
      <c r="N184" s="9">
        <v>2094.1999999999998</v>
      </c>
      <c r="O184" s="4">
        <v>2094.1999999999998</v>
      </c>
      <c r="P184">
        <v>241100</v>
      </c>
      <c r="Q184" s="3" t="s">
        <v>99</v>
      </c>
      <c r="R184" s="22"/>
    </row>
    <row r="185" spans="1:18">
      <c r="A185">
        <v>20</v>
      </c>
      <c r="B185">
        <v>9</v>
      </c>
      <c r="C185" s="3" t="s">
        <v>79</v>
      </c>
      <c r="D185">
        <v>137.9</v>
      </c>
      <c r="E185">
        <v>137.9</v>
      </c>
      <c r="F185">
        <v>131.69999999999999</v>
      </c>
      <c r="G185">
        <v>134.9</v>
      </c>
      <c r="H185">
        <v>132.1</v>
      </c>
      <c r="I185">
        <v>131.30000000000001</v>
      </c>
      <c r="J185">
        <v>131.30000000000001</v>
      </c>
      <c r="K185">
        <v>129.1</v>
      </c>
      <c r="L185">
        <v>129.1</v>
      </c>
      <c r="M185">
        <v>128.1</v>
      </c>
      <c r="N185">
        <v>130.1</v>
      </c>
      <c r="O185" s="4">
        <v>130.1</v>
      </c>
      <c r="P185">
        <v>242100</v>
      </c>
      <c r="Q185" s="3" t="s">
        <v>99</v>
      </c>
      <c r="R185" s="22"/>
    </row>
    <row r="186" spans="1:18">
      <c r="A186">
        <v>20</v>
      </c>
      <c r="B186">
        <v>9</v>
      </c>
      <c r="C186" s="3" t="s">
        <v>79</v>
      </c>
      <c r="D186">
        <v>137.9</v>
      </c>
      <c r="E186">
        <v>137.9</v>
      </c>
      <c r="F186">
        <v>139.69999999999999</v>
      </c>
      <c r="G186">
        <v>134.9</v>
      </c>
      <c r="H186">
        <v>134.1</v>
      </c>
      <c r="I186">
        <v>131.30000000000001</v>
      </c>
      <c r="J186">
        <v>132.1</v>
      </c>
      <c r="K186">
        <v>129.1</v>
      </c>
      <c r="L186">
        <v>129.1</v>
      </c>
      <c r="M186">
        <v>128.1</v>
      </c>
      <c r="N186">
        <v>130.1</v>
      </c>
      <c r="O186" s="4">
        <v>130.1</v>
      </c>
      <c r="P186">
        <v>242101</v>
      </c>
      <c r="Q186" s="3" t="s">
        <v>99</v>
      </c>
      <c r="R186" s="22"/>
    </row>
    <row r="187" spans="1:18">
      <c r="A187">
        <v>20</v>
      </c>
      <c r="B187">
        <v>9</v>
      </c>
      <c r="C187" s="3" t="s">
        <v>107</v>
      </c>
      <c r="D187">
        <v>913.2</v>
      </c>
      <c r="E187">
        <v>907.4</v>
      </c>
      <c r="F187">
        <v>912.3</v>
      </c>
      <c r="G187">
        <v>908.3</v>
      </c>
      <c r="H187">
        <v>906.5</v>
      </c>
      <c r="I187">
        <v>875.1</v>
      </c>
      <c r="J187">
        <v>867.9</v>
      </c>
      <c r="K187">
        <v>877.3</v>
      </c>
      <c r="L187">
        <v>880.3</v>
      </c>
      <c r="M187">
        <v>876.7</v>
      </c>
      <c r="N187">
        <v>868.5</v>
      </c>
      <c r="P187">
        <v>243100</v>
      </c>
      <c r="Q187" s="3" t="s">
        <v>99</v>
      </c>
      <c r="R187" s="22"/>
    </row>
    <row r="188" spans="1:18">
      <c r="A188">
        <v>20</v>
      </c>
      <c r="B188">
        <v>9</v>
      </c>
      <c r="C188" s="3" t="s">
        <v>107</v>
      </c>
      <c r="D188">
        <v>875.2</v>
      </c>
      <c r="E188">
        <v>869.4</v>
      </c>
      <c r="F188">
        <v>871.8</v>
      </c>
      <c r="G188">
        <v>867.8</v>
      </c>
      <c r="H188">
        <v>867</v>
      </c>
      <c r="I188">
        <v>834.6</v>
      </c>
      <c r="J188">
        <v>828.4</v>
      </c>
      <c r="K188">
        <v>836.6</v>
      </c>
      <c r="L188">
        <v>839.6</v>
      </c>
      <c r="M188">
        <v>837.8</v>
      </c>
      <c r="N188">
        <v>832.8</v>
      </c>
      <c r="P188">
        <v>243101</v>
      </c>
      <c r="Q188" s="3" t="s">
        <v>99</v>
      </c>
      <c r="R188" s="22"/>
    </row>
    <row r="189" spans="1:18">
      <c r="A189">
        <v>20</v>
      </c>
      <c r="B189">
        <v>9</v>
      </c>
      <c r="C189" s="3" t="s">
        <v>108</v>
      </c>
      <c r="D189" s="9">
        <v>1465.3</v>
      </c>
      <c r="E189" s="9">
        <v>1471.3</v>
      </c>
      <c r="F189" s="9">
        <v>1468.5</v>
      </c>
      <c r="G189" s="9">
        <v>1480.3</v>
      </c>
      <c r="H189" s="9">
        <v>1485.3</v>
      </c>
      <c r="I189" s="9">
        <v>1471.7</v>
      </c>
      <c r="J189" s="9">
        <v>1465.7</v>
      </c>
      <c r="K189" s="9">
        <v>1464.7</v>
      </c>
      <c r="L189" s="9">
        <v>1467.3</v>
      </c>
      <c r="M189" s="9">
        <v>1468.3</v>
      </c>
      <c r="N189" s="9">
        <v>1466.3</v>
      </c>
      <c r="P189">
        <v>244100</v>
      </c>
      <c r="Q189" s="3" t="s">
        <v>99</v>
      </c>
      <c r="R189" s="22"/>
    </row>
    <row r="190" spans="1:18">
      <c r="A190">
        <v>20</v>
      </c>
      <c r="B190">
        <v>9</v>
      </c>
      <c r="C190" s="3" t="s">
        <v>108</v>
      </c>
      <c r="D190" s="9">
        <v>1426.8</v>
      </c>
      <c r="E190" s="9">
        <v>1432.8</v>
      </c>
      <c r="F190" s="9">
        <v>1430</v>
      </c>
      <c r="G190" s="9">
        <v>1433.8</v>
      </c>
      <c r="H190" s="9">
        <v>1437.8</v>
      </c>
      <c r="I190" s="9">
        <v>1420.2</v>
      </c>
      <c r="J190" s="9">
        <v>1420.2</v>
      </c>
      <c r="K190" s="9">
        <v>1418.2</v>
      </c>
      <c r="L190" s="9">
        <v>1421.8</v>
      </c>
      <c r="M190" s="9">
        <v>1424.8</v>
      </c>
      <c r="N190" s="9">
        <v>1420.8</v>
      </c>
      <c r="P190">
        <v>244101</v>
      </c>
      <c r="Q190" s="3" t="s">
        <v>99</v>
      </c>
      <c r="R190" s="22"/>
    </row>
    <row r="191" spans="1:18">
      <c r="A191">
        <v>20</v>
      </c>
      <c r="B191">
        <v>9</v>
      </c>
      <c r="C191" s="3" t="s">
        <v>110</v>
      </c>
      <c r="D191" s="9">
        <v>7569.5</v>
      </c>
      <c r="E191" s="9">
        <v>7568.7</v>
      </c>
      <c r="F191" s="9">
        <v>7551.1</v>
      </c>
      <c r="G191" s="9">
        <v>7556.2</v>
      </c>
      <c r="H191" s="9">
        <v>7543.4</v>
      </c>
      <c r="I191" s="9">
        <v>7576.8</v>
      </c>
      <c r="J191" s="9">
        <v>7583.7</v>
      </c>
      <c r="K191" s="9">
        <v>7602.7</v>
      </c>
      <c r="L191" s="9">
        <v>7605.5</v>
      </c>
      <c r="M191" s="9">
        <v>7603.8</v>
      </c>
      <c r="N191" s="9">
        <v>7609</v>
      </c>
      <c r="O191" s="4">
        <v>7599.2</v>
      </c>
      <c r="P191">
        <v>245100</v>
      </c>
      <c r="Q191" s="3" t="s">
        <v>99</v>
      </c>
      <c r="R191" s="22"/>
    </row>
    <row r="192" spans="1:18">
      <c r="A192">
        <v>20</v>
      </c>
      <c r="B192">
        <v>9</v>
      </c>
      <c r="C192" s="3" t="s">
        <v>110</v>
      </c>
      <c r="D192" s="9">
        <v>1097.5</v>
      </c>
      <c r="E192" s="9">
        <v>1111.5</v>
      </c>
      <c r="F192" s="9">
        <v>1121.5</v>
      </c>
      <c r="G192" s="9">
        <v>1253.5</v>
      </c>
      <c r="H192" s="9">
        <v>1255.5</v>
      </c>
      <c r="I192" s="9">
        <v>1290.5</v>
      </c>
      <c r="J192" s="9">
        <v>1288.5</v>
      </c>
      <c r="K192" s="9">
        <v>1285.5</v>
      </c>
      <c r="L192" s="9">
        <v>1310.2</v>
      </c>
      <c r="M192" s="9">
        <v>1328.2</v>
      </c>
      <c r="N192" s="9">
        <v>1333.2</v>
      </c>
      <c r="O192" s="4">
        <v>1339.2</v>
      </c>
      <c r="P192">
        <v>245101</v>
      </c>
      <c r="Q192" s="3" t="s">
        <v>99</v>
      </c>
      <c r="R192" s="22"/>
    </row>
    <row r="193" spans="1:18">
      <c r="A193">
        <v>20</v>
      </c>
      <c r="B193">
        <v>9</v>
      </c>
      <c r="C193" s="3" t="s">
        <v>80</v>
      </c>
      <c r="D193" s="9">
        <v>1738</v>
      </c>
      <c r="E193" s="9">
        <v>1734</v>
      </c>
      <c r="F193" s="9">
        <v>1728</v>
      </c>
      <c r="G193" s="9">
        <v>1752</v>
      </c>
      <c r="H193" s="9">
        <v>1733</v>
      </c>
      <c r="I193" s="9">
        <v>1725</v>
      </c>
      <c r="J193" s="9">
        <v>1720</v>
      </c>
      <c r="K193" s="9">
        <v>1727</v>
      </c>
      <c r="L193" s="9">
        <v>1727</v>
      </c>
      <c r="M193" s="9">
        <v>1722</v>
      </c>
      <c r="N193" s="9">
        <v>1711</v>
      </c>
      <c r="O193" s="4">
        <v>1708</v>
      </c>
      <c r="P193">
        <v>246100</v>
      </c>
      <c r="Q193" s="3" t="s">
        <v>99</v>
      </c>
      <c r="R193" s="22"/>
    </row>
    <row r="194" spans="1:18">
      <c r="A194">
        <v>20</v>
      </c>
      <c r="B194">
        <v>9</v>
      </c>
      <c r="C194" s="3" t="s">
        <v>109</v>
      </c>
      <c r="D194" s="9">
        <v>1530.8</v>
      </c>
      <c r="E194" s="9">
        <v>1532.8</v>
      </c>
      <c r="F194" s="9">
        <v>1525.8</v>
      </c>
      <c r="G194" s="9">
        <v>1528.8</v>
      </c>
      <c r="H194" s="9">
        <v>1534</v>
      </c>
      <c r="I194" s="9">
        <v>1551</v>
      </c>
      <c r="J194" s="9">
        <v>1547</v>
      </c>
      <c r="K194" s="9">
        <v>1544.2</v>
      </c>
      <c r="L194" s="9">
        <v>1526.2</v>
      </c>
      <c r="M194" s="9">
        <v>1525.4</v>
      </c>
      <c r="N194" s="9">
        <v>1519.4</v>
      </c>
      <c r="P194">
        <v>247100</v>
      </c>
      <c r="Q194" s="3" t="s">
        <v>99</v>
      </c>
      <c r="R194" s="22"/>
    </row>
    <row r="195" spans="1:18">
      <c r="A195">
        <v>20</v>
      </c>
      <c r="B195">
        <v>9</v>
      </c>
      <c r="C195" s="3" t="s">
        <v>109</v>
      </c>
      <c r="D195" s="9">
        <v>1512.8</v>
      </c>
      <c r="E195" s="9">
        <v>1513.8</v>
      </c>
      <c r="F195" s="9">
        <v>1499.8</v>
      </c>
      <c r="G195" s="9">
        <v>1503.8</v>
      </c>
      <c r="H195" s="9">
        <v>1509</v>
      </c>
      <c r="I195" s="9">
        <v>1510</v>
      </c>
      <c r="J195" s="9">
        <v>1507</v>
      </c>
      <c r="K195" s="9">
        <v>1502.2</v>
      </c>
      <c r="L195" s="9">
        <v>1500.2</v>
      </c>
      <c r="M195" s="9">
        <v>1503.4</v>
      </c>
      <c r="N195" s="9">
        <v>1498.4</v>
      </c>
      <c r="P195">
        <v>247101</v>
      </c>
      <c r="Q195" s="3" t="s">
        <v>99</v>
      </c>
      <c r="R195" s="22"/>
    </row>
    <row r="196" spans="1:18">
      <c r="A196">
        <v>20</v>
      </c>
      <c r="B196">
        <v>9</v>
      </c>
      <c r="C196" s="3" t="s">
        <v>18</v>
      </c>
      <c r="D196" s="9">
        <v>1252.5999999999999</v>
      </c>
      <c r="E196" s="9">
        <v>1254.5999999999999</v>
      </c>
      <c r="F196" s="9">
        <v>1253.8</v>
      </c>
      <c r="G196" s="9">
        <v>1253</v>
      </c>
      <c r="H196" s="9">
        <v>1251.4000000000001</v>
      </c>
      <c r="I196" s="9">
        <v>1251.4000000000001</v>
      </c>
      <c r="J196" s="9">
        <v>1251.5999999999999</v>
      </c>
      <c r="K196" s="9">
        <v>1250</v>
      </c>
      <c r="L196" s="9">
        <v>1249.4000000000001</v>
      </c>
      <c r="M196" s="9">
        <v>1249.4000000000001</v>
      </c>
      <c r="N196" s="9">
        <v>1249.4000000000001</v>
      </c>
      <c r="O196" s="4">
        <v>1251</v>
      </c>
      <c r="P196">
        <v>248100</v>
      </c>
      <c r="Q196" s="3" t="s">
        <v>99</v>
      </c>
      <c r="R196" s="22"/>
    </row>
    <row r="197" spans="1:18">
      <c r="A197">
        <v>20</v>
      </c>
      <c r="B197">
        <v>9</v>
      </c>
      <c r="C197" s="3" t="s">
        <v>18</v>
      </c>
      <c r="D197" s="9">
        <v>1151.0999999999999</v>
      </c>
      <c r="E197" s="9">
        <v>1153.0999999999999</v>
      </c>
      <c r="F197" s="9">
        <v>1152.3</v>
      </c>
      <c r="G197" s="9">
        <v>1151.5</v>
      </c>
      <c r="H197" s="9">
        <v>1150.7</v>
      </c>
      <c r="I197" s="9">
        <v>1149.9000000000001</v>
      </c>
      <c r="J197" s="9">
        <v>1150.0999999999999</v>
      </c>
      <c r="K197" s="9">
        <v>1148.5</v>
      </c>
      <c r="L197" s="9">
        <v>1146.9000000000001</v>
      </c>
      <c r="M197" s="9">
        <v>1147.9000000000001</v>
      </c>
      <c r="N197" s="9">
        <v>1148.7</v>
      </c>
      <c r="O197" s="4">
        <v>1149.5</v>
      </c>
      <c r="P197">
        <v>248101</v>
      </c>
      <c r="Q197" s="3" t="s">
        <v>99</v>
      </c>
      <c r="R197" s="22"/>
    </row>
    <row r="198" spans="1:18">
      <c r="A198">
        <v>20</v>
      </c>
      <c r="B198">
        <v>9</v>
      </c>
      <c r="C198" s="3" t="s">
        <v>21</v>
      </c>
      <c r="D198" s="9">
        <v>1601.6</v>
      </c>
      <c r="E198" s="9">
        <v>1598.6</v>
      </c>
      <c r="F198" s="9">
        <v>1597.6</v>
      </c>
      <c r="G198" s="9">
        <v>1597.6</v>
      </c>
      <c r="H198" s="9">
        <v>1603.6</v>
      </c>
      <c r="I198" s="9">
        <v>1598.6</v>
      </c>
      <c r="J198" s="9">
        <v>1596.6</v>
      </c>
      <c r="K198" s="9">
        <v>1602.6</v>
      </c>
      <c r="L198" s="9">
        <v>1603.6</v>
      </c>
      <c r="M198" s="9">
        <v>1606.6</v>
      </c>
      <c r="N198" s="9">
        <v>1604.6</v>
      </c>
      <c r="O198" s="4">
        <v>1605.6</v>
      </c>
      <c r="P198">
        <v>249100</v>
      </c>
      <c r="Q198" s="3" t="s">
        <v>99</v>
      </c>
      <c r="R198" s="22"/>
    </row>
    <row r="199" spans="1:18">
      <c r="A199">
        <v>20</v>
      </c>
      <c r="B199">
        <v>9</v>
      </c>
      <c r="C199" s="3" t="s">
        <v>21</v>
      </c>
      <c r="D199">
        <v>908</v>
      </c>
      <c r="E199">
        <v>908</v>
      </c>
      <c r="F199">
        <v>908</v>
      </c>
      <c r="G199">
        <v>908</v>
      </c>
      <c r="H199">
        <v>908</v>
      </c>
      <c r="I199">
        <v>908</v>
      </c>
      <c r="J199">
        <v>908</v>
      </c>
      <c r="K199">
        <v>908</v>
      </c>
      <c r="L199">
        <v>908</v>
      </c>
      <c r="M199">
        <v>908</v>
      </c>
      <c r="N199">
        <v>908</v>
      </c>
      <c r="O199" s="4">
        <v>908</v>
      </c>
      <c r="P199">
        <v>249101</v>
      </c>
      <c r="Q199" s="3" t="s">
        <v>99</v>
      </c>
      <c r="R199" s="22"/>
    </row>
    <row r="200" spans="1:18">
      <c r="A200">
        <v>20</v>
      </c>
      <c r="B200">
        <v>9</v>
      </c>
      <c r="C200" s="3" t="s">
        <v>22</v>
      </c>
      <c r="D200" s="9">
        <v>3355</v>
      </c>
      <c r="E200" s="9">
        <v>3355</v>
      </c>
      <c r="F200" s="9">
        <v>3355</v>
      </c>
      <c r="G200" s="9">
        <v>3355</v>
      </c>
      <c r="H200" s="9">
        <v>3355</v>
      </c>
      <c r="I200" s="9">
        <v>3355</v>
      </c>
      <c r="J200" s="9">
        <v>3355</v>
      </c>
      <c r="K200" s="9">
        <v>3355</v>
      </c>
      <c r="L200" s="9">
        <v>3355</v>
      </c>
      <c r="M200" s="9">
        <v>3355</v>
      </c>
      <c r="N200" s="9">
        <v>3355</v>
      </c>
      <c r="O200" s="4">
        <v>3355</v>
      </c>
      <c r="P200">
        <v>250100</v>
      </c>
      <c r="Q200" s="3" t="s">
        <v>99</v>
      </c>
      <c r="R200" s="22"/>
    </row>
    <row r="201" spans="1:18">
      <c r="A201">
        <v>20</v>
      </c>
      <c r="B201">
        <v>9</v>
      </c>
      <c r="C201" s="3" t="s">
        <v>23</v>
      </c>
      <c r="D201">
        <v>66</v>
      </c>
      <c r="E201">
        <v>66</v>
      </c>
      <c r="F201">
        <v>66</v>
      </c>
      <c r="G201">
        <v>65</v>
      </c>
      <c r="H201">
        <v>66</v>
      </c>
      <c r="I201">
        <v>66</v>
      </c>
      <c r="J201">
        <v>66</v>
      </c>
      <c r="K201">
        <v>66</v>
      </c>
      <c r="L201">
        <v>66</v>
      </c>
      <c r="M201">
        <v>66</v>
      </c>
      <c r="N201">
        <v>65</v>
      </c>
      <c r="O201" s="4">
        <v>65</v>
      </c>
      <c r="P201">
        <v>251100</v>
      </c>
      <c r="Q201" s="3" t="s">
        <v>99</v>
      </c>
      <c r="R201" s="22"/>
    </row>
    <row r="202" spans="1:18">
      <c r="A202">
        <v>20</v>
      </c>
      <c r="B202">
        <v>9</v>
      </c>
      <c r="C202" s="3" t="s">
        <v>23</v>
      </c>
      <c r="D202">
        <v>43</v>
      </c>
      <c r="E202">
        <v>43</v>
      </c>
      <c r="F202">
        <v>43</v>
      </c>
      <c r="G202">
        <v>43</v>
      </c>
      <c r="H202">
        <v>43</v>
      </c>
      <c r="I202">
        <v>43</v>
      </c>
      <c r="J202">
        <v>44</v>
      </c>
      <c r="K202">
        <v>44</v>
      </c>
      <c r="L202">
        <v>44</v>
      </c>
      <c r="M202">
        <v>44</v>
      </c>
      <c r="N202">
        <v>44</v>
      </c>
      <c r="O202" s="4">
        <v>44</v>
      </c>
      <c r="P202">
        <v>251101</v>
      </c>
      <c r="Q202" s="3" t="s">
        <v>99</v>
      </c>
      <c r="R202" s="22"/>
    </row>
    <row r="203" spans="1:18">
      <c r="A203">
        <v>20</v>
      </c>
      <c r="B203">
        <v>9</v>
      </c>
      <c r="C203" s="3" t="s">
        <v>23</v>
      </c>
      <c r="D203" s="9">
        <v>3067.6</v>
      </c>
      <c r="E203" s="9">
        <v>3070.6</v>
      </c>
      <c r="F203" s="9">
        <v>3038.6</v>
      </c>
      <c r="G203" s="9">
        <v>3034.6</v>
      </c>
      <c r="H203" s="9">
        <v>3041.6</v>
      </c>
      <c r="I203" s="9">
        <v>3048.6</v>
      </c>
      <c r="J203" s="9">
        <v>3050.6</v>
      </c>
      <c r="K203" s="9">
        <v>3051.6</v>
      </c>
      <c r="L203" s="9">
        <v>3056.6</v>
      </c>
      <c r="M203" s="9">
        <v>3051.6</v>
      </c>
      <c r="N203" s="9">
        <v>3056.6</v>
      </c>
      <c r="O203" s="4">
        <v>3064.8</v>
      </c>
      <c r="P203">
        <v>251102</v>
      </c>
      <c r="Q203" s="3" t="s">
        <v>99</v>
      </c>
      <c r="R203" s="22"/>
    </row>
    <row r="204" spans="1:18">
      <c r="A204">
        <v>20</v>
      </c>
      <c r="B204">
        <v>9</v>
      </c>
      <c r="C204" s="3" t="s">
        <v>23</v>
      </c>
      <c r="D204" s="9">
        <v>2972.3</v>
      </c>
      <c r="E204" s="9">
        <v>3005.3</v>
      </c>
      <c r="F204" s="9">
        <v>2972.3</v>
      </c>
      <c r="G204" s="9">
        <v>2967.3</v>
      </c>
      <c r="H204" s="9">
        <v>2976.3</v>
      </c>
      <c r="I204" s="9">
        <v>2981.3</v>
      </c>
      <c r="J204" s="9">
        <v>2987.3</v>
      </c>
      <c r="K204" s="9">
        <v>2984.3</v>
      </c>
      <c r="L204" s="9">
        <v>2991.3</v>
      </c>
      <c r="M204" s="9">
        <v>2986.3</v>
      </c>
      <c r="N204" s="9">
        <v>2991.8</v>
      </c>
      <c r="O204" s="4">
        <v>3002.8</v>
      </c>
      <c r="P204">
        <v>251103</v>
      </c>
      <c r="Q204" s="3" t="s">
        <v>99</v>
      </c>
      <c r="R204" s="22"/>
    </row>
    <row r="205" spans="1:18">
      <c r="A205">
        <v>20</v>
      </c>
      <c r="B205">
        <v>9</v>
      </c>
      <c r="C205" s="3" t="s">
        <v>23</v>
      </c>
      <c r="D205" s="9">
        <v>5705</v>
      </c>
      <c r="E205" s="9">
        <v>5688.7</v>
      </c>
      <c r="F205" s="9">
        <v>5723.3</v>
      </c>
      <c r="G205" s="9">
        <v>5750.8</v>
      </c>
      <c r="H205" s="9">
        <v>5760.3</v>
      </c>
      <c r="I205" s="9">
        <v>5781.3</v>
      </c>
      <c r="J205" s="9">
        <v>5793.8</v>
      </c>
      <c r="K205" s="9">
        <v>5810.8</v>
      </c>
      <c r="L205" s="9">
        <v>5805</v>
      </c>
      <c r="M205" s="9">
        <v>5813.2</v>
      </c>
      <c r="N205" s="9">
        <v>5813.2</v>
      </c>
      <c r="O205" s="4">
        <v>5827.6</v>
      </c>
      <c r="P205">
        <v>251106</v>
      </c>
      <c r="Q205" s="3" t="s">
        <v>99</v>
      </c>
      <c r="R205" s="22"/>
    </row>
    <row r="206" spans="1:18">
      <c r="A206">
        <v>20</v>
      </c>
      <c r="B206">
        <v>9</v>
      </c>
      <c r="C206" s="3" t="s">
        <v>24</v>
      </c>
      <c r="D206" s="9">
        <v>1769.3</v>
      </c>
      <c r="E206" s="9">
        <v>1775.3</v>
      </c>
      <c r="F206" s="9">
        <v>1777.3</v>
      </c>
      <c r="G206" s="9">
        <v>1773.8</v>
      </c>
      <c r="H206" s="9">
        <v>1765.8</v>
      </c>
      <c r="I206" s="9">
        <v>1772.3</v>
      </c>
      <c r="J206" s="9">
        <v>1770.3</v>
      </c>
      <c r="K206" s="9">
        <v>1773.3</v>
      </c>
      <c r="L206" s="9">
        <v>1770.3</v>
      </c>
      <c r="M206" s="9">
        <v>1763.3</v>
      </c>
      <c r="N206" s="9">
        <v>1754.3</v>
      </c>
      <c r="O206" s="4">
        <v>1764.8</v>
      </c>
      <c r="P206">
        <v>252106</v>
      </c>
      <c r="Q206" s="3" t="s">
        <v>99</v>
      </c>
      <c r="R206" s="22"/>
    </row>
    <row r="207" spans="1:18">
      <c r="A207">
        <v>20</v>
      </c>
      <c r="B207">
        <v>9</v>
      </c>
      <c r="C207" s="3" t="s">
        <v>24</v>
      </c>
      <c r="D207">
        <v>161</v>
      </c>
      <c r="E207">
        <v>163</v>
      </c>
      <c r="F207">
        <v>162</v>
      </c>
      <c r="G207">
        <v>162</v>
      </c>
      <c r="H207">
        <v>160</v>
      </c>
      <c r="I207">
        <v>160</v>
      </c>
      <c r="J207">
        <v>160</v>
      </c>
      <c r="K207">
        <v>159</v>
      </c>
      <c r="L207">
        <v>158</v>
      </c>
      <c r="M207">
        <v>159</v>
      </c>
      <c r="N207">
        <v>157</v>
      </c>
      <c r="O207" s="4">
        <v>157</v>
      </c>
      <c r="P207">
        <v>252107</v>
      </c>
      <c r="Q207" s="3" t="s">
        <v>99</v>
      </c>
      <c r="R207" s="22"/>
    </row>
    <row r="208" spans="1:18">
      <c r="A208">
        <v>20</v>
      </c>
      <c r="B208">
        <v>9</v>
      </c>
      <c r="C208" s="3" t="s">
        <v>24</v>
      </c>
      <c r="D208" s="9">
        <v>1177</v>
      </c>
      <c r="E208" s="9">
        <v>1176</v>
      </c>
      <c r="F208" s="9">
        <v>1170</v>
      </c>
      <c r="G208" s="9">
        <v>1173</v>
      </c>
      <c r="H208" s="9">
        <v>1165</v>
      </c>
      <c r="I208" s="9">
        <v>1162</v>
      </c>
      <c r="J208" s="9">
        <v>1162</v>
      </c>
      <c r="K208" s="9">
        <v>1159</v>
      </c>
      <c r="L208" s="9">
        <v>1160</v>
      </c>
      <c r="M208" s="9">
        <v>1157</v>
      </c>
      <c r="N208" s="9">
        <v>1161</v>
      </c>
      <c r="O208" s="4">
        <v>1166</v>
      </c>
      <c r="P208">
        <v>252110</v>
      </c>
      <c r="Q208" s="3" t="s">
        <v>99</v>
      </c>
      <c r="R208" s="22"/>
    </row>
    <row r="209" spans="1:18">
      <c r="A209">
        <v>20</v>
      </c>
      <c r="B209">
        <v>9</v>
      </c>
      <c r="C209" s="3" t="s">
        <v>24</v>
      </c>
      <c r="D209" s="9">
        <v>1163.5</v>
      </c>
      <c r="E209" s="9">
        <v>1162.5</v>
      </c>
      <c r="F209" s="9">
        <v>1157.5</v>
      </c>
      <c r="G209" s="9">
        <v>1161.5</v>
      </c>
      <c r="H209" s="9">
        <v>1153.5</v>
      </c>
      <c r="I209" s="9">
        <v>1150.5</v>
      </c>
      <c r="J209" s="9">
        <v>1150.5</v>
      </c>
      <c r="K209" s="9">
        <v>1147.5</v>
      </c>
      <c r="L209" s="9">
        <v>1148.5</v>
      </c>
      <c r="M209" s="9">
        <v>1145.5</v>
      </c>
      <c r="N209" s="9">
        <v>1150.5</v>
      </c>
      <c r="O209" s="4">
        <v>1155.5</v>
      </c>
      <c r="P209">
        <v>252111</v>
      </c>
      <c r="Q209" s="3" t="s">
        <v>99</v>
      </c>
      <c r="R209" s="22"/>
    </row>
    <row r="210" spans="1:18">
      <c r="A210">
        <v>20</v>
      </c>
      <c r="B210">
        <v>9</v>
      </c>
      <c r="C210" s="3" t="s">
        <v>24</v>
      </c>
      <c r="D210">
        <v>225.5</v>
      </c>
      <c r="E210">
        <v>223.5</v>
      </c>
      <c r="F210">
        <v>223.5</v>
      </c>
      <c r="G210">
        <v>225.5</v>
      </c>
      <c r="H210">
        <v>227.5</v>
      </c>
      <c r="I210">
        <v>226.5</v>
      </c>
      <c r="J210">
        <v>226.5</v>
      </c>
      <c r="K210">
        <v>225.5</v>
      </c>
      <c r="L210">
        <v>225.5</v>
      </c>
      <c r="M210">
        <v>225.5</v>
      </c>
      <c r="N210">
        <v>226.5</v>
      </c>
      <c r="O210" s="4">
        <v>225.5</v>
      </c>
      <c r="P210">
        <v>252113</v>
      </c>
      <c r="Q210" s="3" t="s">
        <v>99</v>
      </c>
      <c r="R210" s="22"/>
    </row>
    <row r="211" spans="1:18">
      <c r="A211">
        <v>20</v>
      </c>
      <c r="B211">
        <v>9</v>
      </c>
      <c r="C211" s="3" t="s">
        <v>24</v>
      </c>
      <c r="D211">
        <v>60</v>
      </c>
      <c r="E211">
        <v>60</v>
      </c>
      <c r="F211">
        <v>60</v>
      </c>
      <c r="G211">
        <v>59</v>
      </c>
      <c r="H211">
        <v>60</v>
      </c>
      <c r="I211">
        <v>60</v>
      </c>
      <c r="J211">
        <v>60</v>
      </c>
      <c r="K211">
        <v>60</v>
      </c>
      <c r="L211">
        <v>60</v>
      </c>
      <c r="M211">
        <v>59</v>
      </c>
      <c r="N211">
        <v>59</v>
      </c>
      <c r="O211" s="4">
        <v>59</v>
      </c>
      <c r="P211">
        <v>252114</v>
      </c>
      <c r="Q211" s="3" t="s">
        <v>99</v>
      </c>
      <c r="R211" s="22"/>
    </row>
    <row r="212" spans="1:18">
      <c r="A212">
        <v>20</v>
      </c>
      <c r="B212">
        <v>9</v>
      </c>
      <c r="C212" s="3" t="s">
        <v>24</v>
      </c>
      <c r="D212">
        <v>102</v>
      </c>
      <c r="E212">
        <v>102</v>
      </c>
      <c r="F212">
        <v>101</v>
      </c>
      <c r="G212">
        <v>100</v>
      </c>
      <c r="H212">
        <v>100</v>
      </c>
      <c r="I212">
        <v>100</v>
      </c>
      <c r="J212">
        <v>101</v>
      </c>
      <c r="K212">
        <v>100</v>
      </c>
      <c r="L212">
        <v>100</v>
      </c>
      <c r="M212">
        <v>99</v>
      </c>
      <c r="N212">
        <v>100</v>
      </c>
      <c r="O212" s="4">
        <v>100</v>
      </c>
      <c r="P212">
        <v>252115</v>
      </c>
      <c r="Q212" s="3" t="s">
        <v>99</v>
      </c>
      <c r="R212" s="22"/>
    </row>
    <row r="213" spans="1:18">
      <c r="A213">
        <v>20</v>
      </c>
      <c r="B213">
        <v>9</v>
      </c>
      <c r="C213" s="3" t="s">
        <v>24</v>
      </c>
      <c r="D213">
        <v>78</v>
      </c>
      <c r="E213">
        <v>79</v>
      </c>
      <c r="F213">
        <v>79</v>
      </c>
      <c r="G213">
        <v>78</v>
      </c>
      <c r="H213">
        <v>77</v>
      </c>
      <c r="I213">
        <v>76</v>
      </c>
      <c r="J213">
        <v>76</v>
      </c>
      <c r="K213">
        <v>76</v>
      </c>
      <c r="L213">
        <v>78</v>
      </c>
      <c r="M213">
        <v>79</v>
      </c>
      <c r="N213">
        <v>79</v>
      </c>
      <c r="O213" s="4">
        <v>78</v>
      </c>
      <c r="P213">
        <v>252116</v>
      </c>
      <c r="Q213" s="3" t="s">
        <v>99</v>
      </c>
      <c r="R213" s="22"/>
    </row>
    <row r="214" spans="1:18">
      <c r="A214">
        <v>20</v>
      </c>
      <c r="B214">
        <v>9</v>
      </c>
      <c r="C214" s="3" t="s">
        <v>24</v>
      </c>
      <c r="D214">
        <v>168</v>
      </c>
      <c r="E214">
        <v>169</v>
      </c>
      <c r="F214">
        <v>169</v>
      </c>
      <c r="G214">
        <v>168</v>
      </c>
      <c r="H214">
        <v>167</v>
      </c>
      <c r="I214">
        <v>167</v>
      </c>
      <c r="J214">
        <v>169</v>
      </c>
      <c r="K214">
        <v>168</v>
      </c>
      <c r="L214">
        <v>168</v>
      </c>
      <c r="M214">
        <v>169</v>
      </c>
      <c r="N214">
        <v>167</v>
      </c>
      <c r="O214" s="4">
        <v>168</v>
      </c>
      <c r="P214">
        <v>252117</v>
      </c>
      <c r="Q214" s="3" t="s">
        <v>99</v>
      </c>
      <c r="R214" s="22"/>
    </row>
    <row r="215" spans="1:18">
      <c r="A215">
        <v>20</v>
      </c>
      <c r="B215">
        <v>9</v>
      </c>
      <c r="C215" s="3" t="s">
        <v>24</v>
      </c>
      <c r="D215">
        <v>338</v>
      </c>
      <c r="E215">
        <v>338</v>
      </c>
      <c r="F215">
        <v>342</v>
      </c>
      <c r="G215">
        <v>342</v>
      </c>
      <c r="H215">
        <v>340</v>
      </c>
      <c r="I215">
        <v>341</v>
      </c>
      <c r="J215">
        <v>342</v>
      </c>
      <c r="K215">
        <v>341</v>
      </c>
      <c r="L215">
        <v>340</v>
      </c>
      <c r="M215">
        <v>340</v>
      </c>
      <c r="N215">
        <v>341</v>
      </c>
      <c r="O215" s="4">
        <v>339</v>
      </c>
      <c r="P215">
        <v>252118</v>
      </c>
      <c r="Q215" s="3" t="s">
        <v>99</v>
      </c>
      <c r="R215" s="22"/>
    </row>
    <row r="216" spans="1:18">
      <c r="A216">
        <v>20</v>
      </c>
      <c r="B216">
        <v>9</v>
      </c>
      <c r="C216" s="3" t="s">
        <v>24</v>
      </c>
      <c r="D216">
        <v>240</v>
      </c>
      <c r="E216">
        <v>239</v>
      </c>
      <c r="F216">
        <v>241</v>
      </c>
      <c r="G216">
        <v>241</v>
      </c>
      <c r="H216">
        <v>241</v>
      </c>
      <c r="I216">
        <v>242</v>
      </c>
      <c r="J216">
        <v>242</v>
      </c>
      <c r="K216">
        <v>241</v>
      </c>
      <c r="L216">
        <v>241</v>
      </c>
      <c r="M216">
        <v>240</v>
      </c>
      <c r="N216">
        <v>241</v>
      </c>
      <c r="O216" s="4">
        <v>240</v>
      </c>
      <c r="P216">
        <v>252119</v>
      </c>
      <c r="Q216" s="3" t="s">
        <v>99</v>
      </c>
      <c r="R216" s="22"/>
    </row>
    <row r="217" spans="1:18">
      <c r="A217">
        <v>20</v>
      </c>
      <c r="B217">
        <v>9</v>
      </c>
      <c r="C217" s="3" t="s">
        <v>24</v>
      </c>
      <c r="D217">
        <v>225.5</v>
      </c>
      <c r="E217">
        <v>225.5</v>
      </c>
      <c r="F217">
        <v>224.5</v>
      </c>
      <c r="G217">
        <v>226.5</v>
      </c>
      <c r="H217">
        <v>225.5</v>
      </c>
      <c r="I217">
        <v>224.5</v>
      </c>
      <c r="J217">
        <v>224.5</v>
      </c>
      <c r="K217">
        <v>225.5</v>
      </c>
      <c r="L217">
        <v>225.5</v>
      </c>
      <c r="M217">
        <v>225.5</v>
      </c>
      <c r="N217">
        <v>224.5</v>
      </c>
      <c r="O217" s="4">
        <v>222.5</v>
      </c>
      <c r="P217">
        <v>252121</v>
      </c>
      <c r="Q217" s="3" t="s">
        <v>99</v>
      </c>
      <c r="R217" s="22"/>
    </row>
    <row r="218" spans="1:18">
      <c r="A218">
        <v>20</v>
      </c>
      <c r="B218">
        <v>9</v>
      </c>
      <c r="C218" s="3" t="s">
        <v>24</v>
      </c>
      <c r="D218">
        <v>250.5</v>
      </c>
      <c r="E218">
        <v>250.5</v>
      </c>
      <c r="F218">
        <v>250.5</v>
      </c>
      <c r="G218">
        <v>249.5</v>
      </c>
      <c r="H218">
        <v>248.5</v>
      </c>
      <c r="I218">
        <v>250.5</v>
      </c>
      <c r="J218">
        <v>251.5</v>
      </c>
      <c r="K218">
        <v>252.5</v>
      </c>
      <c r="L218">
        <v>252.5</v>
      </c>
      <c r="M218">
        <v>252.5</v>
      </c>
      <c r="N218">
        <v>253.5</v>
      </c>
      <c r="O218" s="4">
        <v>251.5</v>
      </c>
      <c r="P218">
        <v>252122</v>
      </c>
      <c r="Q218" s="3" t="s">
        <v>99</v>
      </c>
      <c r="R218" s="22"/>
    </row>
    <row r="219" spans="1:18">
      <c r="A219">
        <v>20</v>
      </c>
      <c r="B219">
        <v>9</v>
      </c>
      <c r="C219" s="3" t="s">
        <v>24</v>
      </c>
      <c r="D219">
        <v>262.5</v>
      </c>
      <c r="E219">
        <v>266.5</v>
      </c>
      <c r="F219">
        <v>263.5</v>
      </c>
      <c r="G219">
        <v>265.5</v>
      </c>
      <c r="H219">
        <v>261.5</v>
      </c>
      <c r="I219">
        <v>262.5</v>
      </c>
      <c r="J219">
        <v>264.5</v>
      </c>
      <c r="K219">
        <v>266.5</v>
      </c>
      <c r="L219">
        <v>267.5</v>
      </c>
      <c r="M219">
        <v>266.5</v>
      </c>
      <c r="N219">
        <v>266.5</v>
      </c>
      <c r="O219" s="4">
        <v>265.5</v>
      </c>
      <c r="P219">
        <v>252123</v>
      </c>
      <c r="Q219" s="3" t="s">
        <v>99</v>
      </c>
      <c r="R219" s="22"/>
    </row>
    <row r="220" spans="1:18">
      <c r="A220">
        <v>20</v>
      </c>
      <c r="B220">
        <v>9</v>
      </c>
      <c r="C220" s="3" t="s">
        <v>24</v>
      </c>
      <c r="D220">
        <v>43</v>
      </c>
      <c r="E220">
        <v>43</v>
      </c>
      <c r="F220">
        <v>44</v>
      </c>
      <c r="G220">
        <v>43</v>
      </c>
      <c r="H220">
        <v>43</v>
      </c>
      <c r="I220">
        <v>43</v>
      </c>
      <c r="J220">
        <v>43</v>
      </c>
      <c r="K220">
        <v>43</v>
      </c>
      <c r="L220">
        <v>42</v>
      </c>
      <c r="M220">
        <v>42</v>
      </c>
      <c r="N220">
        <v>42</v>
      </c>
      <c r="O220" s="4">
        <v>42</v>
      </c>
      <c r="P220">
        <v>252124</v>
      </c>
      <c r="Q220" s="3" t="s">
        <v>99</v>
      </c>
      <c r="R220" s="22"/>
    </row>
    <row r="221" spans="1:18">
      <c r="A221">
        <v>20</v>
      </c>
      <c r="B221">
        <v>9</v>
      </c>
      <c r="C221" s="3" t="s">
        <v>24</v>
      </c>
      <c r="D221" s="9">
        <v>1225.2</v>
      </c>
      <c r="E221" s="9">
        <v>1207.2</v>
      </c>
      <c r="F221" s="9">
        <v>1206.4000000000001</v>
      </c>
      <c r="G221" s="9">
        <v>1199.4000000000001</v>
      </c>
      <c r="H221" s="9">
        <v>1196.5999999999999</v>
      </c>
      <c r="I221" s="9">
        <v>1195</v>
      </c>
      <c r="J221" s="9">
        <v>1194</v>
      </c>
      <c r="K221" s="9">
        <v>1191.2</v>
      </c>
      <c r="L221" s="9">
        <v>1190.4000000000001</v>
      </c>
      <c r="M221" s="9">
        <v>1189.4000000000001</v>
      </c>
      <c r="N221" s="9">
        <v>1191</v>
      </c>
      <c r="O221" s="4">
        <v>1189.4000000000001</v>
      </c>
      <c r="P221">
        <v>252125</v>
      </c>
      <c r="Q221" s="3" t="s">
        <v>99</v>
      </c>
      <c r="R221" s="22"/>
    </row>
    <row r="222" spans="1:18">
      <c r="A222">
        <v>20</v>
      </c>
      <c r="B222">
        <v>9</v>
      </c>
      <c r="C222" s="3" t="s">
        <v>24</v>
      </c>
      <c r="D222" s="9">
        <v>1023.2</v>
      </c>
      <c r="E222" s="9">
        <v>1006.2</v>
      </c>
      <c r="F222" s="9">
        <v>1004.4</v>
      </c>
      <c r="G222">
        <v>999</v>
      </c>
      <c r="H222">
        <v>994.6</v>
      </c>
      <c r="I222">
        <v>994</v>
      </c>
      <c r="J222">
        <v>992</v>
      </c>
      <c r="K222">
        <v>989.2</v>
      </c>
      <c r="L222">
        <v>989.2</v>
      </c>
      <c r="M222">
        <v>987.4</v>
      </c>
      <c r="N222">
        <v>989</v>
      </c>
      <c r="O222" s="4">
        <v>987.4</v>
      </c>
      <c r="P222">
        <v>252126</v>
      </c>
      <c r="Q222" s="3" t="s">
        <v>99</v>
      </c>
      <c r="R222" s="22"/>
    </row>
    <row r="223" spans="1:18">
      <c r="A223">
        <v>20</v>
      </c>
      <c r="B223">
        <v>9</v>
      </c>
      <c r="C223" s="3" t="s">
        <v>24</v>
      </c>
      <c r="D223">
        <v>433.3</v>
      </c>
      <c r="E223">
        <v>431.7</v>
      </c>
      <c r="F223">
        <v>430.9</v>
      </c>
      <c r="G223">
        <v>429.3</v>
      </c>
      <c r="H223">
        <v>427.7</v>
      </c>
      <c r="I223">
        <v>428.5</v>
      </c>
      <c r="J223">
        <v>428.5</v>
      </c>
      <c r="K223">
        <v>430.1</v>
      </c>
      <c r="L223">
        <v>430.9</v>
      </c>
      <c r="M223">
        <v>430.1</v>
      </c>
      <c r="N223">
        <v>429.3</v>
      </c>
      <c r="O223" s="4">
        <v>429.3</v>
      </c>
      <c r="P223">
        <v>252128</v>
      </c>
      <c r="Q223" s="3" t="s">
        <v>99</v>
      </c>
      <c r="R223" s="22"/>
    </row>
    <row r="224" spans="1:18">
      <c r="A224">
        <v>20</v>
      </c>
      <c r="B224">
        <v>9</v>
      </c>
      <c r="C224" s="3" t="s">
        <v>24</v>
      </c>
      <c r="D224">
        <v>533.1</v>
      </c>
      <c r="E224">
        <v>533.1</v>
      </c>
      <c r="F224">
        <v>534.9</v>
      </c>
      <c r="G224">
        <v>531.1</v>
      </c>
      <c r="H224">
        <v>529.9</v>
      </c>
      <c r="I224">
        <v>527.9</v>
      </c>
      <c r="J224">
        <v>529.9</v>
      </c>
      <c r="K224">
        <v>528.79999999999995</v>
      </c>
      <c r="L224">
        <v>531.79999999999995</v>
      </c>
      <c r="M224">
        <v>532.79999999999995</v>
      </c>
      <c r="N224">
        <v>530.20000000000005</v>
      </c>
      <c r="O224" s="4">
        <v>528.79999999999995</v>
      </c>
      <c r="P224">
        <v>252129</v>
      </c>
      <c r="Q224" s="3" t="s">
        <v>99</v>
      </c>
      <c r="R224" s="22"/>
    </row>
    <row r="225" spans="1:18">
      <c r="A225">
        <v>20</v>
      </c>
      <c r="B225">
        <v>9</v>
      </c>
      <c r="C225" s="3" t="s">
        <v>24</v>
      </c>
      <c r="D225">
        <v>77.8</v>
      </c>
      <c r="E225">
        <v>77.8</v>
      </c>
      <c r="F225">
        <v>77.8</v>
      </c>
      <c r="G225">
        <v>77</v>
      </c>
      <c r="H225">
        <v>77.8</v>
      </c>
      <c r="I225">
        <v>77.8</v>
      </c>
      <c r="J225">
        <v>77.8</v>
      </c>
      <c r="K225">
        <v>77</v>
      </c>
      <c r="L225">
        <v>76.2</v>
      </c>
      <c r="M225">
        <v>76.2</v>
      </c>
      <c r="N225">
        <v>77</v>
      </c>
      <c r="O225" s="4">
        <v>77</v>
      </c>
      <c r="P225">
        <v>252130</v>
      </c>
      <c r="Q225" s="3" t="s">
        <v>99</v>
      </c>
      <c r="R225" s="22"/>
    </row>
    <row r="226" spans="1:18">
      <c r="A226">
        <v>20</v>
      </c>
      <c r="B226">
        <v>9</v>
      </c>
      <c r="C226" s="3" t="s">
        <v>24</v>
      </c>
      <c r="P226">
        <v>252132</v>
      </c>
      <c r="Q226" s="3" t="s">
        <v>99</v>
      </c>
      <c r="R226" s="22"/>
    </row>
    <row r="227" spans="1:18">
      <c r="A227">
        <v>20</v>
      </c>
      <c r="B227">
        <v>9</v>
      </c>
      <c r="C227" s="3" t="s">
        <v>24</v>
      </c>
      <c r="P227">
        <v>252134</v>
      </c>
      <c r="Q227" s="3" t="s">
        <v>99</v>
      </c>
      <c r="R227" s="22"/>
    </row>
    <row r="228" spans="1:18">
      <c r="A228">
        <v>20</v>
      </c>
      <c r="B228">
        <v>9</v>
      </c>
      <c r="C228" s="3" t="s">
        <v>105</v>
      </c>
      <c r="D228" s="9">
        <v>1105.5</v>
      </c>
      <c r="E228" s="9">
        <v>1101.5</v>
      </c>
      <c r="F228" s="9">
        <v>1101.5</v>
      </c>
      <c r="G228" s="9">
        <v>1106.0999999999999</v>
      </c>
      <c r="H228" s="9">
        <v>1101.3</v>
      </c>
      <c r="I228" s="9">
        <v>1102.0999999999999</v>
      </c>
      <c r="J228" s="9">
        <v>1100.3</v>
      </c>
      <c r="K228" s="9">
        <v>1096.0999999999999</v>
      </c>
      <c r="L228" s="9">
        <v>1096.7</v>
      </c>
      <c r="M228" s="9">
        <v>1102.9000000000001</v>
      </c>
      <c r="N228" s="9">
        <v>1104.3</v>
      </c>
      <c r="P228">
        <v>253101</v>
      </c>
      <c r="Q228" s="3" t="s">
        <v>99</v>
      </c>
      <c r="R228" s="22"/>
    </row>
    <row r="229" spans="1:18">
      <c r="A229">
        <v>20</v>
      </c>
      <c r="B229">
        <v>9</v>
      </c>
      <c r="C229" s="3" t="s">
        <v>105</v>
      </c>
      <c r="D229" s="9">
        <v>1031</v>
      </c>
      <c r="E229" s="9">
        <v>1027</v>
      </c>
      <c r="F229" s="9">
        <v>1027</v>
      </c>
      <c r="G229" s="9">
        <v>1016.6</v>
      </c>
      <c r="H229" s="9">
        <v>1011.8</v>
      </c>
      <c r="I229" s="9">
        <v>1012.6</v>
      </c>
      <c r="J229" s="9">
        <v>1010.8</v>
      </c>
      <c r="K229" s="9">
        <v>1006.6</v>
      </c>
      <c r="L229" s="9">
        <v>1007.2</v>
      </c>
      <c r="M229" s="9">
        <v>1013.4</v>
      </c>
      <c r="N229" s="9">
        <v>1013.6</v>
      </c>
      <c r="P229">
        <v>253102</v>
      </c>
      <c r="Q229" s="3" t="s">
        <v>99</v>
      </c>
      <c r="R229" s="22"/>
    </row>
    <row r="230" spans="1:18">
      <c r="A230">
        <v>20</v>
      </c>
      <c r="B230">
        <v>9</v>
      </c>
      <c r="C230" s="3" t="s">
        <v>30</v>
      </c>
      <c r="D230">
        <v>197</v>
      </c>
      <c r="E230">
        <v>197</v>
      </c>
      <c r="F230">
        <v>197</v>
      </c>
      <c r="G230">
        <v>197</v>
      </c>
      <c r="H230">
        <v>197</v>
      </c>
      <c r="I230">
        <v>197</v>
      </c>
      <c r="J230">
        <v>197</v>
      </c>
      <c r="K230">
        <v>197</v>
      </c>
      <c r="L230">
        <v>197</v>
      </c>
      <c r="M230">
        <v>197</v>
      </c>
      <c r="N230">
        <v>197</v>
      </c>
      <c r="P230">
        <v>254100</v>
      </c>
      <c r="Q230" s="3" t="s">
        <v>99</v>
      </c>
      <c r="R230" s="22"/>
    </row>
    <row r="231" spans="1:18">
      <c r="A231">
        <v>20</v>
      </c>
      <c r="B231">
        <v>9</v>
      </c>
      <c r="C231" s="3" t="s">
        <v>30</v>
      </c>
      <c r="D231">
        <v>746.5</v>
      </c>
      <c r="E231">
        <v>751.5</v>
      </c>
      <c r="F231">
        <v>744.5</v>
      </c>
      <c r="G231">
        <v>751.5</v>
      </c>
      <c r="H231">
        <v>748</v>
      </c>
      <c r="I231">
        <v>751</v>
      </c>
      <c r="J231">
        <v>751</v>
      </c>
      <c r="K231">
        <v>752.5</v>
      </c>
      <c r="L231">
        <v>750.5</v>
      </c>
      <c r="M231">
        <v>750.5</v>
      </c>
      <c r="N231">
        <v>751.5</v>
      </c>
      <c r="O231" s="4">
        <v>748.5</v>
      </c>
      <c r="P231">
        <v>254101</v>
      </c>
      <c r="Q231" s="3" t="s">
        <v>99</v>
      </c>
      <c r="R231" s="22"/>
    </row>
    <row r="232" spans="1:18">
      <c r="A232">
        <v>20</v>
      </c>
      <c r="B232">
        <v>9</v>
      </c>
      <c r="C232" s="3" t="s">
        <v>32</v>
      </c>
      <c r="D232" s="9">
        <v>11789.7</v>
      </c>
      <c r="E232" s="9">
        <v>11806.5</v>
      </c>
      <c r="F232" s="9">
        <v>11809.7</v>
      </c>
      <c r="G232" s="9">
        <v>11818.2</v>
      </c>
      <c r="H232" s="9">
        <v>11807.7</v>
      </c>
      <c r="I232" s="9">
        <v>11804.7</v>
      </c>
      <c r="J232" s="9">
        <v>11806.2</v>
      </c>
      <c r="K232" s="9">
        <v>11807.7</v>
      </c>
      <c r="L232" s="9">
        <v>11830.2</v>
      </c>
      <c r="M232" s="9">
        <v>11810.2</v>
      </c>
      <c r="N232" s="9">
        <v>11794.4</v>
      </c>
      <c r="O232" s="4">
        <v>11797.4</v>
      </c>
      <c r="P232">
        <v>255100</v>
      </c>
      <c r="Q232" s="3" t="s">
        <v>99</v>
      </c>
      <c r="R232" s="22"/>
    </row>
    <row r="233" spans="1:18">
      <c r="A233">
        <v>20</v>
      </c>
      <c r="B233">
        <v>9</v>
      </c>
      <c r="C233" s="3" t="s">
        <v>32</v>
      </c>
      <c r="D233" s="9">
        <v>9160.1</v>
      </c>
      <c r="E233" s="9">
        <v>9150.9</v>
      </c>
      <c r="F233" s="9">
        <v>9149.9</v>
      </c>
      <c r="G233" s="9">
        <v>9150.1</v>
      </c>
      <c r="H233" s="9">
        <v>9163.5</v>
      </c>
      <c r="I233" s="9">
        <v>9164.5</v>
      </c>
      <c r="J233" s="9">
        <v>9168</v>
      </c>
      <c r="K233" s="9">
        <v>9169</v>
      </c>
      <c r="L233" s="9">
        <v>9172</v>
      </c>
      <c r="M233" s="9">
        <v>9160</v>
      </c>
      <c r="N233" s="9">
        <v>9148.2000000000007</v>
      </c>
      <c r="O233" s="4">
        <v>9150.2000000000007</v>
      </c>
      <c r="P233">
        <v>255101</v>
      </c>
      <c r="Q233" s="3" t="s">
        <v>99</v>
      </c>
      <c r="R233" s="22"/>
    </row>
    <row r="234" spans="1:18">
      <c r="A234">
        <v>20</v>
      </c>
      <c r="B234">
        <v>9</v>
      </c>
      <c r="C234" s="3" t="s">
        <v>32</v>
      </c>
      <c r="D234">
        <v>6</v>
      </c>
      <c r="E234">
        <v>6</v>
      </c>
      <c r="F234">
        <v>6</v>
      </c>
      <c r="G234">
        <v>6</v>
      </c>
      <c r="H234">
        <v>7</v>
      </c>
      <c r="I234">
        <v>7</v>
      </c>
      <c r="J234">
        <v>7</v>
      </c>
      <c r="K234">
        <v>8</v>
      </c>
      <c r="L234">
        <v>12</v>
      </c>
      <c r="M234">
        <v>12</v>
      </c>
      <c r="N234">
        <v>12</v>
      </c>
      <c r="O234" s="4">
        <v>16</v>
      </c>
      <c r="P234">
        <v>255102</v>
      </c>
      <c r="Q234" s="3" t="s">
        <v>99</v>
      </c>
      <c r="R234" s="22"/>
    </row>
    <row r="235" spans="1:18">
      <c r="A235">
        <v>20</v>
      </c>
      <c r="B235">
        <v>9</v>
      </c>
      <c r="C235" s="3" t="s">
        <v>33</v>
      </c>
      <c r="D235" s="9">
        <v>1081.0999999999999</v>
      </c>
      <c r="E235" s="9">
        <v>1081.9000000000001</v>
      </c>
      <c r="F235" s="9">
        <v>1079.0999999999999</v>
      </c>
      <c r="G235" s="9">
        <v>1076.9000000000001</v>
      </c>
      <c r="H235" s="9">
        <v>1072.9000000000001</v>
      </c>
      <c r="I235" s="9">
        <v>1073.5</v>
      </c>
      <c r="J235" s="9">
        <v>1084.7</v>
      </c>
      <c r="K235" s="9">
        <v>1082.7</v>
      </c>
      <c r="L235" s="9">
        <v>1099.5</v>
      </c>
      <c r="M235" s="9">
        <v>1092.7</v>
      </c>
      <c r="N235" s="9">
        <v>1096.5</v>
      </c>
      <c r="O235" s="4">
        <v>1094.0999999999999</v>
      </c>
      <c r="P235">
        <v>256100</v>
      </c>
      <c r="Q235" s="3" t="s">
        <v>99</v>
      </c>
      <c r="R235" s="22"/>
    </row>
    <row r="236" spans="1:18">
      <c r="A236">
        <v>20</v>
      </c>
      <c r="B236">
        <v>9</v>
      </c>
      <c r="C236" s="3" t="s">
        <v>111</v>
      </c>
      <c r="D236">
        <v>241</v>
      </c>
      <c r="E236">
        <v>228.2</v>
      </c>
      <c r="F236">
        <v>226.4</v>
      </c>
      <c r="G236">
        <v>229.4</v>
      </c>
      <c r="H236">
        <v>225.4</v>
      </c>
      <c r="I236">
        <v>223.4</v>
      </c>
      <c r="J236">
        <v>223.4</v>
      </c>
      <c r="K236">
        <v>224.6</v>
      </c>
      <c r="L236">
        <v>220.4</v>
      </c>
      <c r="M236">
        <v>222.4</v>
      </c>
      <c r="N236">
        <v>218.6</v>
      </c>
      <c r="O236" s="4">
        <v>218.2</v>
      </c>
      <c r="P236">
        <v>257100</v>
      </c>
      <c r="Q236" s="3" t="s">
        <v>99</v>
      </c>
      <c r="R236" s="22"/>
    </row>
    <row r="237" spans="1:18">
      <c r="A237">
        <v>20</v>
      </c>
      <c r="B237">
        <v>9</v>
      </c>
      <c r="C237" s="3" t="s">
        <v>111</v>
      </c>
      <c r="D237">
        <v>240</v>
      </c>
      <c r="E237">
        <v>227.2</v>
      </c>
      <c r="F237">
        <v>226.4</v>
      </c>
      <c r="G237">
        <v>228.4</v>
      </c>
      <c r="H237">
        <v>224.4</v>
      </c>
      <c r="I237">
        <v>223.4</v>
      </c>
      <c r="J237">
        <v>223.4</v>
      </c>
      <c r="K237">
        <v>223.6</v>
      </c>
      <c r="L237">
        <v>219.4</v>
      </c>
      <c r="M237">
        <v>221.4</v>
      </c>
      <c r="N237">
        <v>219.4</v>
      </c>
      <c r="O237" s="4">
        <v>217.2</v>
      </c>
      <c r="P237">
        <v>257101</v>
      </c>
      <c r="Q237" s="3" t="s">
        <v>99</v>
      </c>
      <c r="R237" s="22"/>
    </row>
    <row r="238" spans="1:18">
      <c r="A238">
        <v>20</v>
      </c>
      <c r="B238">
        <v>9</v>
      </c>
      <c r="C238" s="3" t="s">
        <v>112</v>
      </c>
      <c r="D238" s="9">
        <v>5712.4</v>
      </c>
      <c r="E238" s="9">
        <v>5718.6</v>
      </c>
      <c r="F238" s="9">
        <v>5698.6</v>
      </c>
      <c r="G238" s="9">
        <v>5710.1</v>
      </c>
      <c r="H238" s="9">
        <v>5698.5</v>
      </c>
      <c r="I238" s="9">
        <v>5704.9</v>
      </c>
      <c r="J238" s="9">
        <v>5700.9</v>
      </c>
      <c r="K238" s="9">
        <v>5701.1</v>
      </c>
      <c r="L238" s="9">
        <v>5704.7</v>
      </c>
      <c r="M238" s="9">
        <v>5701.1</v>
      </c>
      <c r="N238" s="9">
        <v>5680.3</v>
      </c>
      <c r="P238">
        <v>258100</v>
      </c>
      <c r="Q238" s="3" t="s">
        <v>99</v>
      </c>
      <c r="R238" s="22"/>
    </row>
    <row r="239" spans="1:18">
      <c r="A239">
        <v>20</v>
      </c>
      <c r="B239">
        <v>9</v>
      </c>
      <c r="C239" s="3" t="s">
        <v>112</v>
      </c>
      <c r="P239">
        <v>258101</v>
      </c>
      <c r="Q239" s="3" t="s">
        <v>99</v>
      </c>
      <c r="R239" s="22"/>
    </row>
    <row r="240" spans="1:18">
      <c r="A240">
        <v>20</v>
      </c>
      <c r="B240">
        <v>9</v>
      </c>
      <c r="C240" s="3" t="s">
        <v>43</v>
      </c>
      <c r="D240">
        <v>781.9</v>
      </c>
      <c r="E240">
        <v>780.9</v>
      </c>
      <c r="F240">
        <v>779.3</v>
      </c>
      <c r="G240">
        <v>780.9</v>
      </c>
      <c r="H240">
        <v>780.1</v>
      </c>
      <c r="I240">
        <v>777.7</v>
      </c>
      <c r="J240">
        <v>770.5</v>
      </c>
      <c r="K240">
        <v>772.1</v>
      </c>
      <c r="L240">
        <v>772.9</v>
      </c>
      <c r="M240">
        <v>772.1</v>
      </c>
      <c r="N240">
        <v>774.5</v>
      </c>
      <c r="O240" s="4">
        <v>775.3</v>
      </c>
      <c r="P240">
        <v>259100</v>
      </c>
      <c r="Q240" s="3" t="s">
        <v>99</v>
      </c>
      <c r="R240" s="22"/>
    </row>
    <row r="241" spans="1:18">
      <c r="A241">
        <v>20</v>
      </c>
      <c r="B241">
        <v>9</v>
      </c>
      <c r="C241" s="3" t="s">
        <v>43</v>
      </c>
      <c r="D241">
        <v>759.9</v>
      </c>
      <c r="E241">
        <v>758.9</v>
      </c>
      <c r="F241">
        <v>758.3</v>
      </c>
      <c r="G241">
        <v>759.9</v>
      </c>
      <c r="H241">
        <v>759.1</v>
      </c>
      <c r="I241">
        <v>756.7</v>
      </c>
      <c r="J241">
        <v>758.3</v>
      </c>
      <c r="K241">
        <v>759.1</v>
      </c>
      <c r="L241">
        <v>759.9</v>
      </c>
      <c r="M241">
        <v>759.1</v>
      </c>
      <c r="N241">
        <v>761.5</v>
      </c>
      <c r="O241" s="4">
        <v>762.3</v>
      </c>
      <c r="P241">
        <v>259101</v>
      </c>
      <c r="Q241" s="3" t="s">
        <v>99</v>
      </c>
      <c r="R241" s="22"/>
    </row>
    <row r="242" spans="1:18">
      <c r="A242">
        <v>20</v>
      </c>
      <c r="B242">
        <v>9</v>
      </c>
      <c r="C242" s="3" t="s">
        <v>44</v>
      </c>
      <c r="D242" s="9">
        <v>1463</v>
      </c>
      <c r="E242" s="9">
        <v>1464</v>
      </c>
      <c r="F242" s="9">
        <v>1466</v>
      </c>
      <c r="G242" s="9">
        <v>1463</v>
      </c>
      <c r="H242" s="9">
        <v>1463</v>
      </c>
      <c r="I242" s="9">
        <v>1464</v>
      </c>
      <c r="J242" s="9">
        <v>1463</v>
      </c>
      <c r="K242" s="9">
        <v>1463</v>
      </c>
      <c r="L242" s="9">
        <v>1464</v>
      </c>
      <c r="M242" s="9">
        <v>1465</v>
      </c>
      <c r="N242" s="9">
        <v>1464</v>
      </c>
      <c r="O242" s="4">
        <v>1463</v>
      </c>
      <c r="P242">
        <v>260100</v>
      </c>
      <c r="Q242" s="3" t="s">
        <v>99</v>
      </c>
      <c r="R242" s="22"/>
    </row>
    <row r="243" spans="1:18">
      <c r="A243">
        <v>20</v>
      </c>
      <c r="B243">
        <v>9</v>
      </c>
      <c r="C243" s="3" t="s">
        <v>44</v>
      </c>
      <c r="D243" s="9">
        <v>1247</v>
      </c>
      <c r="E243" s="9">
        <v>1246</v>
      </c>
      <c r="F243" s="9">
        <v>1247</v>
      </c>
      <c r="G243" s="9">
        <v>1244</v>
      </c>
      <c r="H243" s="9">
        <v>1245</v>
      </c>
      <c r="I243" s="9">
        <v>1245</v>
      </c>
      <c r="J243" s="9">
        <v>1244</v>
      </c>
      <c r="K243" s="9">
        <v>1244</v>
      </c>
      <c r="L243" s="9">
        <v>1245</v>
      </c>
      <c r="M243" s="9">
        <v>1246</v>
      </c>
      <c r="N243" s="9">
        <v>1245</v>
      </c>
      <c r="O243" s="4">
        <v>1244</v>
      </c>
      <c r="P243">
        <v>260101</v>
      </c>
      <c r="Q243" s="3" t="s">
        <v>99</v>
      </c>
      <c r="R243" s="22"/>
    </row>
    <row r="244" spans="1:18">
      <c r="A244">
        <v>20</v>
      </c>
      <c r="B244">
        <v>9</v>
      </c>
      <c r="C244" s="3" t="s">
        <v>106</v>
      </c>
      <c r="D244">
        <v>195.2</v>
      </c>
      <c r="E244">
        <v>195.2</v>
      </c>
      <c r="F244">
        <v>195.2</v>
      </c>
      <c r="G244">
        <v>195.2</v>
      </c>
      <c r="H244">
        <v>195.2</v>
      </c>
      <c r="I244">
        <v>196</v>
      </c>
      <c r="J244">
        <v>196</v>
      </c>
      <c r="K244">
        <v>196</v>
      </c>
      <c r="L244">
        <v>196</v>
      </c>
      <c r="M244">
        <v>196</v>
      </c>
      <c r="N244">
        <v>196</v>
      </c>
      <c r="P244">
        <v>261100</v>
      </c>
      <c r="Q244" s="3" t="s">
        <v>99</v>
      </c>
      <c r="R244" s="22"/>
    </row>
    <row r="245" spans="1:18">
      <c r="A245">
        <v>20</v>
      </c>
      <c r="B245">
        <v>9</v>
      </c>
      <c r="C245" s="3" t="s">
        <v>106</v>
      </c>
      <c r="D245">
        <v>167.2</v>
      </c>
      <c r="E245">
        <v>167.2</v>
      </c>
      <c r="F245">
        <v>167.2</v>
      </c>
      <c r="G245">
        <v>167.2</v>
      </c>
      <c r="H245">
        <v>167.2</v>
      </c>
      <c r="I245">
        <v>168</v>
      </c>
      <c r="J245">
        <v>168</v>
      </c>
      <c r="K245">
        <v>168</v>
      </c>
      <c r="L245">
        <v>168</v>
      </c>
      <c r="M245">
        <v>168</v>
      </c>
      <c r="N245">
        <v>168</v>
      </c>
      <c r="P245">
        <v>261101</v>
      </c>
      <c r="Q245" s="3" t="s">
        <v>99</v>
      </c>
      <c r="R245" s="22"/>
    </row>
    <row r="246" spans="1:18">
      <c r="A246">
        <v>20</v>
      </c>
      <c r="B246">
        <v>9</v>
      </c>
      <c r="C246" s="3" t="s">
        <v>103</v>
      </c>
      <c r="D246">
        <v>199.8</v>
      </c>
      <c r="E246">
        <v>197.8</v>
      </c>
      <c r="F246">
        <v>198.8</v>
      </c>
      <c r="G246">
        <v>196.8</v>
      </c>
      <c r="H246">
        <v>198.8</v>
      </c>
      <c r="I246">
        <v>200.8</v>
      </c>
      <c r="J246">
        <v>201.8</v>
      </c>
      <c r="K246">
        <v>200.8</v>
      </c>
      <c r="L246">
        <v>198.8</v>
      </c>
      <c r="M246">
        <v>200.8</v>
      </c>
      <c r="N246">
        <v>201.8</v>
      </c>
      <c r="O246" s="4">
        <v>197.8</v>
      </c>
      <c r="P246">
        <v>262100</v>
      </c>
      <c r="Q246" s="3" t="s">
        <v>99</v>
      </c>
      <c r="R246" s="22"/>
    </row>
    <row r="247" spans="1:18">
      <c r="A247">
        <v>20</v>
      </c>
      <c r="B247">
        <v>9</v>
      </c>
      <c r="C247" s="3" t="s">
        <v>103</v>
      </c>
      <c r="D247">
        <v>169</v>
      </c>
      <c r="E247">
        <v>166</v>
      </c>
      <c r="F247">
        <v>167</v>
      </c>
      <c r="G247">
        <v>165</v>
      </c>
      <c r="H247">
        <v>167</v>
      </c>
      <c r="I247">
        <v>169</v>
      </c>
      <c r="J247">
        <v>170</v>
      </c>
      <c r="K247">
        <v>169</v>
      </c>
      <c r="L247">
        <v>166</v>
      </c>
      <c r="M247">
        <v>167</v>
      </c>
      <c r="N247">
        <v>168</v>
      </c>
      <c r="O247" s="4">
        <v>164</v>
      </c>
      <c r="P247">
        <v>262101</v>
      </c>
      <c r="Q247" s="3" t="s">
        <v>99</v>
      </c>
      <c r="R247" s="22"/>
    </row>
    <row r="248" spans="1:18">
      <c r="A248">
        <v>20</v>
      </c>
      <c r="B248">
        <v>9</v>
      </c>
      <c r="C248" s="3" t="s">
        <v>52</v>
      </c>
      <c r="D248">
        <v>843</v>
      </c>
      <c r="E248">
        <v>841</v>
      </c>
      <c r="F248">
        <v>843</v>
      </c>
      <c r="G248">
        <v>845</v>
      </c>
      <c r="H248">
        <v>845</v>
      </c>
      <c r="I248">
        <v>844</v>
      </c>
      <c r="J248">
        <v>843</v>
      </c>
      <c r="K248">
        <v>837</v>
      </c>
      <c r="L248">
        <v>840</v>
      </c>
      <c r="M248">
        <v>839</v>
      </c>
      <c r="N248">
        <v>841</v>
      </c>
      <c r="O248" s="4">
        <v>839</v>
      </c>
      <c r="P248">
        <v>286100</v>
      </c>
      <c r="Q248" s="3" t="s">
        <v>99</v>
      </c>
      <c r="R248" s="22"/>
    </row>
    <row r="249" spans="1:18">
      <c r="A249">
        <v>20</v>
      </c>
      <c r="B249">
        <v>9</v>
      </c>
      <c r="C249" s="3" t="s">
        <v>52</v>
      </c>
      <c r="D249">
        <v>81</v>
      </c>
      <c r="E249">
        <v>81</v>
      </c>
      <c r="F249">
        <v>81</v>
      </c>
      <c r="G249">
        <v>81</v>
      </c>
      <c r="H249">
        <v>81</v>
      </c>
      <c r="I249">
        <v>80</v>
      </c>
      <c r="J249">
        <v>81</v>
      </c>
      <c r="K249">
        <v>81</v>
      </c>
      <c r="L249">
        <v>81</v>
      </c>
      <c r="M249">
        <v>81</v>
      </c>
      <c r="N249">
        <v>81</v>
      </c>
      <c r="O249" s="4">
        <v>81</v>
      </c>
      <c r="P249">
        <v>286101</v>
      </c>
      <c r="Q249" s="3" t="s">
        <v>99</v>
      </c>
      <c r="R249" s="22"/>
    </row>
    <row r="250" spans="1:18">
      <c r="A250">
        <v>20</v>
      </c>
      <c r="B250">
        <v>9</v>
      </c>
      <c r="C250" s="3" t="s">
        <v>54</v>
      </c>
      <c r="D250" s="9">
        <v>1483</v>
      </c>
      <c r="E250" s="9">
        <v>1483</v>
      </c>
      <c r="F250" s="9">
        <v>1480</v>
      </c>
      <c r="G250" s="9">
        <v>1490</v>
      </c>
      <c r="H250" s="9">
        <v>1493</v>
      </c>
      <c r="I250" s="9">
        <v>1482</v>
      </c>
      <c r="J250" s="9">
        <v>1485</v>
      </c>
      <c r="K250" s="9">
        <v>1484</v>
      </c>
      <c r="L250" s="9">
        <v>1483</v>
      </c>
      <c r="M250" s="9">
        <v>1482</v>
      </c>
      <c r="N250" s="9">
        <v>1485</v>
      </c>
      <c r="O250" s="4">
        <v>1483</v>
      </c>
      <c r="P250">
        <v>287100</v>
      </c>
      <c r="Q250" s="3" t="s">
        <v>99</v>
      </c>
      <c r="R250" s="22"/>
    </row>
    <row r="251" spans="1:18">
      <c r="A251">
        <v>20</v>
      </c>
      <c r="B251">
        <v>9</v>
      </c>
      <c r="C251" s="3" t="s">
        <v>55</v>
      </c>
      <c r="D251" s="9">
        <v>1113.0999999999999</v>
      </c>
      <c r="E251" s="9">
        <v>1110.3</v>
      </c>
      <c r="F251" s="9">
        <v>1108.3</v>
      </c>
      <c r="G251" s="9">
        <v>1070.0999999999999</v>
      </c>
      <c r="H251" s="9">
        <v>1073.0999999999999</v>
      </c>
      <c r="I251" s="9">
        <v>1076.0999999999999</v>
      </c>
      <c r="J251" s="9">
        <v>1077.0999999999999</v>
      </c>
      <c r="K251" s="9">
        <v>1076.0999999999999</v>
      </c>
      <c r="L251" s="9">
        <v>1077.0999999999999</v>
      </c>
      <c r="M251" s="9">
        <v>1109.0999999999999</v>
      </c>
      <c r="N251" s="9">
        <v>1107.0999999999999</v>
      </c>
      <c r="O251" s="4">
        <v>1108.0999999999999</v>
      </c>
      <c r="P251">
        <v>288100</v>
      </c>
      <c r="Q251" s="3" t="s">
        <v>99</v>
      </c>
      <c r="R251" s="22"/>
    </row>
    <row r="252" spans="1:18">
      <c r="A252">
        <v>20</v>
      </c>
      <c r="B252">
        <v>9</v>
      </c>
      <c r="C252" s="3" t="s">
        <v>55</v>
      </c>
      <c r="D252" s="9">
        <v>1074.4000000000001</v>
      </c>
      <c r="E252" s="9">
        <v>1071.5999999999999</v>
      </c>
      <c r="F252" s="9">
        <v>1068.5999999999999</v>
      </c>
      <c r="G252" s="9">
        <v>1031.4000000000001</v>
      </c>
      <c r="H252" s="9">
        <v>1034.4000000000001</v>
      </c>
      <c r="I252" s="9">
        <v>1037.4000000000001</v>
      </c>
      <c r="J252" s="9">
        <v>1039.4000000000001</v>
      </c>
      <c r="K252" s="9">
        <v>1037.4000000000001</v>
      </c>
      <c r="L252" s="9">
        <v>1040.4000000000001</v>
      </c>
      <c r="M252" s="9">
        <v>1070.4000000000001</v>
      </c>
      <c r="N252" s="9">
        <v>1069.4000000000001</v>
      </c>
      <c r="O252" s="4">
        <v>1066.4000000000001</v>
      </c>
      <c r="P252">
        <v>288101</v>
      </c>
      <c r="Q252" s="3" t="s">
        <v>99</v>
      </c>
      <c r="R252" s="22"/>
    </row>
    <row r="253" spans="1:18">
      <c r="A253">
        <v>20</v>
      </c>
      <c r="B253">
        <v>9</v>
      </c>
      <c r="C253" s="3" t="s">
        <v>60</v>
      </c>
      <c r="D253">
        <v>794</v>
      </c>
      <c r="E253">
        <v>792.8</v>
      </c>
      <c r="F253">
        <v>779.8</v>
      </c>
      <c r="G253">
        <v>753.8</v>
      </c>
      <c r="H253">
        <v>757.8</v>
      </c>
      <c r="I253">
        <v>761.8</v>
      </c>
      <c r="J253">
        <v>760.8</v>
      </c>
      <c r="K253">
        <v>755.8</v>
      </c>
      <c r="L253">
        <v>760.8</v>
      </c>
      <c r="M253">
        <v>756.8</v>
      </c>
      <c r="N253">
        <v>757.8</v>
      </c>
      <c r="O253" s="4">
        <v>759.8</v>
      </c>
      <c r="P253">
        <v>300100</v>
      </c>
      <c r="Q253" s="3" t="s">
        <v>99</v>
      </c>
      <c r="R253" s="22"/>
    </row>
    <row r="254" spans="1:18">
      <c r="A254">
        <v>20</v>
      </c>
      <c r="B254">
        <v>9</v>
      </c>
      <c r="C254" s="3" t="s">
        <v>60</v>
      </c>
      <c r="D254">
        <v>276</v>
      </c>
      <c r="E254">
        <v>276.8</v>
      </c>
      <c r="F254">
        <v>258.8</v>
      </c>
      <c r="G254">
        <v>255.8</v>
      </c>
      <c r="H254">
        <v>261.8</v>
      </c>
      <c r="I254">
        <v>262.8</v>
      </c>
      <c r="J254">
        <v>259.8</v>
      </c>
      <c r="K254">
        <v>254.8</v>
      </c>
      <c r="L254">
        <v>258.8</v>
      </c>
      <c r="M254">
        <v>256.8</v>
      </c>
      <c r="N254">
        <v>258.8</v>
      </c>
      <c r="O254" s="4">
        <v>264.8</v>
      </c>
      <c r="P254">
        <v>300101</v>
      </c>
      <c r="Q254" s="3" t="s">
        <v>99</v>
      </c>
      <c r="R254" s="22"/>
    </row>
    <row r="255" spans="1:18">
      <c r="A255">
        <v>20</v>
      </c>
      <c r="B255">
        <v>9</v>
      </c>
      <c r="C255" s="3" t="s">
        <v>61</v>
      </c>
      <c r="D255">
        <v>768.5</v>
      </c>
      <c r="E255">
        <v>771.5</v>
      </c>
      <c r="F255">
        <v>770.5</v>
      </c>
      <c r="G255">
        <v>770.5</v>
      </c>
      <c r="H255">
        <v>774.5</v>
      </c>
      <c r="I255">
        <v>773.5</v>
      </c>
      <c r="J255">
        <v>771.5</v>
      </c>
      <c r="K255">
        <v>769.5</v>
      </c>
      <c r="L255">
        <v>771.5</v>
      </c>
      <c r="M255">
        <v>772.5</v>
      </c>
      <c r="N255">
        <v>771.5</v>
      </c>
      <c r="O255" s="4">
        <v>772.5</v>
      </c>
      <c r="P255">
        <v>315100</v>
      </c>
      <c r="Q255" s="3" t="s">
        <v>99</v>
      </c>
      <c r="R255" s="22"/>
    </row>
    <row r="256" spans="1:18">
      <c r="A256">
        <v>20</v>
      </c>
      <c r="B256">
        <v>9</v>
      </c>
      <c r="C256" s="3" t="s">
        <v>62</v>
      </c>
      <c r="D256" s="9">
        <v>2173</v>
      </c>
      <c r="E256" s="9">
        <v>2173</v>
      </c>
      <c r="F256" s="9">
        <v>2171</v>
      </c>
      <c r="G256" s="9">
        <v>2171</v>
      </c>
      <c r="H256" s="9">
        <v>2168</v>
      </c>
      <c r="I256" s="9">
        <v>2143</v>
      </c>
      <c r="J256" s="9">
        <v>2139</v>
      </c>
      <c r="K256" s="9">
        <v>2138</v>
      </c>
      <c r="L256" s="9">
        <v>2133</v>
      </c>
      <c r="M256" s="9">
        <v>2132</v>
      </c>
      <c r="N256" s="9">
        <v>2130</v>
      </c>
      <c r="O256" s="4">
        <v>2252</v>
      </c>
      <c r="P256">
        <v>316100</v>
      </c>
      <c r="Q256" s="3" t="s">
        <v>99</v>
      </c>
      <c r="R256" s="22"/>
    </row>
    <row r="257" spans="1:18">
      <c r="A257">
        <v>20</v>
      </c>
      <c r="B257">
        <v>9</v>
      </c>
      <c r="C257" s="3" t="s">
        <v>63</v>
      </c>
      <c r="D257" s="9">
        <v>1722</v>
      </c>
      <c r="E257" s="9">
        <v>1725</v>
      </c>
      <c r="F257" s="9">
        <v>1724</v>
      </c>
      <c r="G257" s="9">
        <v>1722.5</v>
      </c>
      <c r="H257" s="9">
        <v>1707.5</v>
      </c>
      <c r="I257" s="9">
        <v>1699.5</v>
      </c>
      <c r="J257" s="9">
        <v>1701.5</v>
      </c>
      <c r="K257" s="9">
        <v>1694.5</v>
      </c>
      <c r="L257" s="9">
        <v>1684</v>
      </c>
      <c r="M257" s="9">
        <v>1680</v>
      </c>
      <c r="N257" s="9">
        <v>1688</v>
      </c>
      <c r="O257" s="4">
        <v>1680</v>
      </c>
      <c r="P257">
        <v>317100</v>
      </c>
      <c r="Q257" s="3" t="s">
        <v>99</v>
      </c>
      <c r="R257" s="22"/>
    </row>
    <row r="258" spans="1:18">
      <c r="A258">
        <v>20</v>
      </c>
      <c r="B258">
        <v>9</v>
      </c>
      <c r="C258" s="3" t="s">
        <v>63</v>
      </c>
      <c r="D258" s="9">
        <v>1716</v>
      </c>
      <c r="E258" s="9">
        <v>1718</v>
      </c>
      <c r="F258" s="9">
        <v>1717</v>
      </c>
      <c r="G258" s="9">
        <v>1714</v>
      </c>
      <c r="H258" s="9">
        <v>1702</v>
      </c>
      <c r="I258" s="9">
        <v>1694</v>
      </c>
      <c r="J258" s="9">
        <v>1695</v>
      </c>
      <c r="K258" s="9">
        <v>1688</v>
      </c>
      <c r="L258" s="9">
        <v>1682</v>
      </c>
      <c r="M258" s="9">
        <v>1679</v>
      </c>
      <c r="N258" s="9">
        <v>1685</v>
      </c>
      <c r="O258" s="4">
        <v>1679</v>
      </c>
      <c r="P258">
        <v>317101</v>
      </c>
      <c r="Q258" s="3" t="s">
        <v>99</v>
      </c>
      <c r="R258" s="22"/>
    </row>
    <row r="259" spans="1:18">
      <c r="A259">
        <v>20</v>
      </c>
      <c r="B259">
        <v>9</v>
      </c>
      <c r="C259" s="3" t="s">
        <v>68</v>
      </c>
      <c r="D259">
        <v>169</v>
      </c>
      <c r="E259">
        <v>169</v>
      </c>
      <c r="F259">
        <v>169</v>
      </c>
      <c r="G259">
        <v>169</v>
      </c>
      <c r="H259">
        <v>169</v>
      </c>
      <c r="I259">
        <v>169</v>
      </c>
      <c r="J259">
        <v>169</v>
      </c>
      <c r="K259">
        <v>169</v>
      </c>
      <c r="L259">
        <v>169</v>
      </c>
      <c r="M259">
        <v>169</v>
      </c>
      <c r="N259">
        <v>169</v>
      </c>
      <c r="O259" s="4">
        <v>169</v>
      </c>
      <c r="P259">
        <v>332100</v>
      </c>
      <c r="Q259" s="3" t="s">
        <v>99</v>
      </c>
      <c r="R259" s="22"/>
    </row>
    <row r="260" spans="1:18">
      <c r="A260">
        <v>20</v>
      </c>
      <c r="B260">
        <v>9</v>
      </c>
      <c r="C260" s="3" t="s">
        <v>69</v>
      </c>
      <c r="D260" s="9">
        <v>2662.7</v>
      </c>
      <c r="E260" s="9">
        <v>2673.7</v>
      </c>
      <c r="F260" s="9">
        <v>2687.7</v>
      </c>
      <c r="G260" s="9">
        <v>2667.2</v>
      </c>
      <c r="H260" s="9">
        <v>2664.2</v>
      </c>
      <c r="I260" s="9">
        <v>2659.2</v>
      </c>
      <c r="J260" s="9">
        <v>2658.2</v>
      </c>
      <c r="K260" s="9">
        <v>2645.2</v>
      </c>
      <c r="L260" s="9">
        <v>2650.2</v>
      </c>
      <c r="M260" s="9">
        <v>2658</v>
      </c>
      <c r="N260" s="9">
        <v>2671</v>
      </c>
      <c r="O260" s="4">
        <v>2675</v>
      </c>
      <c r="P260">
        <v>333100</v>
      </c>
      <c r="Q260" s="3" t="s">
        <v>99</v>
      </c>
      <c r="R260" s="22"/>
    </row>
    <row r="261" spans="1:18">
      <c r="A261">
        <v>20</v>
      </c>
      <c r="B261">
        <v>9</v>
      </c>
      <c r="C261" s="3" t="s">
        <v>69</v>
      </c>
      <c r="D261" s="9">
        <v>2675.7</v>
      </c>
      <c r="E261" s="9">
        <v>2685.7</v>
      </c>
      <c r="F261" s="9">
        <v>2685.7</v>
      </c>
      <c r="G261" s="9">
        <v>2674.2</v>
      </c>
      <c r="H261" s="9">
        <v>2672.2</v>
      </c>
      <c r="I261" s="9">
        <v>2672.2</v>
      </c>
      <c r="J261" s="9">
        <v>2671.2</v>
      </c>
      <c r="K261" s="9">
        <v>2658.2</v>
      </c>
      <c r="L261" s="9">
        <v>2663.2</v>
      </c>
      <c r="M261" s="9">
        <v>2671</v>
      </c>
      <c r="N261" s="9">
        <v>2684</v>
      </c>
      <c r="O261" s="4">
        <v>2689</v>
      </c>
      <c r="P261">
        <v>333101</v>
      </c>
      <c r="Q261" s="3" t="s">
        <v>99</v>
      </c>
      <c r="R261" s="22"/>
    </row>
    <row r="262" spans="1:18">
      <c r="A262">
        <v>20</v>
      </c>
      <c r="B262">
        <v>9</v>
      </c>
      <c r="C262" s="3" t="s">
        <v>72</v>
      </c>
      <c r="D262">
        <v>759</v>
      </c>
      <c r="E262">
        <v>777.1</v>
      </c>
      <c r="F262">
        <v>779.4</v>
      </c>
      <c r="G262">
        <v>766.2</v>
      </c>
      <c r="H262">
        <v>758.2</v>
      </c>
      <c r="I262">
        <v>745.9</v>
      </c>
      <c r="J262">
        <v>747.9</v>
      </c>
      <c r="K262">
        <v>745.2</v>
      </c>
      <c r="L262">
        <v>748</v>
      </c>
      <c r="M262">
        <v>755.5</v>
      </c>
      <c r="N262">
        <v>761</v>
      </c>
      <c r="O262" s="4">
        <v>758.2</v>
      </c>
      <c r="P262">
        <v>345101</v>
      </c>
      <c r="Q262" s="3" t="s">
        <v>99</v>
      </c>
      <c r="R262" s="22"/>
    </row>
    <row r="263" spans="1:18">
      <c r="A263">
        <v>20</v>
      </c>
      <c r="B263">
        <v>9</v>
      </c>
      <c r="C263" s="3" t="s">
        <v>72</v>
      </c>
      <c r="D263" s="9">
        <v>6581.2</v>
      </c>
      <c r="E263" s="9">
        <v>6584.1</v>
      </c>
      <c r="F263" s="9">
        <v>6604.3</v>
      </c>
      <c r="G263" s="9">
        <v>6637.6</v>
      </c>
      <c r="H263" s="9">
        <v>6632.8</v>
      </c>
      <c r="I263" s="9">
        <v>6661.4</v>
      </c>
      <c r="J263" s="9">
        <v>6672.2</v>
      </c>
      <c r="K263" s="9">
        <v>6665</v>
      </c>
      <c r="L263" s="9">
        <v>6673.9</v>
      </c>
      <c r="M263" s="9">
        <v>6673.5</v>
      </c>
      <c r="N263" s="9">
        <v>6661.3</v>
      </c>
      <c r="O263" s="4">
        <v>6624.2</v>
      </c>
      <c r="P263">
        <v>345102</v>
      </c>
      <c r="Q263" s="3" t="s">
        <v>99</v>
      </c>
      <c r="R263" s="22"/>
    </row>
    <row r="264" spans="1:18">
      <c r="A264">
        <v>20</v>
      </c>
      <c r="B264">
        <v>9</v>
      </c>
      <c r="C264" s="3" t="s">
        <v>72</v>
      </c>
      <c r="P264">
        <v>345103</v>
      </c>
      <c r="Q264" s="3" t="s">
        <v>99</v>
      </c>
      <c r="R264" s="22"/>
    </row>
    <row r="265" spans="1:18">
      <c r="A265">
        <v>20</v>
      </c>
      <c r="B265">
        <v>9</v>
      </c>
      <c r="C265" s="3" t="s">
        <v>73</v>
      </c>
      <c r="D265">
        <v>508</v>
      </c>
      <c r="E265">
        <v>507</v>
      </c>
      <c r="F265">
        <v>508</v>
      </c>
      <c r="G265">
        <v>501</v>
      </c>
      <c r="H265">
        <v>499</v>
      </c>
      <c r="I265">
        <v>502</v>
      </c>
      <c r="J265">
        <v>503</v>
      </c>
      <c r="K265">
        <v>506.5</v>
      </c>
      <c r="L265">
        <v>508.5</v>
      </c>
      <c r="M265">
        <v>503.5</v>
      </c>
      <c r="N265">
        <v>504.5</v>
      </c>
      <c r="O265" s="4">
        <v>506.5</v>
      </c>
      <c r="P265">
        <v>356102</v>
      </c>
      <c r="Q265" s="3" t="s">
        <v>99</v>
      </c>
      <c r="R265" s="22"/>
    </row>
    <row r="266" spans="1:18">
      <c r="A266">
        <v>20</v>
      </c>
      <c r="B266">
        <v>9</v>
      </c>
      <c r="C266" s="3" t="s">
        <v>73</v>
      </c>
      <c r="D266">
        <v>492</v>
      </c>
      <c r="E266">
        <v>491</v>
      </c>
      <c r="F266">
        <v>492</v>
      </c>
      <c r="G266">
        <v>484</v>
      </c>
      <c r="H266">
        <v>484</v>
      </c>
      <c r="I266">
        <v>486</v>
      </c>
      <c r="J266">
        <v>487</v>
      </c>
      <c r="K266">
        <v>490.5</v>
      </c>
      <c r="L266">
        <v>492.5</v>
      </c>
      <c r="M266">
        <v>487.5</v>
      </c>
      <c r="N266">
        <v>489.5</v>
      </c>
      <c r="O266" s="4">
        <v>491.5</v>
      </c>
      <c r="P266">
        <v>356103</v>
      </c>
      <c r="Q266" s="3" t="s">
        <v>99</v>
      </c>
      <c r="R266" s="22"/>
    </row>
    <row r="267" spans="1:18">
      <c r="A267">
        <v>20</v>
      </c>
      <c r="B267">
        <v>9</v>
      </c>
      <c r="C267" s="3" t="s">
        <v>73</v>
      </c>
      <c r="D267" s="9">
        <v>2105.6999999999998</v>
      </c>
      <c r="E267" s="9">
        <v>2104.6999999999998</v>
      </c>
      <c r="F267" s="9">
        <v>2033.9</v>
      </c>
      <c r="G267" s="9">
        <v>2027.9</v>
      </c>
      <c r="H267" s="9">
        <v>2052.3000000000002</v>
      </c>
      <c r="I267" s="9">
        <v>2055.3000000000002</v>
      </c>
      <c r="J267" s="9">
        <v>2058.5</v>
      </c>
      <c r="K267" s="9">
        <v>2054.5</v>
      </c>
      <c r="L267" s="9">
        <v>2063.5</v>
      </c>
      <c r="M267" s="9">
        <v>2055.3000000000002</v>
      </c>
      <c r="N267" s="9">
        <v>2046.3</v>
      </c>
      <c r="O267" s="4">
        <v>2028.3</v>
      </c>
      <c r="P267">
        <v>356105</v>
      </c>
      <c r="Q267" s="3" t="s">
        <v>99</v>
      </c>
      <c r="R267" s="22"/>
    </row>
    <row r="268" spans="1:18">
      <c r="A268">
        <v>20</v>
      </c>
      <c r="B268">
        <v>9</v>
      </c>
      <c r="C268" s="3" t="s">
        <v>73</v>
      </c>
      <c r="D268" s="9">
        <v>2072.9</v>
      </c>
      <c r="E268" s="9">
        <v>2071.9</v>
      </c>
      <c r="F268" s="9">
        <v>2006.9</v>
      </c>
      <c r="G268" s="9">
        <v>2003.9</v>
      </c>
      <c r="H268" s="9">
        <v>2030.3</v>
      </c>
      <c r="I268" s="9">
        <v>2037.3</v>
      </c>
      <c r="J268" s="9">
        <v>2037.5</v>
      </c>
      <c r="K268" s="9">
        <v>2034.5</v>
      </c>
      <c r="L268" s="9">
        <v>2047.5</v>
      </c>
      <c r="M268" s="9">
        <v>2037.3</v>
      </c>
      <c r="N268" s="9">
        <v>2030.3</v>
      </c>
      <c r="O268" s="4">
        <v>2011.3</v>
      </c>
      <c r="P268">
        <v>356106</v>
      </c>
      <c r="Q268" s="3" t="s">
        <v>99</v>
      </c>
      <c r="R268" s="22"/>
    </row>
    <row r="269" spans="1:18">
      <c r="A269">
        <v>20</v>
      </c>
      <c r="B269">
        <v>9</v>
      </c>
      <c r="C269" s="3" t="s">
        <v>73</v>
      </c>
      <c r="D269">
        <v>673.7</v>
      </c>
      <c r="E269">
        <v>671.3</v>
      </c>
      <c r="F269">
        <v>670.9</v>
      </c>
      <c r="G269">
        <v>665.5</v>
      </c>
      <c r="H269">
        <v>667.3</v>
      </c>
      <c r="I269">
        <v>665.9</v>
      </c>
      <c r="J269">
        <v>662.7</v>
      </c>
      <c r="K269">
        <v>663.5</v>
      </c>
      <c r="L269">
        <v>660.7</v>
      </c>
      <c r="M269">
        <v>661.9</v>
      </c>
      <c r="N269">
        <v>662.7</v>
      </c>
      <c r="O269" s="4">
        <v>659.9</v>
      </c>
      <c r="P269">
        <v>356108</v>
      </c>
      <c r="Q269" s="3" t="s">
        <v>99</v>
      </c>
      <c r="R269" s="22"/>
    </row>
    <row r="270" spans="1:18">
      <c r="A270">
        <v>20</v>
      </c>
      <c r="B270">
        <v>9</v>
      </c>
      <c r="C270" s="3" t="s">
        <v>73</v>
      </c>
      <c r="D270">
        <v>662.8</v>
      </c>
      <c r="E270">
        <v>660.4</v>
      </c>
      <c r="F270">
        <v>660.8</v>
      </c>
      <c r="G270">
        <v>655.4</v>
      </c>
      <c r="H270">
        <v>657.2</v>
      </c>
      <c r="I270">
        <v>656.6</v>
      </c>
      <c r="J270">
        <v>653.4</v>
      </c>
      <c r="K270">
        <v>654.20000000000005</v>
      </c>
      <c r="L270">
        <v>651.4</v>
      </c>
      <c r="M270">
        <v>652.6</v>
      </c>
      <c r="N270">
        <v>653.4</v>
      </c>
      <c r="O270" s="4">
        <v>651.4</v>
      </c>
      <c r="P270">
        <v>356109</v>
      </c>
      <c r="Q270" s="3" t="s">
        <v>99</v>
      </c>
      <c r="R270" s="22"/>
    </row>
    <row r="271" spans="1:18">
      <c r="A271">
        <v>20</v>
      </c>
      <c r="B271">
        <v>9</v>
      </c>
      <c r="C271" s="3" t="s">
        <v>73</v>
      </c>
      <c r="D271">
        <v>672.5</v>
      </c>
      <c r="E271">
        <v>674.5</v>
      </c>
      <c r="F271">
        <v>664.5</v>
      </c>
      <c r="G271">
        <v>664.5</v>
      </c>
      <c r="H271">
        <v>663.5</v>
      </c>
      <c r="I271">
        <v>662.5</v>
      </c>
      <c r="J271">
        <v>659.5</v>
      </c>
      <c r="K271">
        <v>660.5</v>
      </c>
      <c r="L271">
        <v>662.5</v>
      </c>
      <c r="M271">
        <v>663.5</v>
      </c>
      <c r="N271">
        <v>665.5</v>
      </c>
      <c r="O271" s="4">
        <v>665.5</v>
      </c>
      <c r="P271">
        <v>356111</v>
      </c>
      <c r="Q271" s="3" t="s">
        <v>99</v>
      </c>
      <c r="R271" s="22"/>
    </row>
    <row r="272" spans="1:18">
      <c r="A272">
        <v>20</v>
      </c>
      <c r="B272">
        <v>9</v>
      </c>
      <c r="C272" s="3" t="s">
        <v>73</v>
      </c>
      <c r="D272">
        <v>669.5</v>
      </c>
      <c r="E272">
        <v>671.5</v>
      </c>
      <c r="F272">
        <v>663.5</v>
      </c>
      <c r="G272">
        <v>663.5</v>
      </c>
      <c r="H272">
        <v>663.5</v>
      </c>
      <c r="I272">
        <v>661.5</v>
      </c>
      <c r="J272">
        <v>660.5</v>
      </c>
      <c r="K272">
        <v>660.5</v>
      </c>
      <c r="L272">
        <v>662.5</v>
      </c>
      <c r="M272">
        <v>663.5</v>
      </c>
      <c r="N272">
        <v>665.5</v>
      </c>
      <c r="O272" s="4">
        <v>665.5</v>
      </c>
      <c r="P272">
        <v>356112</v>
      </c>
      <c r="Q272" s="3" t="s">
        <v>99</v>
      </c>
      <c r="R272" s="22"/>
    </row>
    <row r="273" spans="1:18">
      <c r="A273">
        <v>20</v>
      </c>
      <c r="B273">
        <v>9</v>
      </c>
      <c r="C273" s="3" t="s">
        <v>73</v>
      </c>
      <c r="D273">
        <v>382</v>
      </c>
      <c r="E273">
        <v>384.5</v>
      </c>
      <c r="F273">
        <v>383.5</v>
      </c>
      <c r="G273">
        <v>383.5</v>
      </c>
      <c r="H273">
        <v>384.5</v>
      </c>
      <c r="I273">
        <v>383.5</v>
      </c>
      <c r="J273">
        <v>384.5</v>
      </c>
      <c r="K273">
        <v>383.5</v>
      </c>
      <c r="L273">
        <v>384.5</v>
      </c>
      <c r="M273">
        <v>384.5</v>
      </c>
      <c r="N273">
        <v>385.5</v>
      </c>
      <c r="O273" s="4">
        <v>385.5</v>
      </c>
      <c r="P273">
        <v>356114</v>
      </c>
      <c r="Q273" s="3" t="s">
        <v>99</v>
      </c>
      <c r="R273" s="22"/>
    </row>
    <row r="274" spans="1:18">
      <c r="A274">
        <v>20</v>
      </c>
      <c r="B274">
        <v>9</v>
      </c>
      <c r="C274" s="3" t="s">
        <v>73</v>
      </c>
      <c r="D274">
        <v>361</v>
      </c>
      <c r="E274">
        <v>361</v>
      </c>
      <c r="F274">
        <v>361</v>
      </c>
      <c r="G274">
        <v>361</v>
      </c>
      <c r="H274">
        <v>362</v>
      </c>
      <c r="I274">
        <v>361</v>
      </c>
      <c r="J274">
        <v>362</v>
      </c>
      <c r="K274">
        <v>361</v>
      </c>
      <c r="L274">
        <v>362</v>
      </c>
      <c r="M274">
        <v>362</v>
      </c>
      <c r="N274">
        <v>362</v>
      </c>
      <c r="O274" s="4">
        <v>362</v>
      </c>
      <c r="P274">
        <v>356115</v>
      </c>
      <c r="Q274" s="3" t="s">
        <v>99</v>
      </c>
      <c r="R274" s="22"/>
    </row>
    <row r="275" spans="1:18">
      <c r="A275">
        <v>20</v>
      </c>
      <c r="B275">
        <v>9</v>
      </c>
      <c r="C275" s="3" t="s">
        <v>73</v>
      </c>
      <c r="D275">
        <v>556.4</v>
      </c>
      <c r="E275">
        <v>554</v>
      </c>
      <c r="F275">
        <v>553.6</v>
      </c>
      <c r="G275">
        <v>556</v>
      </c>
      <c r="H275">
        <v>555</v>
      </c>
      <c r="I275">
        <v>555.20000000000005</v>
      </c>
      <c r="J275">
        <v>553.6</v>
      </c>
      <c r="K275">
        <v>555</v>
      </c>
      <c r="L275">
        <v>557</v>
      </c>
      <c r="M275">
        <v>557.6</v>
      </c>
      <c r="N275">
        <v>552</v>
      </c>
      <c r="O275" s="4">
        <v>549.20000000000005</v>
      </c>
      <c r="P275">
        <v>356117</v>
      </c>
      <c r="Q275" s="3" t="s">
        <v>99</v>
      </c>
      <c r="R275" s="22"/>
    </row>
    <row r="276" spans="1:18">
      <c r="A276">
        <v>20</v>
      </c>
      <c r="B276">
        <v>9</v>
      </c>
      <c r="C276" s="3" t="s">
        <v>73</v>
      </c>
      <c r="D276">
        <v>533.6</v>
      </c>
      <c r="E276">
        <v>531.20000000000005</v>
      </c>
      <c r="F276">
        <v>529.79999999999995</v>
      </c>
      <c r="G276">
        <v>532.20000000000005</v>
      </c>
      <c r="H276">
        <v>531.20000000000005</v>
      </c>
      <c r="I276">
        <v>531.4</v>
      </c>
      <c r="J276">
        <v>529.79999999999995</v>
      </c>
      <c r="K276">
        <v>531.20000000000005</v>
      </c>
      <c r="L276">
        <v>532.20000000000005</v>
      </c>
      <c r="M276">
        <v>532.79999999999995</v>
      </c>
      <c r="N276">
        <v>528.20000000000005</v>
      </c>
      <c r="O276" s="4">
        <v>526.4</v>
      </c>
      <c r="P276">
        <v>356118</v>
      </c>
      <c r="Q276" s="3" t="s">
        <v>99</v>
      </c>
      <c r="R276" s="22"/>
    </row>
    <row r="277" spans="1:18">
      <c r="A277">
        <v>20</v>
      </c>
      <c r="B277">
        <v>9</v>
      </c>
      <c r="C277" s="3" t="s">
        <v>73</v>
      </c>
      <c r="D277">
        <v>49.5</v>
      </c>
      <c r="E277">
        <v>49.5</v>
      </c>
      <c r="F277">
        <v>49.5</v>
      </c>
      <c r="G277">
        <v>49.5</v>
      </c>
      <c r="H277">
        <v>49.5</v>
      </c>
      <c r="I277">
        <v>49.5</v>
      </c>
      <c r="J277">
        <v>48.5</v>
      </c>
      <c r="K277">
        <v>49.5</v>
      </c>
      <c r="L277">
        <v>49.5</v>
      </c>
      <c r="M277">
        <v>49.5</v>
      </c>
      <c r="N277">
        <v>49.5</v>
      </c>
      <c r="O277" s="4">
        <v>49.5</v>
      </c>
      <c r="P277">
        <v>356120</v>
      </c>
      <c r="Q277" s="3" t="s">
        <v>99</v>
      </c>
      <c r="R277" s="22"/>
    </row>
    <row r="278" spans="1:18">
      <c r="A278">
        <v>20</v>
      </c>
      <c r="B278">
        <v>9</v>
      </c>
      <c r="C278" s="3" t="s">
        <v>73</v>
      </c>
      <c r="D278">
        <v>47.8</v>
      </c>
      <c r="E278">
        <v>47.8</v>
      </c>
      <c r="F278">
        <v>47.8</v>
      </c>
      <c r="G278">
        <v>47</v>
      </c>
      <c r="H278">
        <v>46.2</v>
      </c>
      <c r="I278">
        <v>49.4</v>
      </c>
      <c r="J278">
        <v>50.2</v>
      </c>
      <c r="K278">
        <v>49.4</v>
      </c>
      <c r="L278">
        <v>47.8</v>
      </c>
      <c r="M278">
        <v>46.2</v>
      </c>
      <c r="N278">
        <v>43</v>
      </c>
      <c r="O278" s="4">
        <v>43.8</v>
      </c>
      <c r="P278">
        <v>356121</v>
      </c>
      <c r="Q278" s="3" t="s">
        <v>99</v>
      </c>
      <c r="R278" s="22"/>
    </row>
    <row r="279" spans="1:18">
      <c r="A279">
        <v>20</v>
      </c>
      <c r="B279">
        <v>9</v>
      </c>
      <c r="C279" s="3" t="s">
        <v>73</v>
      </c>
      <c r="D279">
        <v>41.8</v>
      </c>
      <c r="E279">
        <v>41.8</v>
      </c>
      <c r="F279">
        <v>41.8</v>
      </c>
      <c r="G279">
        <v>41</v>
      </c>
      <c r="H279">
        <v>40.200000000000003</v>
      </c>
      <c r="I279">
        <v>43.4</v>
      </c>
      <c r="J279">
        <v>44.2</v>
      </c>
      <c r="K279">
        <v>43.4</v>
      </c>
      <c r="L279">
        <v>41.8</v>
      </c>
      <c r="M279">
        <v>40.200000000000003</v>
      </c>
      <c r="N279">
        <v>37</v>
      </c>
      <c r="O279" s="4">
        <v>37.799999999999997</v>
      </c>
      <c r="P279">
        <v>356122</v>
      </c>
      <c r="Q279" s="3" t="s">
        <v>99</v>
      </c>
      <c r="R279" s="22"/>
    </row>
    <row r="280" spans="1:18">
      <c r="A280">
        <v>20</v>
      </c>
      <c r="B280">
        <v>9</v>
      </c>
      <c r="C280" s="3" t="s">
        <v>73</v>
      </c>
      <c r="D280">
        <v>161</v>
      </c>
      <c r="E280">
        <v>161</v>
      </c>
      <c r="F280">
        <v>159</v>
      </c>
      <c r="G280">
        <v>160</v>
      </c>
      <c r="H280">
        <v>161</v>
      </c>
      <c r="I280">
        <v>160</v>
      </c>
      <c r="J280">
        <v>161</v>
      </c>
      <c r="K280">
        <v>163</v>
      </c>
      <c r="L280">
        <v>162</v>
      </c>
      <c r="M280">
        <v>162</v>
      </c>
      <c r="N280">
        <v>161</v>
      </c>
      <c r="O280" s="4">
        <v>162</v>
      </c>
      <c r="P280">
        <v>356124</v>
      </c>
      <c r="Q280" s="3" t="s">
        <v>99</v>
      </c>
      <c r="R280" s="22"/>
    </row>
    <row r="281" spans="1:18">
      <c r="A281">
        <v>20</v>
      </c>
      <c r="B281">
        <v>9</v>
      </c>
      <c r="C281" s="3" t="s">
        <v>73</v>
      </c>
      <c r="D281">
        <v>158</v>
      </c>
      <c r="E281">
        <v>158</v>
      </c>
      <c r="F281">
        <v>157</v>
      </c>
      <c r="G281">
        <v>157</v>
      </c>
      <c r="H281">
        <v>158</v>
      </c>
      <c r="I281">
        <v>158</v>
      </c>
      <c r="J281">
        <v>158</v>
      </c>
      <c r="K281">
        <v>160</v>
      </c>
      <c r="L281">
        <v>159</v>
      </c>
      <c r="M281">
        <v>159</v>
      </c>
      <c r="N281">
        <v>158</v>
      </c>
      <c r="O281" s="4">
        <v>159</v>
      </c>
      <c r="P281">
        <v>356125</v>
      </c>
      <c r="Q281" s="3" t="s">
        <v>99</v>
      </c>
      <c r="R281" s="22"/>
    </row>
    <row r="282" spans="1:18">
      <c r="A282">
        <v>20</v>
      </c>
      <c r="B282">
        <v>9</v>
      </c>
      <c r="C282" s="3" t="s">
        <v>73</v>
      </c>
      <c r="D282">
        <v>106</v>
      </c>
      <c r="E282">
        <v>104</v>
      </c>
      <c r="F282">
        <v>103</v>
      </c>
      <c r="G282">
        <v>103</v>
      </c>
      <c r="H282">
        <v>103</v>
      </c>
      <c r="I282">
        <v>102</v>
      </c>
      <c r="J282">
        <v>102</v>
      </c>
      <c r="K282">
        <v>103</v>
      </c>
      <c r="L282">
        <v>103</v>
      </c>
      <c r="M282">
        <v>104</v>
      </c>
      <c r="N282">
        <v>104</v>
      </c>
      <c r="O282" s="4">
        <v>105</v>
      </c>
      <c r="P282">
        <v>356127</v>
      </c>
      <c r="Q282" s="3" t="s">
        <v>99</v>
      </c>
      <c r="R282" s="22"/>
    </row>
    <row r="283" spans="1:18">
      <c r="A283">
        <v>20</v>
      </c>
      <c r="B283">
        <v>9</v>
      </c>
      <c r="C283" s="3" t="s">
        <v>82</v>
      </c>
      <c r="D283" s="9">
        <v>4621.8</v>
      </c>
      <c r="E283" s="9">
        <v>4623.1000000000004</v>
      </c>
      <c r="F283" s="9">
        <v>4616</v>
      </c>
      <c r="G283" s="9">
        <v>4685.8</v>
      </c>
      <c r="H283" s="9">
        <v>4680</v>
      </c>
      <c r="I283" s="9">
        <v>4705.5</v>
      </c>
      <c r="J283" s="9">
        <v>4738</v>
      </c>
      <c r="K283" s="9">
        <v>4738.3</v>
      </c>
      <c r="L283" s="9">
        <v>4775.5</v>
      </c>
      <c r="M283" s="9">
        <v>4804.5</v>
      </c>
      <c r="N283" s="9">
        <v>4806.7</v>
      </c>
      <c r="O283" s="4">
        <v>4799.2</v>
      </c>
      <c r="P283">
        <v>357101</v>
      </c>
      <c r="Q283" s="3" t="s">
        <v>99</v>
      </c>
      <c r="R283" s="22"/>
    </row>
    <row r="284" spans="1:18">
      <c r="A284">
        <v>20</v>
      </c>
      <c r="B284">
        <v>9</v>
      </c>
      <c r="C284" s="3" t="s">
        <v>82</v>
      </c>
      <c r="D284" s="9">
        <v>4281.8999999999996</v>
      </c>
      <c r="E284" s="9">
        <v>4288.7</v>
      </c>
      <c r="F284" s="9">
        <v>4277.1000000000004</v>
      </c>
      <c r="G284" s="9">
        <v>4346.3999999999996</v>
      </c>
      <c r="H284" s="9">
        <v>4341.3999999999996</v>
      </c>
      <c r="I284" s="9">
        <v>4370.3999999999996</v>
      </c>
      <c r="J284" s="9">
        <v>4400.8999999999996</v>
      </c>
      <c r="K284" s="9">
        <v>4401.2</v>
      </c>
      <c r="L284" s="9">
        <v>4439.3999999999996</v>
      </c>
      <c r="M284" s="9">
        <v>4468.3999999999996</v>
      </c>
      <c r="N284" s="9">
        <v>4474.6000000000004</v>
      </c>
      <c r="O284" s="4">
        <v>4466.1000000000004</v>
      </c>
      <c r="P284">
        <v>357102</v>
      </c>
      <c r="Q284" s="3" t="s">
        <v>99</v>
      </c>
      <c r="R284" s="22"/>
    </row>
    <row r="285" spans="1:18">
      <c r="A285">
        <v>20</v>
      </c>
      <c r="B285">
        <v>9</v>
      </c>
      <c r="C285" s="3" t="s">
        <v>82</v>
      </c>
      <c r="D285">
        <v>946.8</v>
      </c>
      <c r="E285">
        <v>956.8</v>
      </c>
      <c r="F285">
        <v>970.3</v>
      </c>
      <c r="G285">
        <v>967.3</v>
      </c>
      <c r="H285">
        <v>961.3</v>
      </c>
      <c r="I285" s="9">
        <v>1035.8</v>
      </c>
      <c r="J285" s="9">
        <v>1046.3</v>
      </c>
      <c r="K285" s="9">
        <v>1048.3</v>
      </c>
      <c r="L285" s="9">
        <v>1052.8</v>
      </c>
      <c r="M285" s="9">
        <v>1040.3</v>
      </c>
      <c r="N285" s="9">
        <v>1043.8</v>
      </c>
      <c r="O285" s="4">
        <v>1040.3</v>
      </c>
      <c r="P285">
        <v>357104</v>
      </c>
      <c r="Q285" s="3" t="s">
        <v>99</v>
      </c>
      <c r="R285" s="22"/>
    </row>
    <row r="286" spans="1:18">
      <c r="A286">
        <v>20</v>
      </c>
      <c r="B286">
        <v>9</v>
      </c>
      <c r="C286" s="3" t="s">
        <v>82</v>
      </c>
      <c r="D286">
        <v>809.8</v>
      </c>
      <c r="E286">
        <v>819.8</v>
      </c>
      <c r="F286">
        <v>825.3</v>
      </c>
      <c r="G286">
        <v>823.3</v>
      </c>
      <c r="H286">
        <v>819.3</v>
      </c>
      <c r="I286">
        <v>877.3</v>
      </c>
      <c r="J286">
        <v>880.8</v>
      </c>
      <c r="K286">
        <v>882.8</v>
      </c>
      <c r="L286">
        <v>885.3</v>
      </c>
      <c r="M286">
        <v>882.8</v>
      </c>
      <c r="N286">
        <v>890.8</v>
      </c>
      <c r="O286" s="4">
        <v>887.3</v>
      </c>
      <c r="P286">
        <v>357105</v>
      </c>
      <c r="Q286" s="3" t="s">
        <v>99</v>
      </c>
      <c r="R286" s="22"/>
    </row>
    <row r="287" spans="1:18">
      <c r="A287">
        <v>20</v>
      </c>
      <c r="B287">
        <v>9</v>
      </c>
      <c r="C287" s="3" t="s">
        <v>83</v>
      </c>
      <c r="D287" s="9">
        <v>4861.5</v>
      </c>
      <c r="E287" s="9">
        <v>4859.1000000000004</v>
      </c>
      <c r="F287" s="9">
        <v>4857.3</v>
      </c>
      <c r="G287" s="9">
        <v>4836.1000000000004</v>
      </c>
      <c r="H287" s="9">
        <v>4819.5</v>
      </c>
      <c r="I287" s="9">
        <v>4814.3</v>
      </c>
      <c r="J287" s="9">
        <v>4810.5</v>
      </c>
      <c r="K287" s="9">
        <v>4810.5</v>
      </c>
      <c r="L287" s="9">
        <v>4814.5</v>
      </c>
      <c r="M287" s="9">
        <v>4821.7</v>
      </c>
      <c r="N287" s="9">
        <v>4825.5</v>
      </c>
      <c r="O287" s="4">
        <v>4824.3</v>
      </c>
      <c r="P287">
        <v>385100</v>
      </c>
      <c r="Q287" s="3" t="s">
        <v>99</v>
      </c>
      <c r="R287" s="22"/>
    </row>
    <row r="288" spans="1:18">
      <c r="A288">
        <v>20</v>
      </c>
      <c r="B288">
        <v>9</v>
      </c>
      <c r="C288" s="3" t="s">
        <v>83</v>
      </c>
      <c r="D288" s="9">
        <v>4727</v>
      </c>
      <c r="E288" s="9">
        <v>4724.6000000000004</v>
      </c>
      <c r="F288" s="9">
        <v>4723.8</v>
      </c>
      <c r="G288" s="9">
        <v>4701.6000000000004</v>
      </c>
      <c r="H288" s="9">
        <v>4685</v>
      </c>
      <c r="I288" s="9">
        <v>4679.8</v>
      </c>
      <c r="J288" s="9">
        <v>4676</v>
      </c>
      <c r="K288" s="9">
        <v>4678</v>
      </c>
      <c r="L288" s="9">
        <v>4689</v>
      </c>
      <c r="M288" s="9">
        <v>4696.2</v>
      </c>
      <c r="N288" s="9">
        <v>4699</v>
      </c>
      <c r="O288" s="4">
        <v>4697.8</v>
      </c>
      <c r="P288">
        <v>385101</v>
      </c>
      <c r="Q288" s="3" t="s">
        <v>99</v>
      </c>
      <c r="R288" s="22"/>
    </row>
    <row r="289" spans="1:18">
      <c r="A289">
        <v>20</v>
      </c>
      <c r="B289">
        <v>9</v>
      </c>
      <c r="C289" s="3" t="s">
        <v>83</v>
      </c>
      <c r="D289">
        <v>651</v>
      </c>
      <c r="E289">
        <v>650</v>
      </c>
      <c r="F289">
        <v>649</v>
      </c>
      <c r="G289">
        <v>641</v>
      </c>
      <c r="H289">
        <v>641</v>
      </c>
      <c r="I289">
        <v>641</v>
      </c>
      <c r="J289">
        <v>641</v>
      </c>
      <c r="K289">
        <v>641</v>
      </c>
      <c r="L289">
        <v>638</v>
      </c>
      <c r="M289">
        <v>637</v>
      </c>
      <c r="N289">
        <v>636</v>
      </c>
      <c r="O289" s="4">
        <v>635</v>
      </c>
      <c r="P289">
        <v>385103</v>
      </c>
      <c r="Q289" s="3" t="s">
        <v>99</v>
      </c>
      <c r="R289" s="22"/>
    </row>
    <row r="290" spans="1:18">
      <c r="A290">
        <v>20</v>
      </c>
      <c r="B290">
        <v>9</v>
      </c>
      <c r="C290" s="3" t="s">
        <v>84</v>
      </c>
      <c r="D290">
        <v>52</v>
      </c>
      <c r="E290">
        <v>52</v>
      </c>
      <c r="F290">
        <v>52</v>
      </c>
      <c r="G290">
        <v>52</v>
      </c>
      <c r="H290">
        <v>51</v>
      </c>
      <c r="I290">
        <v>51</v>
      </c>
      <c r="J290">
        <v>51</v>
      </c>
      <c r="K290">
        <v>50</v>
      </c>
      <c r="L290">
        <v>50</v>
      </c>
      <c r="M290">
        <v>50</v>
      </c>
      <c r="N290">
        <v>50</v>
      </c>
      <c r="O290" s="4">
        <v>50</v>
      </c>
      <c r="P290">
        <v>386101</v>
      </c>
      <c r="Q290" s="3" t="s">
        <v>99</v>
      </c>
      <c r="R290" s="22"/>
    </row>
    <row r="291" spans="1:18">
      <c r="A291">
        <v>20</v>
      </c>
      <c r="B291">
        <v>9</v>
      </c>
      <c r="C291" s="3" t="s">
        <v>84</v>
      </c>
      <c r="D291">
        <v>24</v>
      </c>
      <c r="E291">
        <v>23</v>
      </c>
      <c r="F291">
        <v>24</v>
      </c>
      <c r="G291">
        <v>24</v>
      </c>
      <c r="H291">
        <v>24</v>
      </c>
      <c r="I291">
        <v>24</v>
      </c>
      <c r="J291">
        <v>24</v>
      </c>
      <c r="K291">
        <v>24</v>
      </c>
      <c r="L291">
        <v>24</v>
      </c>
      <c r="M291">
        <v>24</v>
      </c>
      <c r="N291">
        <v>24</v>
      </c>
      <c r="O291" s="4">
        <v>24</v>
      </c>
      <c r="P291">
        <v>386102</v>
      </c>
      <c r="Q291" s="3" t="s">
        <v>99</v>
      </c>
      <c r="R291" s="22"/>
    </row>
    <row r="292" spans="1:18">
      <c r="A292">
        <v>20</v>
      </c>
      <c r="B292">
        <v>9</v>
      </c>
      <c r="C292" s="3" t="s">
        <v>84</v>
      </c>
      <c r="D292">
        <v>104</v>
      </c>
      <c r="E292">
        <v>104</v>
      </c>
      <c r="F292">
        <v>102</v>
      </c>
      <c r="G292">
        <v>102</v>
      </c>
      <c r="H292">
        <v>101</v>
      </c>
      <c r="I292">
        <v>101</v>
      </c>
      <c r="J292">
        <v>101</v>
      </c>
      <c r="K292">
        <v>102</v>
      </c>
      <c r="L292">
        <v>101</v>
      </c>
      <c r="M292">
        <v>101</v>
      </c>
      <c r="N292">
        <v>101</v>
      </c>
      <c r="O292" s="4">
        <v>101</v>
      </c>
      <c r="P292">
        <v>386103</v>
      </c>
      <c r="Q292" s="3" t="s">
        <v>99</v>
      </c>
      <c r="R292" s="22"/>
    </row>
    <row r="293" spans="1:18">
      <c r="A293">
        <v>20</v>
      </c>
      <c r="B293">
        <v>9</v>
      </c>
      <c r="C293" s="3" t="s">
        <v>84</v>
      </c>
      <c r="D293">
        <v>191</v>
      </c>
      <c r="E293">
        <v>191</v>
      </c>
      <c r="F293">
        <v>188</v>
      </c>
      <c r="G293">
        <v>188</v>
      </c>
      <c r="H293">
        <v>187</v>
      </c>
      <c r="I293">
        <v>188</v>
      </c>
      <c r="J293">
        <v>191</v>
      </c>
      <c r="K293">
        <v>191</v>
      </c>
      <c r="L293">
        <v>190</v>
      </c>
      <c r="M293">
        <v>190</v>
      </c>
      <c r="N293">
        <v>189</v>
      </c>
      <c r="O293" s="4">
        <v>189</v>
      </c>
      <c r="P293">
        <v>386105</v>
      </c>
      <c r="Q293" s="3" t="s">
        <v>99</v>
      </c>
      <c r="R293" s="22"/>
    </row>
    <row r="294" spans="1:18">
      <c r="A294">
        <v>20</v>
      </c>
      <c r="B294">
        <v>9</v>
      </c>
      <c r="C294" s="3" t="s">
        <v>84</v>
      </c>
      <c r="D294">
        <v>20</v>
      </c>
      <c r="E294">
        <v>20</v>
      </c>
      <c r="F294">
        <v>20</v>
      </c>
      <c r="G294">
        <v>20</v>
      </c>
      <c r="H294">
        <v>20</v>
      </c>
      <c r="I294">
        <v>21</v>
      </c>
      <c r="J294">
        <v>21</v>
      </c>
      <c r="K294">
        <v>21</v>
      </c>
      <c r="L294">
        <v>21</v>
      </c>
      <c r="M294">
        <v>21</v>
      </c>
      <c r="N294">
        <v>22</v>
      </c>
      <c r="O294" s="4">
        <v>22</v>
      </c>
      <c r="P294">
        <v>386106</v>
      </c>
      <c r="Q294" s="3" t="s">
        <v>99</v>
      </c>
      <c r="R294" s="22"/>
    </row>
    <row r="295" spans="1:18">
      <c r="A295">
        <v>20</v>
      </c>
      <c r="B295">
        <v>9</v>
      </c>
      <c r="C295" s="3" t="s">
        <v>84</v>
      </c>
      <c r="D295">
        <v>108</v>
      </c>
      <c r="E295">
        <v>108</v>
      </c>
      <c r="F295">
        <v>101</v>
      </c>
      <c r="G295">
        <v>100</v>
      </c>
      <c r="H295">
        <v>99</v>
      </c>
      <c r="I295">
        <v>99</v>
      </c>
      <c r="J295">
        <v>98</v>
      </c>
      <c r="K295">
        <v>99</v>
      </c>
      <c r="L295">
        <v>101</v>
      </c>
      <c r="M295">
        <v>101</v>
      </c>
      <c r="N295">
        <v>101</v>
      </c>
      <c r="O295" s="4">
        <v>100</v>
      </c>
      <c r="P295">
        <v>386107</v>
      </c>
      <c r="Q295" s="3" t="s">
        <v>99</v>
      </c>
      <c r="R295" s="22"/>
    </row>
    <row r="296" spans="1:18">
      <c r="A296">
        <v>20</v>
      </c>
      <c r="B296">
        <v>9</v>
      </c>
      <c r="C296" s="3" t="s">
        <v>84</v>
      </c>
      <c r="D296">
        <v>14</v>
      </c>
      <c r="E296">
        <v>14</v>
      </c>
      <c r="F296">
        <v>14</v>
      </c>
      <c r="G296">
        <v>14</v>
      </c>
      <c r="H296">
        <v>14</v>
      </c>
      <c r="I296">
        <v>14</v>
      </c>
      <c r="J296">
        <v>14</v>
      </c>
      <c r="K296">
        <v>14</v>
      </c>
      <c r="L296">
        <v>14</v>
      </c>
      <c r="M296">
        <v>14</v>
      </c>
      <c r="N296">
        <v>14</v>
      </c>
      <c r="O296" s="4">
        <v>14</v>
      </c>
      <c r="P296">
        <v>386108</v>
      </c>
      <c r="Q296" s="3" t="s">
        <v>99</v>
      </c>
      <c r="R296" s="22"/>
    </row>
    <row r="297" spans="1:18">
      <c r="A297">
        <v>20</v>
      </c>
      <c r="B297">
        <v>9</v>
      </c>
      <c r="C297" s="3" t="s">
        <v>84</v>
      </c>
      <c r="D297">
        <v>140</v>
      </c>
      <c r="E297">
        <v>141</v>
      </c>
      <c r="F297">
        <v>138</v>
      </c>
      <c r="G297">
        <v>137</v>
      </c>
      <c r="H297">
        <v>135</v>
      </c>
      <c r="I297">
        <v>134</v>
      </c>
      <c r="J297">
        <v>133</v>
      </c>
      <c r="K297">
        <v>135</v>
      </c>
      <c r="L297">
        <v>134</v>
      </c>
      <c r="M297">
        <v>134</v>
      </c>
      <c r="N297">
        <v>135</v>
      </c>
      <c r="O297" s="4">
        <v>134</v>
      </c>
      <c r="P297">
        <v>386109</v>
      </c>
      <c r="Q297" s="3" t="s">
        <v>99</v>
      </c>
      <c r="R297" s="22"/>
    </row>
    <row r="298" spans="1:18">
      <c r="A298">
        <v>20</v>
      </c>
      <c r="B298">
        <v>9</v>
      </c>
      <c r="C298" s="3" t="s">
        <v>84</v>
      </c>
      <c r="D298">
        <v>47</v>
      </c>
      <c r="E298">
        <v>47</v>
      </c>
      <c r="F298">
        <v>47</v>
      </c>
      <c r="G298">
        <v>47</v>
      </c>
      <c r="H298">
        <v>47</v>
      </c>
      <c r="I298">
        <v>47</v>
      </c>
      <c r="J298">
        <v>48</v>
      </c>
      <c r="K298">
        <v>48</v>
      </c>
      <c r="L298">
        <v>48</v>
      </c>
      <c r="M298">
        <v>48</v>
      </c>
      <c r="N298">
        <v>47</v>
      </c>
      <c r="O298" s="4">
        <v>47</v>
      </c>
      <c r="P298">
        <v>386110</v>
      </c>
      <c r="Q298" s="3" t="s">
        <v>99</v>
      </c>
      <c r="R298" s="22"/>
    </row>
    <row r="299" spans="1:18">
      <c r="A299">
        <v>20</v>
      </c>
      <c r="B299">
        <v>9</v>
      </c>
      <c r="C299" s="3" t="s">
        <v>84</v>
      </c>
      <c r="D299">
        <v>154</v>
      </c>
      <c r="E299">
        <v>154</v>
      </c>
      <c r="F299">
        <v>153</v>
      </c>
      <c r="G299">
        <v>153</v>
      </c>
      <c r="H299">
        <v>154</v>
      </c>
      <c r="I299">
        <v>153</v>
      </c>
      <c r="J299">
        <v>152</v>
      </c>
      <c r="K299">
        <v>152</v>
      </c>
      <c r="L299">
        <v>152</v>
      </c>
      <c r="M299">
        <v>152</v>
      </c>
      <c r="N299">
        <v>151</v>
      </c>
      <c r="O299" s="4">
        <v>151</v>
      </c>
      <c r="P299">
        <v>386111</v>
      </c>
      <c r="Q299" s="3" t="s">
        <v>99</v>
      </c>
      <c r="R299" s="22"/>
    </row>
    <row r="300" spans="1:18">
      <c r="A300">
        <v>20</v>
      </c>
      <c r="B300">
        <v>9</v>
      </c>
      <c r="C300" s="3" t="s">
        <v>84</v>
      </c>
      <c r="D300">
        <v>61</v>
      </c>
      <c r="E300">
        <v>61</v>
      </c>
      <c r="F300">
        <v>61</v>
      </c>
      <c r="G300">
        <v>61</v>
      </c>
      <c r="H300">
        <v>60</v>
      </c>
      <c r="I300">
        <v>61</v>
      </c>
      <c r="J300">
        <v>61</v>
      </c>
      <c r="K300">
        <v>60</v>
      </c>
      <c r="L300">
        <v>60</v>
      </c>
      <c r="M300">
        <v>60</v>
      </c>
      <c r="N300">
        <v>60</v>
      </c>
      <c r="O300" s="4">
        <v>60</v>
      </c>
      <c r="P300">
        <v>386112</v>
      </c>
      <c r="Q300" s="3" t="s">
        <v>99</v>
      </c>
      <c r="R300" s="22"/>
    </row>
    <row r="301" spans="1:18">
      <c r="A301">
        <v>20</v>
      </c>
      <c r="B301">
        <v>9</v>
      </c>
      <c r="C301" s="3" t="s">
        <v>84</v>
      </c>
      <c r="D301">
        <v>163</v>
      </c>
      <c r="E301">
        <v>162</v>
      </c>
      <c r="F301">
        <v>163</v>
      </c>
      <c r="G301">
        <v>163</v>
      </c>
      <c r="H301">
        <v>163</v>
      </c>
      <c r="I301">
        <v>163</v>
      </c>
      <c r="J301">
        <v>162</v>
      </c>
      <c r="K301">
        <v>162</v>
      </c>
      <c r="L301">
        <v>161</v>
      </c>
      <c r="M301">
        <v>162</v>
      </c>
      <c r="N301">
        <v>162</v>
      </c>
      <c r="O301" s="4">
        <v>162</v>
      </c>
      <c r="P301">
        <v>386113</v>
      </c>
      <c r="Q301" s="3" t="s">
        <v>99</v>
      </c>
      <c r="R301" s="22"/>
    </row>
    <row r="302" spans="1:18">
      <c r="A302">
        <v>20</v>
      </c>
      <c r="B302">
        <v>9</v>
      </c>
      <c r="C302" s="3" t="s">
        <v>84</v>
      </c>
      <c r="D302">
        <v>21</v>
      </c>
      <c r="E302">
        <v>21</v>
      </c>
      <c r="F302">
        <v>21</v>
      </c>
      <c r="G302">
        <v>21</v>
      </c>
      <c r="H302">
        <v>21</v>
      </c>
      <c r="I302">
        <v>21</v>
      </c>
      <c r="J302">
        <v>21</v>
      </c>
      <c r="K302">
        <v>21</v>
      </c>
      <c r="L302">
        <v>21</v>
      </c>
      <c r="M302">
        <v>21</v>
      </c>
      <c r="N302">
        <v>21</v>
      </c>
      <c r="O302" s="4">
        <v>21</v>
      </c>
      <c r="P302">
        <v>386114</v>
      </c>
      <c r="Q302" s="3" t="s">
        <v>99</v>
      </c>
      <c r="R302" s="22"/>
    </row>
    <row r="303" spans="1:18">
      <c r="A303">
        <v>20</v>
      </c>
      <c r="B303">
        <v>9</v>
      </c>
      <c r="C303" s="3" t="s">
        <v>84</v>
      </c>
      <c r="D303">
        <v>57</v>
      </c>
      <c r="E303">
        <v>57</v>
      </c>
      <c r="F303">
        <v>57</v>
      </c>
      <c r="G303">
        <v>57</v>
      </c>
      <c r="H303">
        <v>57</v>
      </c>
      <c r="I303">
        <v>57</v>
      </c>
      <c r="J303">
        <v>57</v>
      </c>
      <c r="K303">
        <v>56</v>
      </c>
      <c r="L303">
        <v>56</v>
      </c>
      <c r="M303">
        <v>57</v>
      </c>
      <c r="N303">
        <v>57</v>
      </c>
      <c r="O303" s="4">
        <v>57</v>
      </c>
      <c r="P303">
        <v>386115</v>
      </c>
      <c r="Q303" s="3" t="s">
        <v>99</v>
      </c>
      <c r="R303" s="22"/>
    </row>
    <row r="304" spans="1:18">
      <c r="A304">
        <v>20</v>
      </c>
      <c r="B304">
        <v>9</v>
      </c>
      <c r="C304" s="3" t="s">
        <v>84</v>
      </c>
      <c r="D304">
        <v>255</v>
      </c>
      <c r="E304">
        <v>253</v>
      </c>
      <c r="F304">
        <v>253</v>
      </c>
      <c r="G304">
        <v>254</v>
      </c>
      <c r="H304">
        <v>253</v>
      </c>
      <c r="I304">
        <v>254</v>
      </c>
      <c r="J304">
        <v>254</v>
      </c>
      <c r="K304">
        <v>254</v>
      </c>
      <c r="L304">
        <v>252</v>
      </c>
      <c r="M304">
        <v>252</v>
      </c>
      <c r="N304">
        <v>251</v>
      </c>
      <c r="O304" s="4">
        <v>251</v>
      </c>
      <c r="P304">
        <v>386116</v>
      </c>
      <c r="Q304" s="3" t="s">
        <v>99</v>
      </c>
      <c r="R304" s="22"/>
    </row>
    <row r="305" spans="1:18">
      <c r="A305">
        <v>20</v>
      </c>
      <c r="B305">
        <v>9</v>
      </c>
      <c r="C305" s="3" t="s">
        <v>84</v>
      </c>
      <c r="D305">
        <v>31</v>
      </c>
      <c r="E305">
        <v>31</v>
      </c>
      <c r="F305">
        <v>29</v>
      </c>
      <c r="G305">
        <v>28</v>
      </c>
      <c r="H305">
        <v>27</v>
      </c>
      <c r="I305">
        <v>28</v>
      </c>
      <c r="J305">
        <v>28</v>
      </c>
      <c r="K305">
        <v>28</v>
      </c>
      <c r="L305">
        <v>28</v>
      </c>
      <c r="M305">
        <v>29</v>
      </c>
      <c r="N305">
        <v>29</v>
      </c>
      <c r="O305" s="4">
        <v>29</v>
      </c>
      <c r="P305">
        <v>386117</v>
      </c>
      <c r="Q305" s="3" t="s">
        <v>99</v>
      </c>
      <c r="R305" s="22"/>
    </row>
    <row r="306" spans="1:18">
      <c r="A306">
        <v>20</v>
      </c>
      <c r="B306">
        <v>9</v>
      </c>
      <c r="C306" s="3" t="s">
        <v>84</v>
      </c>
      <c r="D306">
        <v>164</v>
      </c>
      <c r="E306">
        <v>157</v>
      </c>
      <c r="F306">
        <v>161</v>
      </c>
      <c r="G306">
        <v>159</v>
      </c>
      <c r="H306">
        <v>157</v>
      </c>
      <c r="I306">
        <v>156</v>
      </c>
      <c r="J306">
        <v>157</v>
      </c>
      <c r="K306">
        <v>152</v>
      </c>
      <c r="L306">
        <v>153</v>
      </c>
      <c r="M306">
        <v>152</v>
      </c>
      <c r="N306">
        <v>152</v>
      </c>
      <c r="O306" s="4">
        <v>153</v>
      </c>
      <c r="P306">
        <v>386118</v>
      </c>
      <c r="Q306" s="3" t="s">
        <v>99</v>
      </c>
      <c r="R306" s="22"/>
    </row>
    <row r="307" spans="1:18">
      <c r="A307">
        <v>20</v>
      </c>
      <c r="B307">
        <v>9</v>
      </c>
      <c r="C307" s="3" t="s">
        <v>84</v>
      </c>
      <c r="D307">
        <v>164</v>
      </c>
      <c r="E307">
        <v>157</v>
      </c>
      <c r="F307">
        <v>160</v>
      </c>
      <c r="G307">
        <v>158</v>
      </c>
      <c r="H307">
        <v>156</v>
      </c>
      <c r="I307">
        <v>155</v>
      </c>
      <c r="J307">
        <v>155</v>
      </c>
      <c r="K307">
        <v>152</v>
      </c>
      <c r="L307">
        <v>152</v>
      </c>
      <c r="M307">
        <v>152</v>
      </c>
      <c r="N307">
        <v>151</v>
      </c>
      <c r="O307" s="4">
        <v>152</v>
      </c>
      <c r="P307">
        <v>386119</v>
      </c>
      <c r="Q307" s="3" t="s">
        <v>99</v>
      </c>
      <c r="R307" s="22"/>
    </row>
    <row r="308" spans="1:18">
      <c r="A308">
        <v>20</v>
      </c>
      <c r="B308">
        <v>9</v>
      </c>
      <c r="C308" s="3" t="s">
        <v>84</v>
      </c>
      <c r="D308">
        <v>40</v>
      </c>
      <c r="E308">
        <v>40</v>
      </c>
      <c r="F308">
        <v>40</v>
      </c>
      <c r="G308">
        <v>41</v>
      </c>
      <c r="H308">
        <v>41</v>
      </c>
      <c r="I308">
        <v>41</v>
      </c>
      <c r="J308">
        <v>41</v>
      </c>
      <c r="K308">
        <v>41</v>
      </c>
      <c r="L308">
        <v>41</v>
      </c>
      <c r="M308">
        <v>41</v>
      </c>
      <c r="N308">
        <v>41</v>
      </c>
      <c r="O308" s="4">
        <v>41</v>
      </c>
      <c r="P308">
        <v>386121</v>
      </c>
      <c r="Q308" s="3" t="s">
        <v>99</v>
      </c>
      <c r="R308" s="22"/>
    </row>
    <row r="309" spans="1:18">
      <c r="A309">
        <v>20</v>
      </c>
      <c r="B309">
        <v>9</v>
      </c>
      <c r="C309" s="3" t="s">
        <v>84</v>
      </c>
      <c r="D309">
        <v>37</v>
      </c>
      <c r="E309">
        <v>37</v>
      </c>
      <c r="F309">
        <v>37</v>
      </c>
      <c r="G309">
        <v>37</v>
      </c>
      <c r="H309">
        <v>37</v>
      </c>
      <c r="I309">
        <v>37</v>
      </c>
      <c r="J309">
        <v>37</v>
      </c>
      <c r="K309">
        <v>37</v>
      </c>
      <c r="L309">
        <v>36</v>
      </c>
      <c r="M309">
        <v>36</v>
      </c>
      <c r="N309">
        <v>36</v>
      </c>
      <c r="O309" s="4">
        <v>36</v>
      </c>
      <c r="P309">
        <v>386122</v>
      </c>
      <c r="Q309" s="3" t="s">
        <v>99</v>
      </c>
      <c r="R309" s="22"/>
    </row>
    <row r="310" spans="1:18">
      <c r="A310">
        <v>20</v>
      </c>
      <c r="B310">
        <v>9</v>
      </c>
      <c r="C310" s="3" t="s">
        <v>84</v>
      </c>
      <c r="D310">
        <v>123</v>
      </c>
      <c r="E310">
        <v>123</v>
      </c>
      <c r="F310">
        <v>122</v>
      </c>
      <c r="G310">
        <v>122</v>
      </c>
      <c r="H310">
        <v>121</v>
      </c>
      <c r="I310">
        <v>121</v>
      </c>
      <c r="J310">
        <v>121</v>
      </c>
      <c r="K310">
        <v>122</v>
      </c>
      <c r="L310">
        <v>121</v>
      </c>
      <c r="M310">
        <v>121</v>
      </c>
      <c r="N310">
        <v>120</v>
      </c>
      <c r="O310" s="4">
        <v>120</v>
      </c>
      <c r="P310">
        <v>386123</v>
      </c>
      <c r="Q310" s="3" t="s">
        <v>99</v>
      </c>
      <c r="R310" s="22"/>
    </row>
    <row r="311" spans="1:18">
      <c r="A311">
        <v>20</v>
      </c>
      <c r="B311">
        <v>9</v>
      </c>
      <c r="C311" s="3" t="s">
        <v>84</v>
      </c>
      <c r="D311">
        <v>16</v>
      </c>
      <c r="E311">
        <v>16</v>
      </c>
      <c r="F311">
        <v>16</v>
      </c>
      <c r="G311">
        <v>16</v>
      </c>
      <c r="H311">
        <v>16</v>
      </c>
      <c r="I311">
        <v>17</v>
      </c>
      <c r="J311">
        <v>17</v>
      </c>
      <c r="K311">
        <v>17</v>
      </c>
      <c r="L311">
        <v>17</v>
      </c>
      <c r="M311">
        <v>16</v>
      </c>
      <c r="N311">
        <v>16</v>
      </c>
      <c r="O311" s="4">
        <v>16</v>
      </c>
      <c r="P311">
        <v>386124</v>
      </c>
      <c r="Q311" s="3" t="s">
        <v>99</v>
      </c>
      <c r="R311" s="22"/>
    </row>
    <row r="312" spans="1:18">
      <c r="A312">
        <v>20</v>
      </c>
      <c r="B312">
        <v>9</v>
      </c>
      <c r="C312" s="3" t="s">
        <v>84</v>
      </c>
      <c r="D312">
        <v>34</v>
      </c>
      <c r="E312">
        <v>36</v>
      </c>
      <c r="F312">
        <v>36</v>
      </c>
      <c r="G312">
        <v>36</v>
      </c>
      <c r="H312">
        <v>36</v>
      </c>
      <c r="I312">
        <v>35</v>
      </c>
      <c r="J312">
        <v>35</v>
      </c>
      <c r="K312">
        <v>36</v>
      </c>
      <c r="L312">
        <v>36</v>
      </c>
      <c r="M312">
        <v>36</v>
      </c>
      <c r="N312">
        <v>36</v>
      </c>
      <c r="O312" s="4">
        <v>36</v>
      </c>
      <c r="P312">
        <v>386125</v>
      </c>
      <c r="Q312" s="3" t="s">
        <v>99</v>
      </c>
      <c r="R312" s="22"/>
    </row>
    <row r="313" spans="1:18">
      <c r="A313">
        <v>20</v>
      </c>
      <c r="B313">
        <v>9</v>
      </c>
      <c r="C313" s="3" t="s">
        <v>84</v>
      </c>
      <c r="D313">
        <v>6</v>
      </c>
      <c r="E313">
        <v>6</v>
      </c>
      <c r="F313">
        <v>6</v>
      </c>
      <c r="G313">
        <v>6</v>
      </c>
      <c r="H313">
        <v>6</v>
      </c>
      <c r="I313">
        <v>6</v>
      </c>
      <c r="J313">
        <v>6</v>
      </c>
      <c r="K313">
        <v>6</v>
      </c>
      <c r="L313">
        <v>6</v>
      </c>
      <c r="M313">
        <v>6</v>
      </c>
      <c r="N313">
        <v>6</v>
      </c>
      <c r="O313" s="4">
        <v>6</v>
      </c>
      <c r="P313">
        <v>386126</v>
      </c>
      <c r="Q313" s="3" t="s">
        <v>99</v>
      </c>
      <c r="R313" s="22"/>
    </row>
    <row r="314" spans="1:18">
      <c r="A314">
        <v>20</v>
      </c>
      <c r="B314">
        <v>9</v>
      </c>
      <c r="C314" s="3" t="s">
        <v>84</v>
      </c>
      <c r="D314">
        <v>10</v>
      </c>
      <c r="E314">
        <v>10</v>
      </c>
      <c r="F314">
        <v>8</v>
      </c>
      <c r="G314">
        <v>9</v>
      </c>
      <c r="H314">
        <v>9</v>
      </c>
      <c r="I314">
        <v>9</v>
      </c>
      <c r="J314">
        <v>9</v>
      </c>
      <c r="K314">
        <v>9</v>
      </c>
      <c r="L314">
        <v>9</v>
      </c>
      <c r="M314">
        <v>10</v>
      </c>
      <c r="N314">
        <v>10</v>
      </c>
      <c r="O314" s="4">
        <v>10</v>
      </c>
      <c r="P314">
        <v>386127</v>
      </c>
      <c r="Q314" s="3" t="s">
        <v>99</v>
      </c>
      <c r="R314" s="22"/>
    </row>
    <row r="315" spans="1:18">
      <c r="A315">
        <v>20</v>
      </c>
      <c r="B315">
        <v>9</v>
      </c>
      <c r="C315" s="3" t="s">
        <v>84</v>
      </c>
      <c r="D315">
        <v>29</v>
      </c>
      <c r="E315">
        <v>29</v>
      </c>
      <c r="F315">
        <v>29</v>
      </c>
      <c r="G315">
        <v>28</v>
      </c>
      <c r="H315">
        <v>28</v>
      </c>
      <c r="I315">
        <v>30</v>
      </c>
      <c r="J315">
        <v>32</v>
      </c>
      <c r="K315">
        <v>31</v>
      </c>
      <c r="L315">
        <v>31</v>
      </c>
      <c r="M315">
        <v>31</v>
      </c>
      <c r="N315">
        <v>31</v>
      </c>
      <c r="O315" s="4">
        <v>31</v>
      </c>
      <c r="P315">
        <v>386128</v>
      </c>
      <c r="Q315" s="3" t="s">
        <v>99</v>
      </c>
      <c r="R315" s="22"/>
    </row>
    <row r="316" spans="1:18">
      <c r="A316">
        <v>20</v>
      </c>
      <c r="B316">
        <v>9</v>
      </c>
      <c r="C316" s="3" t="s">
        <v>84</v>
      </c>
      <c r="D316">
        <v>17</v>
      </c>
      <c r="E316">
        <v>17</v>
      </c>
      <c r="F316">
        <v>17</v>
      </c>
      <c r="G316">
        <v>17</v>
      </c>
      <c r="H316">
        <v>17</v>
      </c>
      <c r="I316">
        <v>17</v>
      </c>
      <c r="J316">
        <v>17</v>
      </c>
      <c r="K316">
        <v>17</v>
      </c>
      <c r="L316">
        <v>17</v>
      </c>
      <c r="M316">
        <v>16</v>
      </c>
      <c r="N316">
        <v>16</v>
      </c>
      <c r="O316" s="4">
        <v>16</v>
      </c>
      <c r="P316">
        <v>386129</v>
      </c>
      <c r="Q316" s="3" t="s">
        <v>99</v>
      </c>
      <c r="R316" s="22"/>
    </row>
    <row r="317" spans="1:18">
      <c r="A317">
        <v>20</v>
      </c>
      <c r="B317">
        <v>9</v>
      </c>
      <c r="C317" s="3" t="s">
        <v>85</v>
      </c>
      <c r="D317">
        <v>102.8</v>
      </c>
      <c r="E317">
        <v>102.8</v>
      </c>
      <c r="F317">
        <v>101.8</v>
      </c>
      <c r="G317">
        <v>101.8</v>
      </c>
      <c r="H317">
        <v>101.8</v>
      </c>
      <c r="I317">
        <v>101.8</v>
      </c>
      <c r="J317">
        <v>101.8</v>
      </c>
      <c r="K317">
        <v>100.8</v>
      </c>
      <c r="L317">
        <v>100.8</v>
      </c>
      <c r="M317">
        <v>100.8</v>
      </c>
      <c r="N317">
        <v>100.8</v>
      </c>
      <c r="O317" s="4">
        <v>100.8</v>
      </c>
      <c r="P317">
        <v>400103</v>
      </c>
      <c r="Q317" s="3" t="s">
        <v>99</v>
      </c>
      <c r="R317" s="22"/>
    </row>
    <row r="318" spans="1:18">
      <c r="A318">
        <v>20</v>
      </c>
      <c r="B318">
        <v>9</v>
      </c>
      <c r="C318" s="3" t="s">
        <v>85</v>
      </c>
      <c r="D318">
        <v>63</v>
      </c>
      <c r="E318">
        <v>64</v>
      </c>
      <c r="F318">
        <v>64</v>
      </c>
      <c r="G318">
        <v>64</v>
      </c>
      <c r="H318">
        <v>63</v>
      </c>
      <c r="I318">
        <v>64</v>
      </c>
      <c r="J318">
        <v>64</v>
      </c>
      <c r="K318">
        <v>64</v>
      </c>
      <c r="L318">
        <v>62</v>
      </c>
      <c r="M318">
        <v>63</v>
      </c>
      <c r="N318">
        <v>63</v>
      </c>
      <c r="O318" s="4">
        <v>62</v>
      </c>
      <c r="P318">
        <v>400104</v>
      </c>
      <c r="Q318" s="3" t="s">
        <v>99</v>
      </c>
      <c r="R318" s="22"/>
    </row>
    <row r="319" spans="1:18">
      <c r="A319">
        <v>20</v>
      </c>
      <c r="B319">
        <v>9</v>
      </c>
      <c r="C319" s="3" t="s">
        <v>85</v>
      </c>
      <c r="D319">
        <v>96</v>
      </c>
      <c r="E319">
        <v>98</v>
      </c>
      <c r="F319">
        <v>97</v>
      </c>
      <c r="G319">
        <v>97</v>
      </c>
      <c r="H319">
        <v>95</v>
      </c>
      <c r="I319">
        <v>95</v>
      </c>
      <c r="J319">
        <v>95</v>
      </c>
      <c r="K319">
        <v>93</v>
      </c>
      <c r="L319">
        <v>93</v>
      </c>
      <c r="M319">
        <v>93</v>
      </c>
      <c r="N319">
        <v>94</v>
      </c>
      <c r="O319" s="4">
        <v>95</v>
      </c>
      <c r="P319">
        <v>400105</v>
      </c>
      <c r="Q319" s="3" t="s">
        <v>99</v>
      </c>
      <c r="R319" s="22"/>
    </row>
    <row r="320" spans="1:18">
      <c r="A320">
        <v>20</v>
      </c>
      <c r="B320">
        <v>9</v>
      </c>
      <c r="C320" s="3" t="s">
        <v>85</v>
      </c>
      <c r="D320">
        <v>153</v>
      </c>
      <c r="E320">
        <v>156</v>
      </c>
      <c r="F320">
        <v>155</v>
      </c>
      <c r="G320">
        <v>155</v>
      </c>
      <c r="H320">
        <v>153</v>
      </c>
      <c r="I320">
        <v>152</v>
      </c>
      <c r="J320">
        <v>153</v>
      </c>
      <c r="K320">
        <v>150</v>
      </c>
      <c r="L320">
        <v>150</v>
      </c>
      <c r="M320">
        <v>148</v>
      </c>
      <c r="N320">
        <v>148</v>
      </c>
      <c r="O320" s="4">
        <v>149</v>
      </c>
      <c r="P320">
        <v>400106</v>
      </c>
      <c r="Q320" s="3" t="s">
        <v>99</v>
      </c>
      <c r="R320" s="22"/>
    </row>
    <row r="321" spans="1:18">
      <c r="A321">
        <v>20</v>
      </c>
      <c r="B321">
        <v>9</v>
      </c>
      <c r="C321" s="3" t="s">
        <v>85</v>
      </c>
      <c r="D321">
        <v>21</v>
      </c>
      <c r="E321">
        <v>21</v>
      </c>
      <c r="F321">
        <v>21</v>
      </c>
      <c r="G321">
        <v>21</v>
      </c>
      <c r="H321">
        <v>21</v>
      </c>
      <c r="I321">
        <v>21</v>
      </c>
      <c r="J321">
        <v>21</v>
      </c>
      <c r="K321">
        <v>21</v>
      </c>
      <c r="L321">
        <v>20</v>
      </c>
      <c r="M321">
        <v>21</v>
      </c>
      <c r="N321">
        <v>21</v>
      </c>
      <c r="O321" s="4">
        <v>21</v>
      </c>
      <c r="P321">
        <v>400108</v>
      </c>
      <c r="Q321" s="3" t="s">
        <v>99</v>
      </c>
      <c r="R321" s="22"/>
    </row>
    <row r="322" spans="1:18">
      <c r="A322">
        <v>20</v>
      </c>
      <c r="B322">
        <v>9</v>
      </c>
      <c r="C322" s="3" t="s">
        <v>85</v>
      </c>
      <c r="D322">
        <v>299.60000000000002</v>
      </c>
      <c r="E322">
        <v>305.60000000000002</v>
      </c>
      <c r="F322">
        <v>303.60000000000002</v>
      </c>
      <c r="G322">
        <v>303.60000000000002</v>
      </c>
      <c r="H322">
        <v>303.60000000000002</v>
      </c>
      <c r="I322">
        <v>301.60000000000002</v>
      </c>
      <c r="J322">
        <v>302.60000000000002</v>
      </c>
      <c r="K322">
        <v>303.60000000000002</v>
      </c>
      <c r="L322">
        <v>304.60000000000002</v>
      </c>
      <c r="M322">
        <v>303.60000000000002</v>
      </c>
      <c r="N322">
        <v>302.60000000000002</v>
      </c>
      <c r="O322" s="4">
        <v>303.60000000000002</v>
      </c>
      <c r="P322">
        <v>400109</v>
      </c>
      <c r="Q322" s="3" t="s">
        <v>99</v>
      </c>
      <c r="R322" s="22"/>
    </row>
    <row r="323" spans="1:18">
      <c r="A323">
        <v>20</v>
      </c>
      <c r="B323">
        <v>9</v>
      </c>
      <c r="C323" s="3" t="s">
        <v>85</v>
      </c>
      <c r="D323">
        <v>205</v>
      </c>
      <c r="E323">
        <v>205</v>
      </c>
      <c r="F323">
        <v>204</v>
      </c>
      <c r="G323">
        <v>204</v>
      </c>
      <c r="H323">
        <v>205</v>
      </c>
      <c r="I323">
        <v>205</v>
      </c>
      <c r="J323">
        <v>205</v>
      </c>
      <c r="K323">
        <v>204</v>
      </c>
      <c r="L323">
        <v>204</v>
      </c>
      <c r="M323">
        <v>204</v>
      </c>
      <c r="N323">
        <v>205</v>
      </c>
      <c r="O323" s="4">
        <v>205</v>
      </c>
      <c r="P323">
        <v>400110</v>
      </c>
      <c r="Q323" s="3" t="s">
        <v>99</v>
      </c>
      <c r="R323" s="22"/>
    </row>
    <row r="324" spans="1:18">
      <c r="A324">
        <v>20</v>
      </c>
      <c r="B324">
        <v>9</v>
      </c>
      <c r="C324" s="3" t="s">
        <v>85</v>
      </c>
      <c r="D324">
        <v>86</v>
      </c>
      <c r="E324">
        <v>86</v>
      </c>
      <c r="F324">
        <v>85</v>
      </c>
      <c r="G324">
        <v>85</v>
      </c>
      <c r="H324">
        <v>85</v>
      </c>
      <c r="I324">
        <v>84</v>
      </c>
      <c r="J324">
        <v>85</v>
      </c>
      <c r="K324">
        <v>84</v>
      </c>
      <c r="L324">
        <v>84</v>
      </c>
      <c r="M324">
        <v>85</v>
      </c>
      <c r="N324">
        <v>84</v>
      </c>
      <c r="O324" s="4">
        <v>84</v>
      </c>
      <c r="P324">
        <v>400111</v>
      </c>
      <c r="Q324" s="3" t="s">
        <v>99</v>
      </c>
      <c r="R324" s="22"/>
    </row>
    <row r="325" spans="1:18">
      <c r="A325">
        <v>20</v>
      </c>
      <c r="B325">
        <v>9</v>
      </c>
      <c r="C325" s="3" t="s">
        <v>85</v>
      </c>
      <c r="D325">
        <v>127</v>
      </c>
      <c r="E325">
        <v>127</v>
      </c>
      <c r="F325">
        <v>127</v>
      </c>
      <c r="G325">
        <v>127</v>
      </c>
      <c r="H325">
        <v>128</v>
      </c>
      <c r="I325">
        <v>129</v>
      </c>
      <c r="J325">
        <v>129</v>
      </c>
      <c r="K325">
        <v>128</v>
      </c>
      <c r="L325">
        <v>128</v>
      </c>
      <c r="M325">
        <v>129</v>
      </c>
      <c r="N325">
        <v>129</v>
      </c>
      <c r="O325" s="4">
        <v>129</v>
      </c>
      <c r="P325">
        <v>400113</v>
      </c>
      <c r="Q325" s="3" t="s">
        <v>99</v>
      </c>
      <c r="R325" s="22"/>
    </row>
    <row r="326" spans="1:18">
      <c r="A326">
        <v>20</v>
      </c>
      <c r="B326">
        <v>9</v>
      </c>
      <c r="C326" s="3" t="s">
        <v>85</v>
      </c>
      <c r="D326">
        <v>17</v>
      </c>
      <c r="E326">
        <v>17</v>
      </c>
      <c r="F326">
        <v>17</v>
      </c>
      <c r="G326">
        <v>17</v>
      </c>
      <c r="H326">
        <v>17</v>
      </c>
      <c r="I326">
        <v>17</v>
      </c>
      <c r="J326">
        <v>17</v>
      </c>
      <c r="K326">
        <v>17</v>
      </c>
      <c r="L326">
        <v>17</v>
      </c>
      <c r="M326">
        <v>17</v>
      </c>
      <c r="N326">
        <v>17</v>
      </c>
      <c r="O326" s="4">
        <v>17</v>
      </c>
      <c r="P326">
        <v>400114</v>
      </c>
      <c r="Q326" s="3" t="s">
        <v>99</v>
      </c>
      <c r="R326" s="22"/>
    </row>
    <row r="327" spans="1:18">
      <c r="A327">
        <v>20</v>
      </c>
      <c r="B327">
        <v>9</v>
      </c>
      <c r="C327" s="3" t="s">
        <v>85</v>
      </c>
      <c r="D327">
        <v>115</v>
      </c>
      <c r="E327">
        <v>115</v>
      </c>
      <c r="F327">
        <v>115</v>
      </c>
      <c r="G327">
        <v>113</v>
      </c>
      <c r="H327">
        <v>113</v>
      </c>
      <c r="I327">
        <v>110</v>
      </c>
      <c r="J327">
        <v>114</v>
      </c>
      <c r="K327">
        <v>113</v>
      </c>
      <c r="L327">
        <v>115</v>
      </c>
      <c r="M327">
        <v>115</v>
      </c>
      <c r="N327">
        <v>115</v>
      </c>
      <c r="O327" s="4">
        <v>115</v>
      </c>
      <c r="P327">
        <v>400115</v>
      </c>
      <c r="Q327" s="3" t="s">
        <v>99</v>
      </c>
      <c r="R327" s="22"/>
    </row>
    <row r="328" spans="1:18">
      <c r="A328">
        <v>20</v>
      </c>
      <c r="B328">
        <v>9</v>
      </c>
      <c r="C328" s="3" t="s">
        <v>85</v>
      </c>
      <c r="D328">
        <v>114</v>
      </c>
      <c r="E328">
        <v>113</v>
      </c>
      <c r="F328">
        <v>113</v>
      </c>
      <c r="G328">
        <v>111</v>
      </c>
      <c r="H328">
        <v>111</v>
      </c>
      <c r="I328">
        <v>111</v>
      </c>
      <c r="J328">
        <v>112</v>
      </c>
      <c r="K328">
        <v>112</v>
      </c>
      <c r="L328">
        <v>113</v>
      </c>
      <c r="M328">
        <v>113</v>
      </c>
      <c r="N328">
        <v>113</v>
      </c>
      <c r="O328" s="4">
        <v>113</v>
      </c>
      <c r="P328">
        <v>400116</v>
      </c>
      <c r="Q328" s="3" t="s">
        <v>99</v>
      </c>
      <c r="R328" s="22"/>
    </row>
    <row r="329" spans="1:18">
      <c r="A329">
        <v>20</v>
      </c>
      <c r="B329">
        <v>9</v>
      </c>
      <c r="C329" s="3" t="s">
        <v>85</v>
      </c>
      <c r="D329">
        <v>43.4</v>
      </c>
      <c r="E329">
        <v>44.4</v>
      </c>
      <c r="F329">
        <v>81.400000000000006</v>
      </c>
      <c r="G329">
        <v>81.400000000000006</v>
      </c>
      <c r="H329">
        <v>79.400000000000006</v>
      </c>
      <c r="I329">
        <v>80.400000000000006</v>
      </c>
      <c r="J329">
        <v>80.400000000000006</v>
      </c>
      <c r="K329">
        <v>79.400000000000006</v>
      </c>
      <c r="L329">
        <v>80.400000000000006</v>
      </c>
      <c r="M329">
        <v>89.4</v>
      </c>
      <c r="N329">
        <v>88.4</v>
      </c>
      <c r="O329" s="4">
        <v>88.4</v>
      </c>
      <c r="P329">
        <v>400118</v>
      </c>
      <c r="Q329" s="3" t="s">
        <v>99</v>
      </c>
      <c r="R329" s="22"/>
    </row>
    <row r="330" spans="1:18">
      <c r="A330">
        <v>20</v>
      </c>
      <c r="B330">
        <v>9</v>
      </c>
      <c r="C330" s="3" t="s">
        <v>85</v>
      </c>
      <c r="D330">
        <v>164</v>
      </c>
      <c r="E330">
        <v>164</v>
      </c>
      <c r="F330">
        <v>164</v>
      </c>
      <c r="G330">
        <v>164</v>
      </c>
      <c r="H330">
        <v>164</v>
      </c>
      <c r="I330">
        <v>164</v>
      </c>
      <c r="J330">
        <v>164</v>
      </c>
      <c r="K330">
        <v>164</v>
      </c>
      <c r="L330">
        <v>164</v>
      </c>
      <c r="M330">
        <v>164</v>
      </c>
      <c r="N330">
        <v>164</v>
      </c>
      <c r="O330" s="4">
        <v>164</v>
      </c>
      <c r="P330">
        <v>400119</v>
      </c>
      <c r="Q330" s="3" t="s">
        <v>99</v>
      </c>
      <c r="R330" s="22"/>
    </row>
    <row r="331" spans="1:18">
      <c r="A331">
        <v>20</v>
      </c>
      <c r="B331">
        <v>9</v>
      </c>
      <c r="C331" s="3" t="s">
        <v>85</v>
      </c>
      <c r="D331">
        <v>189.8</v>
      </c>
      <c r="E331">
        <v>189.8</v>
      </c>
      <c r="F331">
        <v>189.8</v>
      </c>
      <c r="G331">
        <v>187.8</v>
      </c>
      <c r="H331">
        <v>184.8</v>
      </c>
      <c r="I331">
        <v>182.8</v>
      </c>
      <c r="J331">
        <v>184.8</v>
      </c>
      <c r="K331">
        <v>181.8</v>
      </c>
      <c r="L331">
        <v>182.8</v>
      </c>
      <c r="M331">
        <v>183.8</v>
      </c>
      <c r="N331">
        <v>184.8</v>
      </c>
      <c r="O331" s="4">
        <v>184.8</v>
      </c>
      <c r="P331">
        <v>400120</v>
      </c>
      <c r="Q331" s="3" t="s">
        <v>99</v>
      </c>
      <c r="R331" s="22"/>
    </row>
    <row r="332" spans="1:18">
      <c r="A332">
        <v>20</v>
      </c>
      <c r="B332">
        <v>9</v>
      </c>
      <c r="C332" s="3" t="s">
        <v>85</v>
      </c>
      <c r="D332">
        <v>47</v>
      </c>
      <c r="E332">
        <v>48</v>
      </c>
      <c r="F332">
        <v>48</v>
      </c>
      <c r="G332">
        <v>47</v>
      </c>
      <c r="H332">
        <v>48</v>
      </c>
      <c r="I332">
        <v>47</v>
      </c>
      <c r="J332">
        <v>48</v>
      </c>
      <c r="K332">
        <v>48</v>
      </c>
      <c r="L332">
        <v>48</v>
      </c>
      <c r="M332">
        <v>48</v>
      </c>
      <c r="N332">
        <v>48</v>
      </c>
      <c r="O332" s="4">
        <v>48</v>
      </c>
      <c r="P332">
        <v>400121</v>
      </c>
      <c r="Q332" s="3" t="s">
        <v>99</v>
      </c>
      <c r="R332" s="22"/>
    </row>
    <row r="333" spans="1:18">
      <c r="A333">
        <v>20</v>
      </c>
      <c r="B333">
        <v>9</v>
      </c>
      <c r="C333" s="3" t="s">
        <v>85</v>
      </c>
      <c r="D333">
        <v>95.5</v>
      </c>
      <c r="E333">
        <v>95.5</v>
      </c>
      <c r="F333">
        <v>95.5</v>
      </c>
      <c r="G333">
        <v>94.5</v>
      </c>
      <c r="H333">
        <v>95.5</v>
      </c>
      <c r="I333">
        <v>95.5</v>
      </c>
      <c r="J333">
        <v>95.5</v>
      </c>
      <c r="K333">
        <v>95.5</v>
      </c>
      <c r="L333">
        <v>96.5</v>
      </c>
      <c r="M333">
        <v>96.5</v>
      </c>
      <c r="N333">
        <v>96.5</v>
      </c>
      <c r="O333" s="4">
        <v>96.5</v>
      </c>
      <c r="P333">
        <v>400122</v>
      </c>
      <c r="Q333" s="3" t="s">
        <v>99</v>
      </c>
      <c r="R333" s="22"/>
    </row>
    <row r="334" spans="1:18">
      <c r="A334">
        <v>20</v>
      </c>
      <c r="B334">
        <v>9</v>
      </c>
      <c r="C334" s="3" t="s">
        <v>85</v>
      </c>
      <c r="D334">
        <v>254</v>
      </c>
      <c r="E334">
        <v>254</v>
      </c>
      <c r="F334">
        <v>255</v>
      </c>
      <c r="G334">
        <v>255</v>
      </c>
      <c r="H334">
        <v>257</v>
      </c>
      <c r="I334">
        <v>256</v>
      </c>
      <c r="J334">
        <v>256</v>
      </c>
      <c r="K334">
        <v>250</v>
      </c>
      <c r="L334">
        <v>249</v>
      </c>
      <c r="M334">
        <v>243</v>
      </c>
      <c r="N334">
        <v>237</v>
      </c>
      <c r="O334" s="4">
        <v>240</v>
      </c>
      <c r="P334">
        <v>400123</v>
      </c>
      <c r="Q334" s="3" t="s">
        <v>99</v>
      </c>
      <c r="R334" s="22"/>
    </row>
    <row r="335" spans="1:18">
      <c r="A335">
        <v>20</v>
      </c>
      <c r="B335">
        <v>9</v>
      </c>
      <c r="C335" s="3" t="s">
        <v>85</v>
      </c>
      <c r="D335">
        <v>67</v>
      </c>
      <c r="E335">
        <v>67</v>
      </c>
      <c r="F335">
        <v>67</v>
      </c>
      <c r="G335">
        <v>66</v>
      </c>
      <c r="H335">
        <v>66</v>
      </c>
      <c r="I335">
        <v>66</v>
      </c>
      <c r="J335">
        <v>66</v>
      </c>
      <c r="K335">
        <v>66</v>
      </c>
      <c r="L335">
        <v>66</v>
      </c>
      <c r="M335">
        <v>66</v>
      </c>
      <c r="N335">
        <v>66</v>
      </c>
      <c r="O335" s="4">
        <v>66</v>
      </c>
      <c r="P335">
        <v>400124</v>
      </c>
      <c r="Q335" s="3" t="s">
        <v>99</v>
      </c>
      <c r="R335" s="22"/>
    </row>
    <row r="336" spans="1:18">
      <c r="A336">
        <v>20</v>
      </c>
      <c r="B336">
        <v>9</v>
      </c>
      <c r="C336" s="3" t="s">
        <v>85</v>
      </c>
      <c r="D336">
        <v>22</v>
      </c>
      <c r="E336">
        <v>22</v>
      </c>
      <c r="F336">
        <v>22</v>
      </c>
      <c r="G336">
        <v>22</v>
      </c>
      <c r="H336">
        <v>22</v>
      </c>
      <c r="I336">
        <v>22</v>
      </c>
      <c r="J336">
        <v>22</v>
      </c>
      <c r="K336">
        <v>22</v>
      </c>
      <c r="L336">
        <v>22</v>
      </c>
      <c r="M336">
        <v>22</v>
      </c>
      <c r="N336">
        <v>23</v>
      </c>
      <c r="O336" s="4">
        <v>23</v>
      </c>
      <c r="P336">
        <v>400125</v>
      </c>
      <c r="Q336" s="3" t="s">
        <v>99</v>
      </c>
      <c r="R336" s="22"/>
    </row>
    <row r="337" spans="1:18">
      <c r="A337">
        <v>20</v>
      </c>
      <c r="B337">
        <v>9</v>
      </c>
      <c r="C337" s="3" t="s">
        <v>85</v>
      </c>
      <c r="D337">
        <v>115</v>
      </c>
      <c r="E337">
        <v>115</v>
      </c>
      <c r="F337">
        <v>115</v>
      </c>
      <c r="G337">
        <v>115</v>
      </c>
      <c r="H337">
        <v>115</v>
      </c>
      <c r="I337">
        <v>114</v>
      </c>
      <c r="J337">
        <v>115</v>
      </c>
      <c r="K337">
        <v>115</v>
      </c>
      <c r="L337">
        <v>115</v>
      </c>
      <c r="M337">
        <v>113</v>
      </c>
      <c r="N337">
        <v>114</v>
      </c>
      <c r="O337" s="4">
        <v>113</v>
      </c>
      <c r="P337">
        <v>400126</v>
      </c>
      <c r="Q337" s="3" t="s">
        <v>99</v>
      </c>
      <c r="R337" s="22"/>
    </row>
    <row r="338" spans="1:18">
      <c r="A338">
        <v>20</v>
      </c>
      <c r="B338">
        <v>9</v>
      </c>
      <c r="C338" s="3" t="s">
        <v>85</v>
      </c>
      <c r="D338" s="9">
        <v>3470.1</v>
      </c>
      <c r="E338" s="9">
        <v>3500.1</v>
      </c>
      <c r="F338" s="9">
        <v>3548.1</v>
      </c>
      <c r="G338" s="9">
        <v>3574.1</v>
      </c>
      <c r="H338" s="9">
        <v>3548.6</v>
      </c>
      <c r="I338" s="9">
        <v>3571.6</v>
      </c>
      <c r="J338" s="9">
        <v>3593.1</v>
      </c>
      <c r="K338" s="9">
        <v>3589.1</v>
      </c>
      <c r="L338" s="9">
        <v>3597.1</v>
      </c>
      <c r="M338" s="9">
        <v>3673.1</v>
      </c>
      <c r="N338" s="9">
        <v>3681.1</v>
      </c>
      <c r="O338" s="4">
        <v>3682.1</v>
      </c>
      <c r="P338">
        <v>400127</v>
      </c>
      <c r="Q338" s="3" t="s">
        <v>99</v>
      </c>
      <c r="R338" s="22"/>
    </row>
    <row r="339" spans="1:18">
      <c r="A339">
        <v>20</v>
      </c>
      <c r="B339">
        <v>9</v>
      </c>
      <c r="C339" s="3" t="s">
        <v>85</v>
      </c>
      <c r="D339" s="9">
        <v>3133.1</v>
      </c>
      <c r="E339" s="9">
        <v>3145.6</v>
      </c>
      <c r="F339" s="9">
        <v>3142.6</v>
      </c>
      <c r="G339" s="9">
        <v>3156.1</v>
      </c>
      <c r="H339" s="9">
        <v>3132.6</v>
      </c>
      <c r="I339" s="9">
        <v>3149.6</v>
      </c>
      <c r="J339" s="9">
        <v>3159.6</v>
      </c>
      <c r="K339" s="9">
        <v>3160.6</v>
      </c>
      <c r="L339" s="9">
        <v>3159.6</v>
      </c>
      <c r="M339" s="9">
        <v>3212.6</v>
      </c>
      <c r="N339" s="9">
        <v>3224.6</v>
      </c>
      <c r="O339" s="4">
        <v>3225.6</v>
      </c>
      <c r="P339">
        <v>400128</v>
      </c>
      <c r="Q339" s="3" t="s">
        <v>99</v>
      </c>
      <c r="R339" s="22"/>
    </row>
    <row r="340" spans="1:18">
      <c r="A340">
        <v>20</v>
      </c>
      <c r="B340">
        <v>9</v>
      </c>
      <c r="C340" s="3" t="s">
        <v>85</v>
      </c>
      <c r="D340" s="9">
        <v>2236.8000000000002</v>
      </c>
      <c r="E340" s="9">
        <v>2242.3000000000002</v>
      </c>
      <c r="F340" s="9">
        <v>2249.3000000000002</v>
      </c>
      <c r="G340" s="9">
        <v>2229.3000000000002</v>
      </c>
      <c r="H340" s="9">
        <v>2233.3000000000002</v>
      </c>
      <c r="I340" s="9">
        <v>2234.3000000000002</v>
      </c>
      <c r="J340" s="9">
        <v>2243.3000000000002</v>
      </c>
      <c r="K340" s="9">
        <v>2245.3000000000002</v>
      </c>
      <c r="L340" s="9">
        <v>2248.3000000000002</v>
      </c>
      <c r="M340" s="9">
        <v>2249.3000000000002</v>
      </c>
      <c r="N340" s="9">
        <v>2246.3000000000002</v>
      </c>
      <c r="O340" s="4">
        <v>2249.3000000000002</v>
      </c>
      <c r="P340">
        <v>400130</v>
      </c>
      <c r="Q340" s="3" t="s">
        <v>99</v>
      </c>
      <c r="R340" s="22"/>
    </row>
    <row r="341" spans="1:18">
      <c r="A341">
        <v>20</v>
      </c>
      <c r="B341">
        <v>9</v>
      </c>
      <c r="C341" s="3" t="s">
        <v>85</v>
      </c>
      <c r="D341" s="9">
        <v>2217.1999999999998</v>
      </c>
      <c r="E341" s="9">
        <v>2224.6999999999998</v>
      </c>
      <c r="F341" s="9">
        <v>2246.6999999999998</v>
      </c>
      <c r="G341" s="9">
        <v>2227.6999999999998</v>
      </c>
      <c r="H341" s="9">
        <v>2229.6999999999998</v>
      </c>
      <c r="I341" s="9">
        <v>2230.6999999999998</v>
      </c>
      <c r="J341" s="9">
        <v>2241.6999999999998</v>
      </c>
      <c r="K341" s="9">
        <v>2243.6999999999998</v>
      </c>
      <c r="L341" s="9">
        <v>2243.6999999999998</v>
      </c>
      <c r="M341" s="9">
        <v>2243.6999999999998</v>
      </c>
      <c r="N341" s="9">
        <v>2240.6999999999998</v>
      </c>
      <c r="O341" s="4">
        <v>2240.6999999999998</v>
      </c>
      <c r="P341">
        <v>400131</v>
      </c>
      <c r="Q341" s="3" t="s">
        <v>99</v>
      </c>
      <c r="R341" s="22"/>
    </row>
    <row r="342" spans="1:18">
      <c r="A342">
        <v>20</v>
      </c>
      <c r="B342">
        <v>9</v>
      </c>
      <c r="C342" s="3" t="s">
        <v>85</v>
      </c>
      <c r="D342">
        <v>141</v>
      </c>
      <c r="E342">
        <v>141</v>
      </c>
      <c r="F342">
        <v>137</v>
      </c>
      <c r="G342">
        <v>136</v>
      </c>
      <c r="H342">
        <v>138</v>
      </c>
      <c r="I342">
        <v>136</v>
      </c>
      <c r="J342">
        <v>137</v>
      </c>
      <c r="K342">
        <v>135</v>
      </c>
      <c r="L342">
        <v>135</v>
      </c>
      <c r="M342">
        <v>133</v>
      </c>
      <c r="N342">
        <v>134</v>
      </c>
      <c r="O342" s="4">
        <v>132</v>
      </c>
      <c r="P342">
        <v>400133</v>
      </c>
      <c r="Q342" s="3" t="s">
        <v>99</v>
      </c>
      <c r="R342" s="22"/>
    </row>
    <row r="343" spans="1:18">
      <c r="A343">
        <v>20</v>
      </c>
      <c r="B343">
        <v>9</v>
      </c>
      <c r="C343" s="3" t="s">
        <v>85</v>
      </c>
      <c r="D343">
        <v>140</v>
      </c>
      <c r="E343">
        <v>140</v>
      </c>
      <c r="F343">
        <v>139</v>
      </c>
      <c r="G343">
        <v>136</v>
      </c>
      <c r="H343">
        <v>137</v>
      </c>
      <c r="I343">
        <v>136</v>
      </c>
      <c r="J343">
        <v>136</v>
      </c>
      <c r="K343">
        <v>134</v>
      </c>
      <c r="L343">
        <v>134</v>
      </c>
      <c r="M343">
        <v>132</v>
      </c>
      <c r="N343">
        <v>133</v>
      </c>
      <c r="O343" s="4">
        <v>132</v>
      </c>
      <c r="P343">
        <v>400134</v>
      </c>
      <c r="Q343" s="3" t="s">
        <v>99</v>
      </c>
      <c r="R343" s="22"/>
    </row>
    <row r="344" spans="1:18">
      <c r="A344">
        <v>20</v>
      </c>
      <c r="B344">
        <v>9</v>
      </c>
      <c r="C344" s="3" t="s">
        <v>85</v>
      </c>
      <c r="D344">
        <v>197</v>
      </c>
      <c r="E344">
        <v>197</v>
      </c>
      <c r="F344">
        <v>193.8</v>
      </c>
      <c r="G344">
        <v>193</v>
      </c>
      <c r="H344">
        <v>193</v>
      </c>
      <c r="I344">
        <v>190.8</v>
      </c>
      <c r="J344">
        <v>191.8</v>
      </c>
      <c r="K344">
        <v>192.8</v>
      </c>
      <c r="L344">
        <v>192.8</v>
      </c>
      <c r="M344">
        <v>192.8</v>
      </c>
      <c r="N344">
        <v>196</v>
      </c>
      <c r="O344" s="4">
        <v>191.8</v>
      </c>
      <c r="P344">
        <v>400136</v>
      </c>
      <c r="Q344" s="3" t="s">
        <v>99</v>
      </c>
      <c r="R344" s="22"/>
    </row>
    <row r="345" spans="1:18">
      <c r="A345">
        <v>20</v>
      </c>
      <c r="B345">
        <v>9</v>
      </c>
      <c r="C345" s="3" t="s">
        <v>85</v>
      </c>
      <c r="D345">
        <v>187</v>
      </c>
      <c r="E345">
        <v>187</v>
      </c>
      <c r="F345">
        <v>187</v>
      </c>
      <c r="G345">
        <v>186</v>
      </c>
      <c r="H345">
        <v>186</v>
      </c>
      <c r="I345">
        <v>186</v>
      </c>
      <c r="J345">
        <v>187</v>
      </c>
      <c r="K345">
        <v>187</v>
      </c>
      <c r="L345">
        <v>186</v>
      </c>
      <c r="M345">
        <v>185</v>
      </c>
      <c r="N345">
        <v>185</v>
      </c>
      <c r="O345" s="4">
        <v>185</v>
      </c>
      <c r="P345">
        <v>400137</v>
      </c>
      <c r="Q345" s="3" t="s">
        <v>99</v>
      </c>
      <c r="R345" s="22"/>
    </row>
    <row r="346" spans="1:18">
      <c r="A346">
        <v>20</v>
      </c>
      <c r="B346">
        <v>9</v>
      </c>
      <c r="C346" s="3" t="s">
        <v>85</v>
      </c>
      <c r="D346">
        <v>163</v>
      </c>
      <c r="E346">
        <v>163</v>
      </c>
      <c r="F346">
        <v>163</v>
      </c>
      <c r="G346">
        <v>163</v>
      </c>
      <c r="H346">
        <v>163</v>
      </c>
      <c r="I346">
        <v>163</v>
      </c>
      <c r="J346">
        <v>162</v>
      </c>
      <c r="K346">
        <v>163</v>
      </c>
      <c r="L346">
        <v>163</v>
      </c>
      <c r="M346">
        <v>163</v>
      </c>
      <c r="N346">
        <v>162</v>
      </c>
      <c r="O346" s="4">
        <v>163</v>
      </c>
      <c r="P346">
        <v>400138</v>
      </c>
      <c r="Q346" s="3" t="s">
        <v>99</v>
      </c>
      <c r="R346" s="22"/>
    </row>
    <row r="347" spans="1:18">
      <c r="A347">
        <v>20</v>
      </c>
      <c r="B347">
        <v>9</v>
      </c>
      <c r="C347" s="3" t="s">
        <v>85</v>
      </c>
      <c r="D347">
        <v>78.8</v>
      </c>
      <c r="E347">
        <v>78.8</v>
      </c>
      <c r="F347">
        <v>78.8</v>
      </c>
      <c r="G347">
        <v>78.8</v>
      </c>
      <c r="H347">
        <v>78.8</v>
      </c>
      <c r="I347">
        <v>78.8</v>
      </c>
      <c r="J347">
        <v>78.8</v>
      </c>
      <c r="K347">
        <v>78.8</v>
      </c>
      <c r="L347">
        <v>78.8</v>
      </c>
      <c r="M347">
        <v>78.8</v>
      </c>
      <c r="N347">
        <v>78.8</v>
      </c>
      <c r="O347" s="4">
        <v>78.8</v>
      </c>
      <c r="P347">
        <v>400139</v>
      </c>
      <c r="Q347" s="3" t="s">
        <v>99</v>
      </c>
      <c r="R347" s="22"/>
    </row>
    <row r="348" spans="1:18">
      <c r="A348">
        <v>20</v>
      </c>
      <c r="B348">
        <v>9</v>
      </c>
      <c r="C348" s="3" t="s">
        <v>85</v>
      </c>
      <c r="D348">
        <v>328.5</v>
      </c>
      <c r="E348">
        <v>326.5</v>
      </c>
      <c r="F348">
        <v>327.5</v>
      </c>
      <c r="G348">
        <v>327.5</v>
      </c>
      <c r="H348">
        <v>328.5</v>
      </c>
      <c r="I348">
        <v>328.5</v>
      </c>
      <c r="J348">
        <v>330.5</v>
      </c>
      <c r="K348">
        <v>330.5</v>
      </c>
      <c r="L348">
        <v>329.5</v>
      </c>
      <c r="M348">
        <v>330.5</v>
      </c>
      <c r="N348">
        <v>330.5</v>
      </c>
      <c r="O348" s="4">
        <v>330.5</v>
      </c>
      <c r="P348">
        <v>400140</v>
      </c>
      <c r="Q348" s="3" t="s">
        <v>99</v>
      </c>
      <c r="R348" s="22"/>
    </row>
    <row r="349" spans="1:18">
      <c r="A349">
        <v>20</v>
      </c>
      <c r="B349">
        <v>9</v>
      </c>
      <c r="C349" s="3" t="s">
        <v>85</v>
      </c>
      <c r="D349" s="9">
        <v>1079.8</v>
      </c>
      <c r="E349" s="9">
        <v>1085.8</v>
      </c>
      <c r="F349" s="9">
        <v>1091.8</v>
      </c>
      <c r="G349" s="9">
        <v>1091.8</v>
      </c>
      <c r="H349" s="9">
        <v>1091.8</v>
      </c>
      <c r="I349" s="9">
        <v>1090.8</v>
      </c>
      <c r="J349" s="9">
        <v>1093.8</v>
      </c>
      <c r="K349" s="9">
        <v>1092.8</v>
      </c>
      <c r="L349" s="9">
        <v>1094.8</v>
      </c>
      <c r="M349" s="9">
        <v>1092.8</v>
      </c>
      <c r="N349" s="9">
        <v>1091.8</v>
      </c>
      <c r="O349" s="4">
        <v>1093.8</v>
      </c>
      <c r="P349">
        <v>400141</v>
      </c>
      <c r="Q349" s="3" t="s">
        <v>99</v>
      </c>
      <c r="R349" s="22"/>
    </row>
    <row r="350" spans="1:18">
      <c r="A350">
        <v>20</v>
      </c>
      <c r="B350">
        <v>9</v>
      </c>
      <c r="C350" s="3" t="s">
        <v>85</v>
      </c>
      <c r="D350" s="9">
        <v>3167.6</v>
      </c>
      <c r="E350" s="9">
        <v>3210.6</v>
      </c>
      <c r="F350" s="9">
        <v>3223.6</v>
      </c>
      <c r="G350" s="9">
        <v>3219.6</v>
      </c>
      <c r="H350" s="9">
        <v>3211.6</v>
      </c>
      <c r="I350" s="9">
        <v>3209.6</v>
      </c>
      <c r="J350" s="9">
        <v>3216.6</v>
      </c>
      <c r="K350" s="9">
        <v>3186.8</v>
      </c>
      <c r="L350" s="9">
        <v>3191</v>
      </c>
      <c r="M350" s="9">
        <v>3170.4</v>
      </c>
      <c r="N350" s="9">
        <v>3166.4</v>
      </c>
      <c r="O350" s="4">
        <v>3162.4</v>
      </c>
      <c r="P350">
        <v>400143</v>
      </c>
      <c r="Q350" s="3" t="s">
        <v>99</v>
      </c>
      <c r="R350" s="22"/>
    </row>
    <row r="351" spans="1:18">
      <c r="A351">
        <v>20</v>
      </c>
      <c r="B351">
        <v>9</v>
      </c>
      <c r="C351" s="3" t="s">
        <v>85</v>
      </c>
      <c r="D351">
        <v>220</v>
      </c>
      <c r="E351">
        <v>220</v>
      </c>
      <c r="F351">
        <v>221</v>
      </c>
      <c r="G351">
        <v>215</v>
      </c>
      <c r="H351">
        <v>214</v>
      </c>
      <c r="I351">
        <v>209</v>
      </c>
      <c r="J351">
        <v>208</v>
      </c>
      <c r="K351">
        <v>205</v>
      </c>
      <c r="L351">
        <v>208</v>
      </c>
      <c r="M351">
        <v>206</v>
      </c>
      <c r="N351">
        <v>206</v>
      </c>
      <c r="O351" s="4">
        <v>203</v>
      </c>
      <c r="P351">
        <v>400144</v>
      </c>
      <c r="Q351" s="3" t="s">
        <v>99</v>
      </c>
      <c r="R351" s="22"/>
    </row>
    <row r="352" spans="1:18">
      <c r="A352">
        <v>20</v>
      </c>
      <c r="B352">
        <v>9</v>
      </c>
      <c r="C352" s="3" t="s">
        <v>85</v>
      </c>
      <c r="D352">
        <v>231</v>
      </c>
      <c r="E352">
        <v>231</v>
      </c>
      <c r="F352">
        <v>232</v>
      </c>
      <c r="G352">
        <v>227</v>
      </c>
      <c r="H352">
        <v>226</v>
      </c>
      <c r="I352">
        <v>222</v>
      </c>
      <c r="J352">
        <v>221</v>
      </c>
      <c r="K352">
        <v>218</v>
      </c>
      <c r="L352">
        <v>222</v>
      </c>
      <c r="M352">
        <v>221</v>
      </c>
      <c r="N352">
        <v>222</v>
      </c>
      <c r="O352" s="4">
        <v>218</v>
      </c>
      <c r="P352">
        <v>400145</v>
      </c>
      <c r="Q352" s="3" t="s">
        <v>99</v>
      </c>
      <c r="R352" s="22"/>
    </row>
    <row r="353" spans="1:18">
      <c r="A353">
        <v>20</v>
      </c>
      <c r="B353">
        <v>9</v>
      </c>
      <c r="C353" s="3" t="s">
        <v>85</v>
      </c>
      <c r="D353">
        <v>114</v>
      </c>
      <c r="E353">
        <v>114</v>
      </c>
      <c r="F353">
        <v>114</v>
      </c>
      <c r="G353">
        <v>113</v>
      </c>
      <c r="H353">
        <v>113</v>
      </c>
      <c r="I353">
        <v>114</v>
      </c>
      <c r="J353">
        <v>114</v>
      </c>
      <c r="K353">
        <v>113</v>
      </c>
      <c r="L353">
        <v>113</v>
      </c>
      <c r="M353">
        <v>114</v>
      </c>
      <c r="N353">
        <v>115</v>
      </c>
      <c r="O353" s="4">
        <v>115</v>
      </c>
      <c r="P353">
        <v>400147</v>
      </c>
      <c r="Q353" s="3" t="s">
        <v>99</v>
      </c>
      <c r="R353" s="22"/>
    </row>
    <row r="354" spans="1:18">
      <c r="A354">
        <v>20</v>
      </c>
      <c r="B354">
        <v>9</v>
      </c>
      <c r="C354" s="3" t="s">
        <v>85</v>
      </c>
      <c r="E354">
        <v>1</v>
      </c>
      <c r="F354">
        <v>1</v>
      </c>
      <c r="G354">
        <v>1</v>
      </c>
      <c r="H354">
        <v>1</v>
      </c>
      <c r="I354">
        <v>1</v>
      </c>
      <c r="J354">
        <v>1</v>
      </c>
      <c r="K354">
        <v>1</v>
      </c>
      <c r="L354">
        <v>1</v>
      </c>
      <c r="M354">
        <v>1</v>
      </c>
      <c r="N354">
        <v>1</v>
      </c>
      <c r="O354" s="4">
        <v>1</v>
      </c>
      <c r="P354">
        <v>400149</v>
      </c>
      <c r="Q354" s="3" t="s">
        <v>99</v>
      </c>
      <c r="R354" s="22"/>
    </row>
    <row r="355" spans="1:18">
      <c r="A355">
        <v>20</v>
      </c>
      <c r="B355">
        <v>9</v>
      </c>
      <c r="C355" s="3" t="s">
        <v>27</v>
      </c>
      <c r="D355">
        <v>198.5</v>
      </c>
      <c r="E355">
        <v>198.5</v>
      </c>
      <c r="F355">
        <v>198.5</v>
      </c>
      <c r="G355">
        <v>199.5</v>
      </c>
      <c r="H355">
        <v>199.5</v>
      </c>
      <c r="I355">
        <v>199.5</v>
      </c>
      <c r="J355">
        <v>199.5</v>
      </c>
      <c r="K355">
        <v>199.5</v>
      </c>
      <c r="L355">
        <v>198.5</v>
      </c>
      <c r="M355">
        <v>199.5</v>
      </c>
      <c r="N355">
        <v>199.5</v>
      </c>
      <c r="O355" s="4">
        <v>199.5</v>
      </c>
      <c r="P355">
        <v>401104</v>
      </c>
      <c r="Q355" s="3" t="s">
        <v>99</v>
      </c>
      <c r="R355" s="22"/>
    </row>
    <row r="356" spans="1:18">
      <c r="A356">
        <v>20</v>
      </c>
      <c r="B356">
        <v>9</v>
      </c>
      <c r="C356" s="3" t="s">
        <v>27</v>
      </c>
      <c r="D356">
        <v>320</v>
      </c>
      <c r="E356">
        <v>322</v>
      </c>
      <c r="F356">
        <v>321</v>
      </c>
      <c r="G356">
        <v>314</v>
      </c>
      <c r="H356">
        <v>317</v>
      </c>
      <c r="I356">
        <v>317</v>
      </c>
      <c r="J356">
        <v>317</v>
      </c>
      <c r="K356">
        <v>314</v>
      </c>
      <c r="L356">
        <v>314</v>
      </c>
      <c r="M356">
        <v>313</v>
      </c>
      <c r="N356">
        <v>312</v>
      </c>
      <c r="O356" s="4">
        <v>311</v>
      </c>
      <c r="P356">
        <v>401105</v>
      </c>
      <c r="Q356" s="3" t="s">
        <v>99</v>
      </c>
      <c r="R356" s="22"/>
    </row>
    <row r="357" spans="1:18">
      <c r="A357">
        <v>20</v>
      </c>
      <c r="B357">
        <v>9</v>
      </c>
      <c r="C357" s="3" t="s">
        <v>27</v>
      </c>
      <c r="D357">
        <v>1</v>
      </c>
      <c r="E357">
        <v>1</v>
      </c>
      <c r="F357">
        <v>1</v>
      </c>
      <c r="G357">
        <v>1</v>
      </c>
      <c r="H357">
        <v>1</v>
      </c>
      <c r="I357">
        <v>1</v>
      </c>
      <c r="J357">
        <v>1</v>
      </c>
      <c r="K357">
        <v>2</v>
      </c>
      <c r="L357">
        <v>2</v>
      </c>
      <c r="M357">
        <v>2</v>
      </c>
      <c r="N357">
        <v>2</v>
      </c>
      <c r="O357" s="4">
        <v>2</v>
      </c>
      <c r="P357">
        <v>401106</v>
      </c>
      <c r="Q357" s="3" t="s">
        <v>99</v>
      </c>
      <c r="R357" s="22"/>
    </row>
    <row r="358" spans="1:18">
      <c r="A358">
        <v>20</v>
      </c>
      <c r="B358">
        <v>9</v>
      </c>
      <c r="C358" s="3" t="s">
        <v>27</v>
      </c>
      <c r="D358">
        <v>193.6</v>
      </c>
      <c r="E358">
        <v>195.6</v>
      </c>
      <c r="F358">
        <v>189.6</v>
      </c>
      <c r="G358">
        <v>189.6</v>
      </c>
      <c r="H358">
        <v>191.6</v>
      </c>
      <c r="I358">
        <v>192.6</v>
      </c>
      <c r="J358">
        <v>193.6</v>
      </c>
      <c r="K358">
        <v>194.6</v>
      </c>
      <c r="L358">
        <v>197.6</v>
      </c>
      <c r="M358">
        <v>198.6</v>
      </c>
      <c r="N358">
        <v>198.6</v>
      </c>
      <c r="O358" s="4">
        <v>198.6</v>
      </c>
      <c r="P358">
        <v>401107</v>
      </c>
      <c r="Q358" s="3" t="s">
        <v>99</v>
      </c>
      <c r="R358" s="22"/>
    </row>
    <row r="359" spans="1:18">
      <c r="A359">
        <v>20</v>
      </c>
      <c r="B359">
        <v>9</v>
      </c>
      <c r="C359" s="3" t="s">
        <v>27</v>
      </c>
      <c r="D359">
        <v>353</v>
      </c>
      <c r="E359">
        <v>347</v>
      </c>
      <c r="F359">
        <v>345</v>
      </c>
      <c r="G359">
        <v>345</v>
      </c>
      <c r="H359">
        <v>348</v>
      </c>
      <c r="I359">
        <v>349</v>
      </c>
      <c r="J359">
        <v>349</v>
      </c>
      <c r="K359">
        <v>348</v>
      </c>
      <c r="L359">
        <v>348</v>
      </c>
      <c r="M359">
        <v>351</v>
      </c>
      <c r="N359">
        <v>350</v>
      </c>
      <c r="O359" s="4">
        <v>350</v>
      </c>
      <c r="P359">
        <v>401108</v>
      </c>
      <c r="Q359" s="3" t="s">
        <v>99</v>
      </c>
      <c r="R359" s="22"/>
    </row>
    <row r="360" spans="1:18">
      <c r="A360">
        <v>20</v>
      </c>
      <c r="B360">
        <v>9</v>
      </c>
      <c r="C360" s="3" t="s">
        <v>27</v>
      </c>
      <c r="D360">
        <v>192</v>
      </c>
      <c r="E360">
        <v>192</v>
      </c>
      <c r="F360">
        <v>191</v>
      </c>
      <c r="G360">
        <v>189</v>
      </c>
      <c r="H360">
        <v>189</v>
      </c>
      <c r="I360">
        <v>187</v>
      </c>
      <c r="J360">
        <v>188</v>
      </c>
      <c r="K360">
        <v>188</v>
      </c>
      <c r="L360">
        <v>189</v>
      </c>
      <c r="M360">
        <v>189</v>
      </c>
      <c r="N360">
        <v>188</v>
      </c>
      <c r="O360" s="4">
        <v>189</v>
      </c>
      <c r="P360">
        <v>401109</v>
      </c>
      <c r="Q360" s="3" t="s">
        <v>99</v>
      </c>
      <c r="R360" s="22"/>
    </row>
    <row r="361" spans="1:18">
      <c r="A361">
        <v>20</v>
      </c>
      <c r="B361">
        <v>9</v>
      </c>
      <c r="C361" s="3" t="s">
        <v>27</v>
      </c>
      <c r="D361">
        <v>67</v>
      </c>
      <c r="E361">
        <v>67</v>
      </c>
      <c r="F361">
        <v>67</v>
      </c>
      <c r="G361">
        <v>67</v>
      </c>
      <c r="H361">
        <v>67</v>
      </c>
      <c r="I361">
        <v>67</v>
      </c>
      <c r="J361">
        <v>67</v>
      </c>
      <c r="K361">
        <v>66</v>
      </c>
      <c r="L361">
        <v>66</v>
      </c>
      <c r="M361">
        <v>66</v>
      </c>
      <c r="N361">
        <v>66</v>
      </c>
      <c r="O361" s="4">
        <v>66</v>
      </c>
      <c r="P361">
        <v>401110</v>
      </c>
      <c r="Q361" s="3" t="s">
        <v>99</v>
      </c>
      <c r="R361" s="22"/>
    </row>
    <row r="362" spans="1:18">
      <c r="A362">
        <v>20</v>
      </c>
      <c r="B362">
        <v>9</v>
      </c>
      <c r="C362" s="3" t="s">
        <v>27</v>
      </c>
      <c r="D362">
        <v>72</v>
      </c>
      <c r="E362">
        <v>72</v>
      </c>
      <c r="F362">
        <v>72</v>
      </c>
      <c r="G362">
        <v>72</v>
      </c>
      <c r="H362">
        <v>72</v>
      </c>
      <c r="I362">
        <v>72</v>
      </c>
      <c r="J362">
        <v>73</v>
      </c>
      <c r="K362">
        <v>73</v>
      </c>
      <c r="L362">
        <v>73</v>
      </c>
      <c r="M362">
        <v>73</v>
      </c>
      <c r="N362">
        <v>73</v>
      </c>
      <c r="O362" s="4">
        <v>73</v>
      </c>
      <c r="P362">
        <v>401111</v>
      </c>
      <c r="Q362" s="3" t="s">
        <v>99</v>
      </c>
      <c r="R362" s="22"/>
    </row>
    <row r="363" spans="1:18">
      <c r="A363">
        <v>20</v>
      </c>
      <c r="B363">
        <v>9</v>
      </c>
      <c r="C363" s="3" t="s">
        <v>27</v>
      </c>
      <c r="D363">
        <v>116.5</v>
      </c>
      <c r="E363">
        <v>115.5</v>
      </c>
      <c r="F363">
        <v>115.5</v>
      </c>
      <c r="G363">
        <v>114.5</v>
      </c>
      <c r="H363">
        <v>114.5</v>
      </c>
      <c r="I363">
        <v>114.5</v>
      </c>
      <c r="J363">
        <v>113.5</v>
      </c>
      <c r="K363">
        <v>111.5</v>
      </c>
      <c r="L363">
        <v>111.5</v>
      </c>
      <c r="M363">
        <v>112.5</v>
      </c>
      <c r="N363">
        <v>113.5</v>
      </c>
      <c r="O363" s="4">
        <v>112.5</v>
      </c>
      <c r="P363">
        <v>401112</v>
      </c>
      <c r="Q363" s="3" t="s">
        <v>99</v>
      </c>
      <c r="R363" s="22"/>
    </row>
    <row r="364" spans="1:18">
      <c r="A364">
        <v>20</v>
      </c>
      <c r="B364">
        <v>9</v>
      </c>
      <c r="C364" s="3" t="s">
        <v>27</v>
      </c>
      <c r="D364">
        <v>22</v>
      </c>
      <c r="E364">
        <v>22</v>
      </c>
      <c r="F364">
        <v>22</v>
      </c>
      <c r="G364">
        <v>22</v>
      </c>
      <c r="H364">
        <v>22</v>
      </c>
      <c r="I364">
        <v>21</v>
      </c>
      <c r="J364">
        <v>21</v>
      </c>
      <c r="K364">
        <v>22</v>
      </c>
      <c r="L364">
        <v>22</v>
      </c>
      <c r="M364">
        <v>22</v>
      </c>
      <c r="N364">
        <v>22</v>
      </c>
      <c r="O364" s="4">
        <v>22</v>
      </c>
      <c r="P364">
        <v>401113</v>
      </c>
      <c r="Q364" s="3" t="s">
        <v>99</v>
      </c>
      <c r="R364" s="22"/>
    </row>
    <row r="365" spans="1:18">
      <c r="A365">
        <v>20</v>
      </c>
      <c r="B365">
        <v>9</v>
      </c>
      <c r="C365" s="3" t="s">
        <v>27</v>
      </c>
      <c r="D365">
        <v>23</v>
      </c>
      <c r="E365">
        <v>22</v>
      </c>
      <c r="F365">
        <v>22</v>
      </c>
      <c r="G365">
        <v>22</v>
      </c>
      <c r="H365">
        <v>22</v>
      </c>
      <c r="I365">
        <v>23</v>
      </c>
      <c r="J365">
        <v>23</v>
      </c>
      <c r="K365">
        <v>23</v>
      </c>
      <c r="L365">
        <v>23</v>
      </c>
      <c r="M365">
        <v>23</v>
      </c>
      <c r="N365">
        <v>23</v>
      </c>
      <c r="O365" s="4">
        <v>23</v>
      </c>
      <c r="P365">
        <v>401114</v>
      </c>
      <c r="Q365" s="3" t="s">
        <v>99</v>
      </c>
      <c r="R365" s="22"/>
    </row>
    <row r="366" spans="1:18">
      <c r="A366">
        <v>20</v>
      </c>
      <c r="B366">
        <v>9</v>
      </c>
      <c r="C366" s="3" t="s">
        <v>27</v>
      </c>
      <c r="D366">
        <v>140</v>
      </c>
      <c r="E366">
        <v>140</v>
      </c>
      <c r="F366">
        <v>137</v>
      </c>
      <c r="G366">
        <v>137</v>
      </c>
      <c r="H366">
        <v>136</v>
      </c>
      <c r="I366">
        <v>137</v>
      </c>
      <c r="J366">
        <v>136</v>
      </c>
      <c r="K366">
        <v>135</v>
      </c>
      <c r="L366">
        <v>136</v>
      </c>
      <c r="M366">
        <v>134</v>
      </c>
      <c r="N366">
        <v>136</v>
      </c>
      <c r="O366" s="4">
        <v>136</v>
      </c>
      <c r="P366">
        <v>401115</v>
      </c>
      <c r="Q366" s="3" t="s">
        <v>99</v>
      </c>
      <c r="R366" s="22"/>
    </row>
    <row r="367" spans="1:18">
      <c r="A367">
        <v>20</v>
      </c>
      <c r="B367">
        <v>9</v>
      </c>
      <c r="C367" s="3" t="s">
        <v>27</v>
      </c>
      <c r="D367">
        <v>194.6</v>
      </c>
      <c r="E367">
        <v>193.6</v>
      </c>
      <c r="F367">
        <v>193.6</v>
      </c>
      <c r="G367">
        <v>193.6</v>
      </c>
      <c r="H367">
        <v>191.6</v>
      </c>
      <c r="I367">
        <v>192.6</v>
      </c>
      <c r="J367">
        <v>192.6</v>
      </c>
      <c r="K367">
        <v>191.6</v>
      </c>
      <c r="L367">
        <v>192.6</v>
      </c>
      <c r="M367">
        <v>191.6</v>
      </c>
      <c r="N367">
        <v>191.6</v>
      </c>
      <c r="O367" s="4">
        <v>191.6</v>
      </c>
      <c r="P367">
        <v>401116</v>
      </c>
      <c r="Q367" s="3" t="s">
        <v>99</v>
      </c>
      <c r="R367" s="22"/>
    </row>
    <row r="368" spans="1:18">
      <c r="A368">
        <v>20</v>
      </c>
      <c r="B368">
        <v>9</v>
      </c>
      <c r="C368" s="3" t="s">
        <v>27</v>
      </c>
      <c r="D368">
        <v>47</v>
      </c>
      <c r="E368">
        <v>47</v>
      </c>
      <c r="F368">
        <v>47</v>
      </c>
      <c r="G368">
        <v>47</v>
      </c>
      <c r="H368">
        <v>47</v>
      </c>
      <c r="I368">
        <v>47</v>
      </c>
      <c r="J368">
        <v>47</v>
      </c>
      <c r="K368">
        <v>47</v>
      </c>
      <c r="L368">
        <v>46</v>
      </c>
      <c r="M368">
        <v>46</v>
      </c>
      <c r="N368">
        <v>46</v>
      </c>
      <c r="O368" s="4">
        <v>46</v>
      </c>
      <c r="P368">
        <v>401117</v>
      </c>
      <c r="Q368" s="3" t="s">
        <v>99</v>
      </c>
      <c r="R368" s="22"/>
    </row>
    <row r="369" spans="1:18">
      <c r="A369">
        <v>20</v>
      </c>
      <c r="B369">
        <v>9</v>
      </c>
      <c r="C369" s="3" t="s">
        <v>27</v>
      </c>
      <c r="D369">
        <v>80</v>
      </c>
      <c r="E369">
        <v>80</v>
      </c>
      <c r="F369">
        <v>80</v>
      </c>
      <c r="G369">
        <v>80</v>
      </c>
      <c r="H369">
        <v>80</v>
      </c>
      <c r="I369">
        <v>79</v>
      </c>
      <c r="J369">
        <v>79</v>
      </c>
      <c r="K369">
        <v>78</v>
      </c>
      <c r="L369">
        <v>80</v>
      </c>
      <c r="M369">
        <v>80</v>
      </c>
      <c r="N369">
        <v>80</v>
      </c>
      <c r="O369" s="4">
        <v>80</v>
      </c>
      <c r="P369">
        <v>401118</v>
      </c>
      <c r="Q369" s="3" t="s">
        <v>99</v>
      </c>
      <c r="R369" s="22"/>
    </row>
    <row r="370" spans="1:18">
      <c r="A370">
        <v>20</v>
      </c>
      <c r="B370">
        <v>9</v>
      </c>
      <c r="C370" s="3" t="s">
        <v>27</v>
      </c>
      <c r="D370">
        <v>9</v>
      </c>
      <c r="E370">
        <v>9</v>
      </c>
      <c r="F370">
        <v>10</v>
      </c>
      <c r="G370">
        <v>10</v>
      </c>
      <c r="H370">
        <v>10</v>
      </c>
      <c r="I370">
        <v>10</v>
      </c>
      <c r="J370">
        <v>10</v>
      </c>
      <c r="K370">
        <v>10</v>
      </c>
      <c r="L370">
        <v>10</v>
      </c>
      <c r="M370">
        <v>10</v>
      </c>
      <c r="N370">
        <v>10</v>
      </c>
      <c r="O370" s="4">
        <v>10</v>
      </c>
      <c r="P370">
        <v>401119</v>
      </c>
      <c r="Q370" s="3" t="s">
        <v>99</v>
      </c>
      <c r="R370" s="22"/>
    </row>
    <row r="371" spans="1:18">
      <c r="A371">
        <v>20</v>
      </c>
      <c r="B371">
        <v>9</v>
      </c>
      <c r="C371" s="3" t="s">
        <v>27</v>
      </c>
      <c r="D371">
        <v>37</v>
      </c>
      <c r="E371">
        <v>37</v>
      </c>
      <c r="F371">
        <v>36</v>
      </c>
      <c r="G371">
        <v>37</v>
      </c>
      <c r="H371">
        <v>37</v>
      </c>
      <c r="I371">
        <v>37</v>
      </c>
      <c r="J371">
        <v>37</v>
      </c>
      <c r="K371">
        <v>37</v>
      </c>
      <c r="L371">
        <v>37</v>
      </c>
      <c r="M371">
        <v>36</v>
      </c>
      <c r="N371">
        <v>36</v>
      </c>
      <c r="O371" s="4">
        <v>36</v>
      </c>
      <c r="P371">
        <v>401120</v>
      </c>
      <c r="Q371" s="3" t="s">
        <v>99</v>
      </c>
      <c r="R371" s="22"/>
    </row>
    <row r="372" spans="1:18">
      <c r="A372">
        <v>20</v>
      </c>
      <c r="B372">
        <v>9</v>
      </c>
      <c r="C372" s="3" t="s">
        <v>27</v>
      </c>
      <c r="D372">
        <v>57</v>
      </c>
      <c r="E372">
        <v>57</v>
      </c>
      <c r="F372">
        <v>56</v>
      </c>
      <c r="G372">
        <v>56</v>
      </c>
      <c r="H372">
        <v>56</v>
      </c>
      <c r="I372">
        <v>56</v>
      </c>
      <c r="J372">
        <v>56</v>
      </c>
      <c r="K372">
        <v>56</v>
      </c>
      <c r="L372">
        <v>56</v>
      </c>
      <c r="M372">
        <v>56</v>
      </c>
      <c r="N372">
        <v>56</v>
      </c>
      <c r="O372" s="4">
        <v>56</v>
      </c>
      <c r="P372">
        <v>401121</v>
      </c>
      <c r="Q372" s="3" t="s">
        <v>99</v>
      </c>
      <c r="R372" s="22"/>
    </row>
    <row r="373" spans="1:18">
      <c r="A373">
        <v>20</v>
      </c>
      <c r="B373">
        <v>9</v>
      </c>
      <c r="C373" s="3" t="s">
        <v>27</v>
      </c>
      <c r="D373">
        <v>150</v>
      </c>
      <c r="E373">
        <v>151</v>
      </c>
      <c r="F373">
        <v>151</v>
      </c>
      <c r="G373">
        <v>151</v>
      </c>
      <c r="H373">
        <v>151</v>
      </c>
      <c r="I373">
        <v>151</v>
      </c>
      <c r="J373">
        <v>152</v>
      </c>
      <c r="K373">
        <v>151</v>
      </c>
      <c r="L373">
        <v>152</v>
      </c>
      <c r="M373">
        <v>152</v>
      </c>
      <c r="N373">
        <v>154</v>
      </c>
      <c r="O373" s="4">
        <v>154</v>
      </c>
      <c r="P373">
        <v>401122</v>
      </c>
      <c r="Q373" s="3" t="s">
        <v>99</v>
      </c>
      <c r="R373" s="22"/>
    </row>
    <row r="374" spans="1:18">
      <c r="A374">
        <v>20</v>
      </c>
      <c r="B374">
        <v>9</v>
      </c>
      <c r="C374" s="3" t="s">
        <v>27</v>
      </c>
      <c r="D374">
        <v>31</v>
      </c>
      <c r="E374">
        <v>31</v>
      </c>
      <c r="F374">
        <v>31</v>
      </c>
      <c r="G374">
        <v>30</v>
      </c>
      <c r="H374">
        <v>30</v>
      </c>
      <c r="I374">
        <v>30</v>
      </c>
      <c r="J374">
        <v>29</v>
      </c>
      <c r="K374">
        <v>30</v>
      </c>
      <c r="L374">
        <v>31</v>
      </c>
      <c r="M374">
        <v>31</v>
      </c>
      <c r="N374">
        <v>31</v>
      </c>
      <c r="O374" s="4">
        <v>31</v>
      </c>
      <c r="P374">
        <v>401123</v>
      </c>
      <c r="Q374" s="3" t="s">
        <v>99</v>
      </c>
      <c r="R374" s="22"/>
    </row>
    <row r="375" spans="1:18">
      <c r="A375">
        <v>20</v>
      </c>
      <c r="B375">
        <v>9</v>
      </c>
      <c r="C375" s="3" t="s">
        <v>27</v>
      </c>
      <c r="D375">
        <v>21</v>
      </c>
      <c r="E375">
        <v>21</v>
      </c>
      <c r="F375">
        <v>21</v>
      </c>
      <c r="G375">
        <v>20</v>
      </c>
      <c r="H375">
        <v>20</v>
      </c>
      <c r="I375">
        <v>20</v>
      </c>
      <c r="J375">
        <v>20</v>
      </c>
      <c r="K375">
        <v>20</v>
      </c>
      <c r="L375">
        <v>20</v>
      </c>
      <c r="M375">
        <v>20</v>
      </c>
      <c r="N375">
        <v>20</v>
      </c>
      <c r="O375" s="4">
        <v>20</v>
      </c>
      <c r="P375">
        <v>401124</v>
      </c>
      <c r="Q375" s="3" t="s">
        <v>99</v>
      </c>
      <c r="R375" s="22"/>
    </row>
    <row r="376" spans="1:18">
      <c r="A376">
        <v>20</v>
      </c>
      <c r="B376">
        <v>9</v>
      </c>
      <c r="C376" s="3" t="s">
        <v>27</v>
      </c>
      <c r="D376">
        <v>34</v>
      </c>
      <c r="E376">
        <v>34</v>
      </c>
      <c r="F376">
        <v>35</v>
      </c>
      <c r="G376">
        <v>34</v>
      </c>
      <c r="H376">
        <v>35</v>
      </c>
      <c r="I376">
        <v>35</v>
      </c>
      <c r="J376">
        <v>35</v>
      </c>
      <c r="K376">
        <v>35</v>
      </c>
      <c r="L376">
        <v>35</v>
      </c>
      <c r="M376">
        <v>35</v>
      </c>
      <c r="N376">
        <v>35</v>
      </c>
      <c r="O376" s="4">
        <v>35</v>
      </c>
      <c r="P376">
        <v>401125</v>
      </c>
      <c r="Q376" s="3" t="s">
        <v>99</v>
      </c>
      <c r="R376" s="22"/>
    </row>
    <row r="377" spans="1:18">
      <c r="A377">
        <v>20</v>
      </c>
      <c r="B377">
        <v>9</v>
      </c>
      <c r="C377" s="3" t="s">
        <v>27</v>
      </c>
      <c r="D377">
        <v>25</v>
      </c>
      <c r="E377">
        <v>25</v>
      </c>
      <c r="F377">
        <v>24</v>
      </c>
      <c r="G377">
        <v>24</v>
      </c>
      <c r="H377">
        <v>24</v>
      </c>
      <c r="I377">
        <v>24</v>
      </c>
      <c r="J377">
        <v>25</v>
      </c>
      <c r="K377">
        <v>25</v>
      </c>
      <c r="L377">
        <v>25</v>
      </c>
      <c r="M377">
        <v>25</v>
      </c>
      <c r="N377">
        <v>25</v>
      </c>
      <c r="O377" s="4">
        <v>25</v>
      </c>
      <c r="P377">
        <v>401126</v>
      </c>
      <c r="Q377" s="3" t="s">
        <v>99</v>
      </c>
      <c r="R377" s="22"/>
    </row>
    <row r="378" spans="1:18">
      <c r="A378">
        <v>20</v>
      </c>
      <c r="B378">
        <v>9</v>
      </c>
      <c r="C378" s="3" t="s">
        <v>27</v>
      </c>
      <c r="D378">
        <v>385</v>
      </c>
      <c r="E378">
        <v>387</v>
      </c>
      <c r="F378">
        <v>387</v>
      </c>
      <c r="G378">
        <v>386</v>
      </c>
      <c r="H378">
        <v>385</v>
      </c>
      <c r="I378">
        <v>383</v>
      </c>
      <c r="J378">
        <v>383</v>
      </c>
      <c r="K378">
        <v>385</v>
      </c>
      <c r="L378">
        <v>382</v>
      </c>
      <c r="M378">
        <v>386</v>
      </c>
      <c r="N378">
        <v>387</v>
      </c>
      <c r="O378" s="4">
        <v>386</v>
      </c>
      <c r="P378">
        <v>401127</v>
      </c>
      <c r="Q378" s="3" t="s">
        <v>99</v>
      </c>
      <c r="R378" s="22"/>
    </row>
    <row r="379" spans="1:18">
      <c r="A379">
        <v>20</v>
      </c>
      <c r="B379">
        <v>9</v>
      </c>
      <c r="C379" s="3" t="s">
        <v>27</v>
      </c>
      <c r="D379">
        <v>48</v>
      </c>
      <c r="E379">
        <v>49</v>
      </c>
      <c r="F379">
        <v>45</v>
      </c>
      <c r="G379">
        <v>45</v>
      </c>
      <c r="H379">
        <v>44</v>
      </c>
      <c r="I379">
        <v>43</v>
      </c>
      <c r="J379">
        <v>43</v>
      </c>
      <c r="K379">
        <v>43</v>
      </c>
      <c r="L379">
        <v>44</v>
      </c>
      <c r="M379">
        <v>43</v>
      </c>
      <c r="N379">
        <v>43</v>
      </c>
      <c r="O379" s="4">
        <v>43</v>
      </c>
      <c r="P379">
        <v>401128</v>
      </c>
      <c r="Q379" s="3" t="s">
        <v>99</v>
      </c>
      <c r="R379" s="22"/>
    </row>
    <row r="380" spans="1:18">
      <c r="A380">
        <v>20</v>
      </c>
      <c r="B380">
        <v>9</v>
      </c>
      <c r="C380" s="3" t="s">
        <v>27</v>
      </c>
      <c r="D380">
        <v>147</v>
      </c>
      <c r="E380">
        <v>141</v>
      </c>
      <c r="F380">
        <v>138</v>
      </c>
      <c r="G380">
        <v>136</v>
      </c>
      <c r="H380">
        <v>134</v>
      </c>
      <c r="I380">
        <v>135</v>
      </c>
      <c r="J380">
        <v>136</v>
      </c>
      <c r="K380">
        <v>138</v>
      </c>
      <c r="L380">
        <v>137</v>
      </c>
      <c r="M380">
        <v>142</v>
      </c>
      <c r="N380">
        <v>142</v>
      </c>
      <c r="O380" s="4">
        <v>144</v>
      </c>
      <c r="P380">
        <v>401129</v>
      </c>
      <c r="Q380" s="3" t="s">
        <v>99</v>
      </c>
      <c r="R380" s="22"/>
    </row>
    <row r="381" spans="1:18">
      <c r="A381">
        <v>20</v>
      </c>
      <c r="B381">
        <v>9</v>
      </c>
      <c r="C381" s="3" t="s">
        <v>27</v>
      </c>
      <c r="D381">
        <v>43</v>
      </c>
      <c r="E381">
        <v>43</v>
      </c>
      <c r="F381">
        <v>42</v>
      </c>
      <c r="G381">
        <v>42</v>
      </c>
      <c r="H381">
        <v>41</v>
      </c>
      <c r="I381">
        <v>40</v>
      </c>
      <c r="J381">
        <v>40</v>
      </c>
      <c r="K381">
        <v>39</v>
      </c>
      <c r="L381">
        <v>39</v>
      </c>
      <c r="M381">
        <v>40</v>
      </c>
      <c r="N381">
        <v>40</v>
      </c>
      <c r="O381" s="4">
        <v>41</v>
      </c>
      <c r="P381">
        <v>401130</v>
      </c>
      <c r="Q381" s="3" t="s">
        <v>99</v>
      </c>
      <c r="R381" s="22"/>
    </row>
    <row r="382" spans="1:18">
      <c r="A382">
        <v>20</v>
      </c>
      <c r="B382">
        <v>9</v>
      </c>
      <c r="C382" s="3" t="s">
        <v>27</v>
      </c>
      <c r="D382">
        <v>72</v>
      </c>
      <c r="E382">
        <v>68</v>
      </c>
      <c r="F382">
        <v>68</v>
      </c>
      <c r="G382">
        <v>69</v>
      </c>
      <c r="H382">
        <v>68</v>
      </c>
      <c r="I382">
        <v>67</v>
      </c>
      <c r="J382">
        <v>68</v>
      </c>
      <c r="K382">
        <v>67</v>
      </c>
      <c r="L382">
        <v>67</v>
      </c>
      <c r="M382">
        <v>67</v>
      </c>
      <c r="N382">
        <v>67</v>
      </c>
      <c r="O382" s="4">
        <v>68</v>
      </c>
      <c r="P382">
        <v>401131</v>
      </c>
      <c r="Q382" s="3" t="s">
        <v>99</v>
      </c>
      <c r="R382" s="22"/>
    </row>
    <row r="383" spans="1:18">
      <c r="A383">
        <v>20</v>
      </c>
      <c r="B383">
        <v>9</v>
      </c>
      <c r="C383" s="3" t="s">
        <v>27</v>
      </c>
      <c r="D383">
        <v>79</v>
      </c>
      <c r="E383">
        <v>79</v>
      </c>
      <c r="F383">
        <v>79</v>
      </c>
      <c r="G383">
        <v>79</v>
      </c>
      <c r="H383">
        <v>78</v>
      </c>
      <c r="I383">
        <v>79</v>
      </c>
      <c r="J383">
        <v>79</v>
      </c>
      <c r="K383">
        <v>79</v>
      </c>
      <c r="L383">
        <v>79</v>
      </c>
      <c r="M383">
        <v>79</v>
      </c>
      <c r="N383">
        <v>79</v>
      </c>
      <c r="O383" s="4">
        <v>79</v>
      </c>
      <c r="P383">
        <v>401132</v>
      </c>
      <c r="Q383" s="3" t="s">
        <v>99</v>
      </c>
      <c r="R383" s="22"/>
    </row>
    <row r="384" spans="1:18">
      <c r="A384">
        <v>20</v>
      </c>
      <c r="B384">
        <v>9</v>
      </c>
      <c r="C384" s="3" t="s">
        <v>27</v>
      </c>
      <c r="D384">
        <v>150</v>
      </c>
      <c r="E384">
        <v>150</v>
      </c>
      <c r="F384">
        <v>151</v>
      </c>
      <c r="G384">
        <v>148</v>
      </c>
      <c r="H384">
        <v>143</v>
      </c>
      <c r="I384">
        <v>139</v>
      </c>
      <c r="J384">
        <v>139</v>
      </c>
      <c r="K384">
        <v>142</v>
      </c>
      <c r="L384">
        <v>140</v>
      </c>
      <c r="M384">
        <v>140</v>
      </c>
      <c r="N384">
        <v>138</v>
      </c>
      <c r="O384" s="4">
        <v>138</v>
      </c>
      <c r="P384">
        <v>401133</v>
      </c>
      <c r="Q384" s="3" t="s">
        <v>99</v>
      </c>
      <c r="R384" s="22"/>
    </row>
    <row r="385" spans="1:18">
      <c r="A385">
        <v>20</v>
      </c>
      <c r="B385">
        <v>9</v>
      </c>
      <c r="C385" s="3" t="s">
        <v>27</v>
      </c>
      <c r="D385">
        <v>57</v>
      </c>
      <c r="E385">
        <v>57</v>
      </c>
      <c r="F385">
        <v>56</v>
      </c>
      <c r="G385">
        <v>55</v>
      </c>
      <c r="H385">
        <v>55</v>
      </c>
      <c r="I385">
        <v>54</v>
      </c>
      <c r="J385">
        <v>55</v>
      </c>
      <c r="K385">
        <v>54</v>
      </c>
      <c r="L385">
        <v>54</v>
      </c>
      <c r="M385">
        <v>54</v>
      </c>
      <c r="N385">
        <v>56</v>
      </c>
      <c r="O385" s="4">
        <v>55</v>
      </c>
      <c r="P385">
        <v>401134</v>
      </c>
      <c r="Q385" s="3" t="s">
        <v>99</v>
      </c>
      <c r="R385" s="22"/>
    </row>
    <row r="386" spans="1:18">
      <c r="A386">
        <v>20</v>
      </c>
      <c r="B386">
        <v>9</v>
      </c>
      <c r="C386" s="3" t="s">
        <v>27</v>
      </c>
      <c r="D386">
        <v>21</v>
      </c>
      <c r="E386">
        <v>21</v>
      </c>
      <c r="F386">
        <v>22</v>
      </c>
      <c r="G386">
        <v>22</v>
      </c>
      <c r="H386">
        <v>22</v>
      </c>
      <c r="I386">
        <v>22</v>
      </c>
      <c r="J386">
        <v>22</v>
      </c>
      <c r="K386">
        <v>22</v>
      </c>
      <c r="L386">
        <v>21</v>
      </c>
      <c r="M386">
        <v>21</v>
      </c>
      <c r="N386">
        <v>21</v>
      </c>
      <c r="O386" s="4">
        <v>21</v>
      </c>
      <c r="P386">
        <v>401135</v>
      </c>
      <c r="Q386" s="3" t="s">
        <v>99</v>
      </c>
      <c r="R386" s="22"/>
    </row>
    <row r="387" spans="1:18">
      <c r="A387">
        <v>20</v>
      </c>
      <c r="B387">
        <v>9</v>
      </c>
      <c r="C387" s="3" t="s">
        <v>27</v>
      </c>
      <c r="D387">
        <v>116.6</v>
      </c>
      <c r="E387">
        <v>116.6</v>
      </c>
      <c r="F387">
        <v>108.6</v>
      </c>
      <c r="G387">
        <v>109.6</v>
      </c>
      <c r="H387">
        <v>107.6</v>
      </c>
      <c r="I387">
        <v>106.6</v>
      </c>
      <c r="J387">
        <v>107.6</v>
      </c>
      <c r="K387">
        <v>107.6</v>
      </c>
      <c r="L387">
        <v>106.6</v>
      </c>
      <c r="M387">
        <v>107.6</v>
      </c>
      <c r="N387">
        <v>107.6</v>
      </c>
      <c r="O387" s="4">
        <v>107.6</v>
      </c>
      <c r="P387">
        <v>401136</v>
      </c>
      <c r="Q387" s="3" t="s">
        <v>99</v>
      </c>
      <c r="R387" s="22"/>
    </row>
    <row r="388" spans="1:18">
      <c r="A388">
        <v>20</v>
      </c>
      <c r="B388">
        <v>9</v>
      </c>
      <c r="C388" s="3" t="s">
        <v>27</v>
      </c>
      <c r="D388">
        <v>274</v>
      </c>
      <c r="E388">
        <v>274</v>
      </c>
      <c r="F388">
        <v>273</v>
      </c>
      <c r="G388">
        <v>273</v>
      </c>
      <c r="H388">
        <v>272</v>
      </c>
      <c r="I388">
        <v>270</v>
      </c>
      <c r="J388">
        <v>271</v>
      </c>
      <c r="K388">
        <v>271</v>
      </c>
      <c r="L388">
        <v>271</v>
      </c>
      <c r="M388">
        <v>271</v>
      </c>
      <c r="N388">
        <v>269</v>
      </c>
      <c r="O388" s="4">
        <v>268</v>
      </c>
      <c r="P388">
        <v>401137</v>
      </c>
      <c r="Q388" s="3" t="s">
        <v>99</v>
      </c>
      <c r="R388" s="22"/>
    </row>
    <row r="389" spans="1:18">
      <c r="A389">
        <v>20</v>
      </c>
      <c r="B389">
        <v>9</v>
      </c>
      <c r="C389" s="3" t="s">
        <v>27</v>
      </c>
      <c r="D389">
        <v>183</v>
      </c>
      <c r="E389">
        <v>172</v>
      </c>
      <c r="F389">
        <v>172</v>
      </c>
      <c r="G389">
        <v>170</v>
      </c>
      <c r="H389">
        <v>166</v>
      </c>
      <c r="I389">
        <v>164</v>
      </c>
      <c r="J389">
        <v>163</v>
      </c>
      <c r="K389">
        <v>162</v>
      </c>
      <c r="L389">
        <v>162</v>
      </c>
      <c r="M389">
        <v>165</v>
      </c>
      <c r="N389">
        <v>166</v>
      </c>
      <c r="O389" s="4">
        <v>171</v>
      </c>
      <c r="P389">
        <v>401138</v>
      </c>
      <c r="Q389" s="3" t="s">
        <v>99</v>
      </c>
      <c r="R389" s="22"/>
    </row>
    <row r="390" spans="1:18">
      <c r="A390">
        <v>20</v>
      </c>
      <c r="B390">
        <v>9</v>
      </c>
      <c r="C390" s="3" t="s">
        <v>27</v>
      </c>
      <c r="D390">
        <v>71</v>
      </c>
      <c r="E390">
        <v>71</v>
      </c>
      <c r="F390">
        <v>71</v>
      </c>
      <c r="G390">
        <v>70</v>
      </c>
      <c r="H390">
        <v>71</v>
      </c>
      <c r="I390">
        <v>71</v>
      </c>
      <c r="J390">
        <v>71</v>
      </c>
      <c r="K390">
        <v>71</v>
      </c>
      <c r="L390">
        <v>71</v>
      </c>
      <c r="M390">
        <v>71</v>
      </c>
      <c r="N390">
        <v>71</v>
      </c>
      <c r="O390" s="4">
        <v>71</v>
      </c>
      <c r="P390">
        <v>401139</v>
      </c>
      <c r="Q390" s="3" t="s">
        <v>99</v>
      </c>
      <c r="R390" s="22"/>
    </row>
    <row r="391" spans="1:18">
      <c r="A391">
        <v>20</v>
      </c>
      <c r="B391">
        <v>9</v>
      </c>
      <c r="C391" s="3" t="s">
        <v>27</v>
      </c>
      <c r="D391">
        <v>38</v>
      </c>
      <c r="E391">
        <v>38</v>
      </c>
      <c r="F391">
        <v>38</v>
      </c>
      <c r="G391">
        <v>38</v>
      </c>
      <c r="H391">
        <v>38</v>
      </c>
      <c r="I391">
        <v>38</v>
      </c>
      <c r="J391">
        <v>38</v>
      </c>
      <c r="K391">
        <v>38</v>
      </c>
      <c r="L391">
        <v>38</v>
      </c>
      <c r="M391">
        <v>38</v>
      </c>
      <c r="N391">
        <v>38</v>
      </c>
      <c r="O391" s="4">
        <v>38</v>
      </c>
      <c r="P391">
        <v>401140</v>
      </c>
      <c r="Q391" s="3" t="s">
        <v>99</v>
      </c>
      <c r="R391" s="22"/>
    </row>
    <row r="392" spans="1:18">
      <c r="A392">
        <v>20</v>
      </c>
      <c r="B392">
        <v>9</v>
      </c>
      <c r="C392" s="3" t="s">
        <v>27</v>
      </c>
      <c r="D392">
        <v>219</v>
      </c>
      <c r="E392">
        <v>219</v>
      </c>
      <c r="F392">
        <v>219</v>
      </c>
      <c r="G392">
        <v>219</v>
      </c>
      <c r="H392">
        <v>217</v>
      </c>
      <c r="I392">
        <v>217</v>
      </c>
      <c r="J392">
        <v>216</v>
      </c>
      <c r="K392">
        <v>216</v>
      </c>
      <c r="L392">
        <v>216</v>
      </c>
      <c r="M392">
        <v>217</v>
      </c>
      <c r="N392">
        <v>216</v>
      </c>
      <c r="O392" s="4">
        <v>216</v>
      </c>
      <c r="P392">
        <v>401142</v>
      </c>
      <c r="Q392" s="3" t="s">
        <v>99</v>
      </c>
      <c r="R392" s="22"/>
    </row>
    <row r="393" spans="1:18">
      <c r="A393">
        <v>20</v>
      </c>
      <c r="B393">
        <v>9</v>
      </c>
      <c r="C393" s="3" t="s">
        <v>27</v>
      </c>
      <c r="D393">
        <v>219</v>
      </c>
      <c r="E393">
        <v>219</v>
      </c>
      <c r="F393">
        <v>219</v>
      </c>
      <c r="G393">
        <v>219</v>
      </c>
      <c r="H393">
        <v>217</v>
      </c>
      <c r="I393">
        <v>217</v>
      </c>
      <c r="J393">
        <v>216</v>
      </c>
      <c r="K393">
        <v>216</v>
      </c>
      <c r="L393">
        <v>216</v>
      </c>
      <c r="M393">
        <v>217</v>
      </c>
      <c r="N393">
        <v>217</v>
      </c>
      <c r="O393" s="4">
        <v>216</v>
      </c>
      <c r="P393">
        <v>401143</v>
      </c>
      <c r="Q393" s="3" t="s">
        <v>99</v>
      </c>
      <c r="R393" s="22"/>
    </row>
    <row r="394" spans="1:18">
      <c r="A394">
        <v>20</v>
      </c>
      <c r="B394">
        <v>9</v>
      </c>
      <c r="C394" s="3" t="s">
        <v>27</v>
      </c>
      <c r="D394">
        <v>16</v>
      </c>
      <c r="E394">
        <v>16</v>
      </c>
      <c r="F394">
        <v>16</v>
      </c>
      <c r="G394">
        <v>16</v>
      </c>
      <c r="H394">
        <v>16</v>
      </c>
      <c r="I394">
        <v>16</v>
      </c>
      <c r="J394">
        <v>16</v>
      </c>
      <c r="K394">
        <v>16</v>
      </c>
      <c r="L394">
        <v>16</v>
      </c>
      <c r="M394">
        <v>16</v>
      </c>
      <c r="N394">
        <v>16</v>
      </c>
      <c r="O394" s="4">
        <v>16</v>
      </c>
      <c r="P394">
        <v>401145</v>
      </c>
      <c r="Q394" s="3" t="s">
        <v>99</v>
      </c>
      <c r="R394" s="22"/>
    </row>
    <row r="395" spans="1:18">
      <c r="A395">
        <v>20</v>
      </c>
      <c r="B395">
        <v>9</v>
      </c>
      <c r="C395" s="3" t="s">
        <v>27</v>
      </c>
      <c r="D395">
        <v>27</v>
      </c>
      <c r="E395">
        <v>27</v>
      </c>
      <c r="F395">
        <v>27</v>
      </c>
      <c r="G395">
        <v>26</v>
      </c>
      <c r="H395">
        <v>26</v>
      </c>
      <c r="I395">
        <v>25</v>
      </c>
      <c r="J395">
        <v>25</v>
      </c>
      <c r="K395">
        <v>25</v>
      </c>
      <c r="L395">
        <v>25</v>
      </c>
      <c r="M395">
        <v>25</v>
      </c>
      <c r="N395">
        <v>25</v>
      </c>
      <c r="O395" s="4">
        <v>25</v>
      </c>
      <c r="P395">
        <v>401146</v>
      </c>
      <c r="Q395" s="3" t="s">
        <v>99</v>
      </c>
      <c r="R395" s="22"/>
    </row>
    <row r="396" spans="1:18">
      <c r="A396">
        <v>20</v>
      </c>
      <c r="B396">
        <v>9</v>
      </c>
      <c r="C396" s="3" t="s">
        <v>27</v>
      </c>
      <c r="D396">
        <v>30.2</v>
      </c>
      <c r="E396">
        <v>30.2</v>
      </c>
      <c r="F396">
        <v>30.2</v>
      </c>
      <c r="G396">
        <v>30.2</v>
      </c>
      <c r="H396">
        <v>30.2</v>
      </c>
      <c r="I396">
        <v>30.2</v>
      </c>
      <c r="J396">
        <v>30.2</v>
      </c>
      <c r="K396">
        <v>30.2</v>
      </c>
      <c r="L396">
        <v>30.2</v>
      </c>
      <c r="M396">
        <v>30.2</v>
      </c>
      <c r="N396">
        <v>30.2</v>
      </c>
      <c r="O396" s="4">
        <v>30.2</v>
      </c>
      <c r="P396">
        <v>401147</v>
      </c>
      <c r="Q396" s="3" t="s">
        <v>99</v>
      </c>
      <c r="R396" s="22"/>
    </row>
    <row r="397" spans="1:18">
      <c r="A397">
        <v>20</v>
      </c>
      <c r="B397">
        <v>9</v>
      </c>
      <c r="C397" s="3" t="s">
        <v>27</v>
      </c>
      <c r="D397">
        <v>31.4</v>
      </c>
      <c r="E397">
        <v>32.200000000000003</v>
      </c>
      <c r="F397">
        <v>32.200000000000003</v>
      </c>
      <c r="G397">
        <v>32.200000000000003</v>
      </c>
      <c r="H397">
        <v>30.4</v>
      </c>
      <c r="I397">
        <v>30.4</v>
      </c>
      <c r="J397">
        <v>30.4</v>
      </c>
      <c r="K397">
        <v>30.4</v>
      </c>
      <c r="L397">
        <v>30.4</v>
      </c>
      <c r="M397">
        <v>31.2</v>
      </c>
      <c r="N397">
        <v>31.2</v>
      </c>
      <c r="O397" s="4">
        <v>30.4</v>
      </c>
      <c r="P397">
        <v>401148</v>
      </c>
      <c r="Q397" s="3" t="s">
        <v>99</v>
      </c>
      <c r="R397" s="22"/>
    </row>
    <row r="398" spans="1:18">
      <c r="A398">
        <v>20</v>
      </c>
      <c r="B398">
        <v>9</v>
      </c>
      <c r="C398" s="3" t="s">
        <v>27</v>
      </c>
      <c r="D398">
        <v>40</v>
      </c>
      <c r="E398">
        <v>41</v>
      </c>
      <c r="F398">
        <v>41</v>
      </c>
      <c r="G398">
        <v>41</v>
      </c>
      <c r="H398">
        <v>41</v>
      </c>
      <c r="I398">
        <v>41</v>
      </c>
      <c r="J398">
        <v>41</v>
      </c>
      <c r="K398">
        <v>40</v>
      </c>
      <c r="L398">
        <v>40</v>
      </c>
      <c r="M398">
        <v>40</v>
      </c>
      <c r="N398">
        <v>40</v>
      </c>
      <c r="O398" s="4">
        <v>40</v>
      </c>
      <c r="P398">
        <v>401149</v>
      </c>
      <c r="Q398" s="3" t="s">
        <v>99</v>
      </c>
      <c r="R398" s="22"/>
    </row>
    <row r="399" spans="1:18">
      <c r="A399">
        <v>20</v>
      </c>
      <c r="B399">
        <v>9</v>
      </c>
      <c r="C399" s="3" t="s">
        <v>27</v>
      </c>
      <c r="D399">
        <v>81</v>
      </c>
      <c r="E399">
        <v>81</v>
      </c>
      <c r="F399">
        <v>80</v>
      </c>
      <c r="G399">
        <v>80</v>
      </c>
      <c r="H399">
        <v>79</v>
      </c>
      <c r="I399">
        <v>80</v>
      </c>
      <c r="J399">
        <v>80</v>
      </c>
      <c r="K399">
        <v>79</v>
      </c>
      <c r="L399">
        <v>79</v>
      </c>
      <c r="M399">
        <v>79</v>
      </c>
      <c r="N399">
        <v>79</v>
      </c>
      <c r="O399" s="4">
        <v>79</v>
      </c>
      <c r="P399">
        <v>401150</v>
      </c>
      <c r="Q399" s="3" t="s">
        <v>99</v>
      </c>
      <c r="R399" s="22"/>
    </row>
    <row r="400" spans="1:18">
      <c r="A400">
        <v>20</v>
      </c>
      <c r="B400">
        <v>9</v>
      </c>
      <c r="C400" s="3" t="s">
        <v>27</v>
      </c>
      <c r="D400">
        <v>55</v>
      </c>
      <c r="E400">
        <v>55</v>
      </c>
      <c r="F400">
        <v>54</v>
      </c>
      <c r="G400">
        <v>54</v>
      </c>
      <c r="H400">
        <v>54</v>
      </c>
      <c r="I400">
        <v>55</v>
      </c>
      <c r="J400">
        <v>55</v>
      </c>
      <c r="K400">
        <v>54</v>
      </c>
      <c r="L400">
        <v>54</v>
      </c>
      <c r="M400">
        <v>54</v>
      </c>
      <c r="N400">
        <v>54</v>
      </c>
      <c r="O400" s="4">
        <v>54</v>
      </c>
      <c r="P400">
        <v>401151</v>
      </c>
      <c r="Q400" s="3" t="s">
        <v>99</v>
      </c>
      <c r="R400" s="22"/>
    </row>
    <row r="401" spans="1:18">
      <c r="A401">
        <v>20</v>
      </c>
      <c r="B401">
        <v>9</v>
      </c>
      <c r="C401" s="3" t="s">
        <v>27</v>
      </c>
      <c r="D401">
        <v>136</v>
      </c>
      <c r="E401">
        <v>136</v>
      </c>
      <c r="F401">
        <v>136</v>
      </c>
      <c r="G401">
        <v>136</v>
      </c>
      <c r="H401">
        <v>137</v>
      </c>
      <c r="I401">
        <v>137</v>
      </c>
      <c r="J401">
        <v>138</v>
      </c>
      <c r="K401">
        <v>137</v>
      </c>
      <c r="L401">
        <v>137</v>
      </c>
      <c r="M401">
        <v>136</v>
      </c>
      <c r="N401">
        <v>136</v>
      </c>
      <c r="O401" s="4">
        <v>136</v>
      </c>
      <c r="P401">
        <v>401153</v>
      </c>
      <c r="Q401" s="3" t="s">
        <v>99</v>
      </c>
      <c r="R401" s="22"/>
    </row>
    <row r="402" spans="1:18">
      <c r="A402">
        <v>20</v>
      </c>
      <c r="B402">
        <v>9</v>
      </c>
      <c r="C402" s="3" t="s">
        <v>27</v>
      </c>
      <c r="D402">
        <v>46</v>
      </c>
      <c r="E402">
        <v>46</v>
      </c>
      <c r="F402">
        <v>46</v>
      </c>
      <c r="G402">
        <v>46</v>
      </c>
      <c r="H402">
        <v>47</v>
      </c>
      <c r="I402">
        <v>47</v>
      </c>
      <c r="J402">
        <v>47</v>
      </c>
      <c r="K402">
        <v>46</v>
      </c>
      <c r="L402">
        <v>46</v>
      </c>
      <c r="M402">
        <v>46</v>
      </c>
      <c r="N402">
        <v>46</v>
      </c>
      <c r="O402" s="4">
        <v>46</v>
      </c>
      <c r="P402">
        <v>401154</v>
      </c>
      <c r="Q402" s="3" t="s">
        <v>99</v>
      </c>
      <c r="R402" s="22"/>
    </row>
    <row r="403" spans="1:18">
      <c r="A403">
        <v>20</v>
      </c>
      <c r="B403">
        <v>9</v>
      </c>
      <c r="C403" s="3" t="s">
        <v>27</v>
      </c>
      <c r="D403">
        <v>43</v>
      </c>
      <c r="E403">
        <v>43</v>
      </c>
      <c r="F403">
        <v>43</v>
      </c>
      <c r="G403">
        <v>43</v>
      </c>
      <c r="H403">
        <v>43</v>
      </c>
      <c r="I403">
        <v>43</v>
      </c>
      <c r="J403">
        <v>43</v>
      </c>
      <c r="K403">
        <v>43</v>
      </c>
      <c r="L403">
        <v>43</v>
      </c>
      <c r="M403">
        <v>43</v>
      </c>
      <c r="N403">
        <v>43</v>
      </c>
      <c r="O403" s="4">
        <v>43</v>
      </c>
      <c r="P403">
        <v>401156</v>
      </c>
      <c r="Q403" s="3" t="s">
        <v>99</v>
      </c>
      <c r="R403" s="22"/>
    </row>
    <row r="404" spans="1:18">
      <c r="A404">
        <v>20</v>
      </c>
      <c r="B404">
        <v>9</v>
      </c>
      <c r="C404" s="3" t="s">
        <v>27</v>
      </c>
      <c r="D404">
        <v>26.5</v>
      </c>
      <c r="E404">
        <v>26.5</v>
      </c>
      <c r="F404">
        <v>26.5</v>
      </c>
      <c r="G404">
        <v>26.5</v>
      </c>
      <c r="H404">
        <v>26.5</v>
      </c>
      <c r="I404">
        <v>26.5</v>
      </c>
      <c r="J404">
        <v>26.5</v>
      </c>
      <c r="K404">
        <v>26.5</v>
      </c>
      <c r="L404">
        <v>26.5</v>
      </c>
      <c r="M404">
        <v>26.5</v>
      </c>
      <c r="N404">
        <v>26.5</v>
      </c>
      <c r="O404" s="4">
        <v>26.5</v>
      </c>
      <c r="P404">
        <v>401157</v>
      </c>
      <c r="Q404" s="3" t="s">
        <v>99</v>
      </c>
      <c r="R404" s="22"/>
    </row>
    <row r="405" spans="1:18">
      <c r="A405">
        <v>20</v>
      </c>
      <c r="B405">
        <v>9</v>
      </c>
      <c r="C405" s="3" t="s">
        <v>27</v>
      </c>
      <c r="D405">
        <v>20.2</v>
      </c>
      <c r="E405">
        <v>20.2</v>
      </c>
      <c r="F405">
        <v>20.2</v>
      </c>
      <c r="G405">
        <v>20.2</v>
      </c>
      <c r="H405">
        <v>20.2</v>
      </c>
      <c r="I405">
        <v>19.399999999999999</v>
      </c>
      <c r="J405">
        <v>19.399999999999999</v>
      </c>
      <c r="K405">
        <v>19.399999999999999</v>
      </c>
      <c r="L405">
        <v>19.399999999999999</v>
      </c>
      <c r="M405">
        <v>18.399999999999999</v>
      </c>
      <c r="N405">
        <v>18.399999999999999</v>
      </c>
      <c r="O405" s="4">
        <v>18.399999999999999</v>
      </c>
      <c r="P405">
        <v>401158</v>
      </c>
      <c r="Q405" s="3" t="s">
        <v>99</v>
      </c>
      <c r="R405" s="22"/>
    </row>
    <row r="406" spans="1:18">
      <c r="A406">
        <v>20</v>
      </c>
      <c r="B406">
        <v>9</v>
      </c>
      <c r="C406" s="3" t="s">
        <v>27</v>
      </c>
      <c r="D406">
        <v>36</v>
      </c>
      <c r="E406">
        <v>36</v>
      </c>
      <c r="F406">
        <v>36</v>
      </c>
      <c r="G406">
        <v>36</v>
      </c>
      <c r="H406">
        <v>35</v>
      </c>
      <c r="I406">
        <v>36</v>
      </c>
      <c r="J406">
        <v>36</v>
      </c>
      <c r="K406">
        <v>36</v>
      </c>
      <c r="L406">
        <v>36</v>
      </c>
      <c r="M406">
        <v>36</v>
      </c>
      <c r="N406">
        <v>36</v>
      </c>
      <c r="O406" s="4">
        <v>36</v>
      </c>
      <c r="P406">
        <v>401159</v>
      </c>
      <c r="Q406" s="3" t="s">
        <v>99</v>
      </c>
      <c r="R406" s="22"/>
    </row>
    <row r="407" spans="1:18">
      <c r="A407">
        <v>20</v>
      </c>
      <c r="B407">
        <v>9</v>
      </c>
      <c r="C407" s="3" t="s">
        <v>27</v>
      </c>
      <c r="D407">
        <v>66</v>
      </c>
      <c r="E407">
        <v>66</v>
      </c>
      <c r="F407">
        <v>65</v>
      </c>
      <c r="G407">
        <v>64</v>
      </c>
      <c r="H407">
        <v>64</v>
      </c>
      <c r="I407">
        <v>63</v>
      </c>
      <c r="J407">
        <v>63</v>
      </c>
      <c r="K407">
        <v>64</v>
      </c>
      <c r="L407">
        <v>64</v>
      </c>
      <c r="M407">
        <v>64</v>
      </c>
      <c r="N407">
        <v>64</v>
      </c>
      <c r="O407" s="4">
        <v>64</v>
      </c>
      <c r="P407">
        <v>401160</v>
      </c>
      <c r="Q407" s="3" t="s">
        <v>99</v>
      </c>
      <c r="R407" s="22"/>
    </row>
    <row r="408" spans="1:18">
      <c r="A408">
        <v>20</v>
      </c>
      <c r="B408">
        <v>9</v>
      </c>
      <c r="C408" s="3" t="s">
        <v>27</v>
      </c>
      <c r="D408">
        <v>71.400000000000006</v>
      </c>
      <c r="E408">
        <v>71.400000000000006</v>
      </c>
      <c r="F408">
        <v>71.400000000000006</v>
      </c>
      <c r="G408">
        <v>71.400000000000006</v>
      </c>
      <c r="H408">
        <v>70.400000000000006</v>
      </c>
      <c r="I408">
        <v>70.400000000000006</v>
      </c>
      <c r="J408">
        <v>70.400000000000006</v>
      </c>
      <c r="K408">
        <v>70.400000000000006</v>
      </c>
      <c r="L408">
        <v>70.400000000000006</v>
      </c>
      <c r="M408">
        <v>68.599999999999994</v>
      </c>
      <c r="N408">
        <v>69.400000000000006</v>
      </c>
      <c r="O408" s="4">
        <v>67.599999999999994</v>
      </c>
      <c r="P408">
        <v>401161</v>
      </c>
      <c r="Q408" s="3" t="s">
        <v>99</v>
      </c>
      <c r="R408" s="22"/>
    </row>
    <row r="409" spans="1:18">
      <c r="A409">
        <v>20</v>
      </c>
      <c r="B409">
        <v>9</v>
      </c>
      <c r="C409" s="3" t="s">
        <v>27</v>
      </c>
      <c r="D409">
        <v>51.8</v>
      </c>
      <c r="E409">
        <v>51.8</v>
      </c>
      <c r="F409">
        <v>49</v>
      </c>
      <c r="G409">
        <v>50</v>
      </c>
      <c r="H409">
        <v>49</v>
      </c>
      <c r="I409">
        <v>50</v>
      </c>
      <c r="J409">
        <v>50</v>
      </c>
      <c r="K409">
        <v>50</v>
      </c>
      <c r="L409">
        <v>50.8</v>
      </c>
      <c r="M409">
        <v>50</v>
      </c>
      <c r="N409">
        <v>50</v>
      </c>
      <c r="O409" s="4">
        <v>49</v>
      </c>
      <c r="P409">
        <v>401162</v>
      </c>
      <c r="Q409" s="3" t="s">
        <v>99</v>
      </c>
      <c r="R409" s="22"/>
    </row>
    <row r="410" spans="1:18">
      <c r="A410">
        <v>20</v>
      </c>
      <c r="B410">
        <v>9</v>
      </c>
      <c r="C410" s="3" t="s">
        <v>27</v>
      </c>
      <c r="D410">
        <v>35.6</v>
      </c>
      <c r="E410">
        <v>35.6</v>
      </c>
      <c r="F410">
        <v>33.200000000000003</v>
      </c>
      <c r="G410">
        <v>33.200000000000003</v>
      </c>
      <c r="H410">
        <v>33.200000000000003</v>
      </c>
      <c r="I410">
        <v>33.200000000000003</v>
      </c>
      <c r="J410">
        <v>33.200000000000003</v>
      </c>
      <c r="K410">
        <v>33.200000000000003</v>
      </c>
      <c r="L410">
        <v>33.799999999999997</v>
      </c>
      <c r="M410">
        <v>32.200000000000003</v>
      </c>
      <c r="N410">
        <v>32.200000000000003</v>
      </c>
      <c r="O410" s="4">
        <v>33</v>
      </c>
      <c r="P410">
        <v>401163</v>
      </c>
      <c r="Q410" s="3" t="s">
        <v>99</v>
      </c>
      <c r="R410" s="22"/>
    </row>
    <row r="411" spans="1:18">
      <c r="A411">
        <v>20</v>
      </c>
      <c r="B411">
        <v>9</v>
      </c>
      <c r="C411" s="3" t="s">
        <v>27</v>
      </c>
      <c r="D411">
        <v>29.6</v>
      </c>
      <c r="E411">
        <v>29.6</v>
      </c>
      <c r="F411">
        <v>28</v>
      </c>
      <c r="G411">
        <v>28</v>
      </c>
      <c r="H411">
        <v>28</v>
      </c>
      <c r="I411">
        <v>28</v>
      </c>
      <c r="J411">
        <v>28</v>
      </c>
      <c r="K411">
        <v>28</v>
      </c>
      <c r="L411">
        <v>27</v>
      </c>
      <c r="M411">
        <v>27</v>
      </c>
      <c r="N411">
        <v>27</v>
      </c>
      <c r="O411" s="4">
        <v>27</v>
      </c>
      <c r="P411">
        <v>401164</v>
      </c>
      <c r="Q411" s="3" t="s">
        <v>99</v>
      </c>
      <c r="R411" s="22"/>
    </row>
    <row r="412" spans="1:18">
      <c r="A412">
        <v>20</v>
      </c>
      <c r="B412">
        <v>9</v>
      </c>
      <c r="C412" s="3" t="s">
        <v>27</v>
      </c>
      <c r="D412">
        <v>75.599999999999994</v>
      </c>
      <c r="E412">
        <v>75.599999999999994</v>
      </c>
      <c r="F412">
        <v>74.8</v>
      </c>
      <c r="G412">
        <v>74</v>
      </c>
      <c r="H412">
        <v>73.2</v>
      </c>
      <c r="I412">
        <v>69.400000000000006</v>
      </c>
      <c r="J412">
        <v>71.400000000000006</v>
      </c>
      <c r="K412">
        <v>72.2</v>
      </c>
      <c r="L412">
        <v>71.2</v>
      </c>
      <c r="M412">
        <v>70.400000000000006</v>
      </c>
      <c r="N412">
        <v>68.599999999999994</v>
      </c>
      <c r="O412" s="4">
        <v>69.400000000000006</v>
      </c>
      <c r="P412">
        <v>401165</v>
      </c>
      <c r="Q412" s="3" t="s">
        <v>99</v>
      </c>
      <c r="R412" s="22"/>
    </row>
    <row r="413" spans="1:18">
      <c r="A413">
        <v>20</v>
      </c>
      <c r="B413">
        <v>9</v>
      </c>
      <c r="C413" s="3" t="s">
        <v>27</v>
      </c>
      <c r="D413">
        <v>28</v>
      </c>
      <c r="E413">
        <v>28</v>
      </c>
      <c r="F413">
        <v>28</v>
      </c>
      <c r="G413">
        <v>28</v>
      </c>
      <c r="H413">
        <v>28</v>
      </c>
      <c r="I413">
        <v>28</v>
      </c>
      <c r="J413">
        <v>28</v>
      </c>
      <c r="K413">
        <v>27</v>
      </c>
      <c r="L413">
        <v>28</v>
      </c>
      <c r="M413">
        <v>28</v>
      </c>
      <c r="N413">
        <v>28</v>
      </c>
      <c r="O413" s="4">
        <v>28</v>
      </c>
      <c r="P413">
        <v>401166</v>
      </c>
      <c r="Q413" s="3" t="s">
        <v>99</v>
      </c>
      <c r="R413" s="22"/>
    </row>
    <row r="414" spans="1:18">
      <c r="A414">
        <v>20</v>
      </c>
      <c r="B414">
        <v>9</v>
      </c>
      <c r="C414" s="3" t="s">
        <v>27</v>
      </c>
      <c r="D414">
        <v>19</v>
      </c>
      <c r="E414">
        <v>20</v>
      </c>
      <c r="F414">
        <v>20</v>
      </c>
      <c r="G414">
        <v>19</v>
      </c>
      <c r="H414">
        <v>19</v>
      </c>
      <c r="I414">
        <v>19</v>
      </c>
      <c r="J414">
        <v>19</v>
      </c>
      <c r="K414">
        <v>19</v>
      </c>
      <c r="L414">
        <v>19</v>
      </c>
      <c r="M414">
        <v>19</v>
      </c>
      <c r="N414">
        <v>20</v>
      </c>
      <c r="O414" s="4">
        <v>20</v>
      </c>
      <c r="P414">
        <v>401167</v>
      </c>
      <c r="Q414" s="3" t="s">
        <v>99</v>
      </c>
      <c r="R414" s="22"/>
    </row>
    <row r="415" spans="1:18">
      <c r="A415">
        <v>20</v>
      </c>
      <c r="B415">
        <v>9</v>
      </c>
      <c r="C415" s="3" t="s">
        <v>27</v>
      </c>
      <c r="D415">
        <v>27</v>
      </c>
      <c r="E415">
        <v>27</v>
      </c>
      <c r="F415">
        <v>27</v>
      </c>
      <c r="G415">
        <v>27</v>
      </c>
      <c r="H415">
        <v>27</v>
      </c>
      <c r="I415">
        <v>27</v>
      </c>
      <c r="J415">
        <v>27</v>
      </c>
      <c r="K415">
        <v>27</v>
      </c>
      <c r="L415">
        <v>27</v>
      </c>
      <c r="M415">
        <v>27</v>
      </c>
      <c r="N415">
        <v>27</v>
      </c>
      <c r="O415" s="4">
        <v>27</v>
      </c>
      <c r="P415">
        <v>401168</v>
      </c>
      <c r="Q415" s="3" t="s">
        <v>99</v>
      </c>
      <c r="R415" s="22"/>
    </row>
    <row r="416" spans="1:18">
      <c r="A416">
        <v>20</v>
      </c>
      <c r="B416">
        <v>9</v>
      </c>
      <c r="C416" s="3" t="s">
        <v>27</v>
      </c>
      <c r="D416">
        <v>50</v>
      </c>
      <c r="E416">
        <v>50</v>
      </c>
      <c r="F416">
        <v>50</v>
      </c>
      <c r="G416">
        <v>49.2</v>
      </c>
      <c r="H416">
        <v>51.6</v>
      </c>
      <c r="I416">
        <v>50.8</v>
      </c>
      <c r="J416">
        <v>50.8</v>
      </c>
      <c r="K416">
        <v>51.6</v>
      </c>
      <c r="L416">
        <v>51.6</v>
      </c>
      <c r="M416">
        <v>51.6</v>
      </c>
      <c r="N416">
        <v>51.6</v>
      </c>
      <c r="O416" s="4">
        <v>51.6</v>
      </c>
      <c r="P416">
        <v>401169</v>
      </c>
      <c r="Q416" s="3" t="s">
        <v>99</v>
      </c>
      <c r="R416" s="22"/>
    </row>
    <row r="417" spans="1:18">
      <c r="A417">
        <v>20</v>
      </c>
      <c r="B417">
        <v>9</v>
      </c>
      <c r="C417" s="3" t="s">
        <v>27</v>
      </c>
      <c r="D417">
        <v>16.8</v>
      </c>
      <c r="E417">
        <v>16.8</v>
      </c>
      <c r="F417">
        <v>15</v>
      </c>
      <c r="G417">
        <v>15</v>
      </c>
      <c r="H417">
        <v>15</v>
      </c>
      <c r="I417">
        <v>15</v>
      </c>
      <c r="J417">
        <v>15</v>
      </c>
      <c r="K417">
        <v>15</v>
      </c>
      <c r="L417">
        <v>15</v>
      </c>
      <c r="M417">
        <v>14</v>
      </c>
      <c r="N417">
        <v>14</v>
      </c>
      <c r="O417" s="4">
        <v>14</v>
      </c>
      <c r="P417">
        <v>401170</v>
      </c>
      <c r="Q417" s="3" t="s">
        <v>99</v>
      </c>
      <c r="R417" s="22"/>
    </row>
    <row r="418" spans="1:18">
      <c r="A418">
        <v>20</v>
      </c>
      <c r="B418">
        <v>9</v>
      </c>
      <c r="C418" s="3" t="s">
        <v>27</v>
      </c>
      <c r="D418">
        <v>40.4</v>
      </c>
      <c r="E418">
        <v>40.4</v>
      </c>
      <c r="F418">
        <v>39.4</v>
      </c>
      <c r="G418">
        <v>39.4</v>
      </c>
      <c r="H418">
        <v>39.4</v>
      </c>
      <c r="I418">
        <v>38.6</v>
      </c>
      <c r="J418">
        <v>38.6</v>
      </c>
      <c r="K418">
        <v>39.4</v>
      </c>
      <c r="L418">
        <v>40.4</v>
      </c>
      <c r="M418">
        <v>39.4</v>
      </c>
      <c r="N418">
        <v>39.4</v>
      </c>
      <c r="O418" s="4">
        <v>39.4</v>
      </c>
      <c r="P418">
        <v>401171</v>
      </c>
      <c r="Q418" s="3" t="s">
        <v>99</v>
      </c>
      <c r="R418" s="22"/>
    </row>
    <row r="419" spans="1:18">
      <c r="A419">
        <v>20</v>
      </c>
      <c r="B419">
        <v>9</v>
      </c>
      <c r="C419" s="3" t="s">
        <v>27</v>
      </c>
      <c r="D419">
        <v>35.4</v>
      </c>
      <c r="E419">
        <v>37.799999999999997</v>
      </c>
      <c r="F419">
        <v>36.200000000000003</v>
      </c>
      <c r="G419">
        <v>36.200000000000003</v>
      </c>
      <c r="H419">
        <v>36.4</v>
      </c>
      <c r="I419">
        <v>36.4</v>
      </c>
      <c r="J419">
        <v>36.4</v>
      </c>
      <c r="K419">
        <v>35.6</v>
      </c>
      <c r="L419">
        <v>35.6</v>
      </c>
      <c r="M419">
        <v>35.6</v>
      </c>
      <c r="N419">
        <v>34.6</v>
      </c>
      <c r="O419" s="4">
        <v>35.6</v>
      </c>
      <c r="P419">
        <v>401172</v>
      </c>
      <c r="Q419" s="3" t="s">
        <v>99</v>
      </c>
      <c r="R419" s="22"/>
    </row>
    <row r="420" spans="1:18">
      <c r="A420">
        <v>20</v>
      </c>
      <c r="B420">
        <v>9</v>
      </c>
      <c r="C420" s="3" t="s">
        <v>27</v>
      </c>
      <c r="D420">
        <v>44.8</v>
      </c>
      <c r="E420">
        <v>44.8</v>
      </c>
      <c r="F420">
        <v>44.8</v>
      </c>
      <c r="G420">
        <v>44.8</v>
      </c>
      <c r="H420">
        <v>44.8</v>
      </c>
      <c r="I420">
        <v>43.8</v>
      </c>
      <c r="J420">
        <v>43.8</v>
      </c>
      <c r="K420">
        <v>43.8</v>
      </c>
      <c r="L420">
        <v>43.8</v>
      </c>
      <c r="M420">
        <v>43.8</v>
      </c>
      <c r="N420">
        <v>44.8</v>
      </c>
      <c r="O420" s="4">
        <v>44.8</v>
      </c>
      <c r="P420">
        <v>401173</v>
      </c>
      <c r="Q420" s="3" t="s">
        <v>99</v>
      </c>
      <c r="R420" s="22"/>
    </row>
    <row r="421" spans="1:18">
      <c r="A421">
        <v>20</v>
      </c>
      <c r="B421">
        <v>9</v>
      </c>
      <c r="C421" s="3" t="s">
        <v>27</v>
      </c>
      <c r="D421">
        <v>47</v>
      </c>
      <c r="E421">
        <v>47</v>
      </c>
      <c r="F421">
        <v>47</v>
      </c>
      <c r="G421">
        <v>47</v>
      </c>
      <c r="H421">
        <v>47</v>
      </c>
      <c r="I421">
        <v>47</v>
      </c>
      <c r="J421">
        <v>47</v>
      </c>
      <c r="K421">
        <v>46</v>
      </c>
      <c r="L421">
        <v>45</v>
      </c>
      <c r="M421">
        <v>45</v>
      </c>
      <c r="N421">
        <v>45</v>
      </c>
      <c r="O421" s="4">
        <v>45</v>
      </c>
      <c r="P421">
        <v>401174</v>
      </c>
      <c r="Q421" s="3" t="s">
        <v>99</v>
      </c>
      <c r="R421" s="22"/>
    </row>
    <row r="422" spans="1:18">
      <c r="A422">
        <v>20</v>
      </c>
      <c r="B422">
        <v>9</v>
      </c>
      <c r="C422" s="3" t="s">
        <v>27</v>
      </c>
      <c r="D422">
        <v>14</v>
      </c>
      <c r="E422">
        <v>14</v>
      </c>
      <c r="F422">
        <v>14</v>
      </c>
      <c r="G422">
        <v>14</v>
      </c>
      <c r="H422">
        <v>14</v>
      </c>
      <c r="I422">
        <v>14</v>
      </c>
      <c r="J422">
        <v>14</v>
      </c>
      <c r="K422">
        <v>14</v>
      </c>
      <c r="L422">
        <v>14</v>
      </c>
      <c r="M422">
        <v>14</v>
      </c>
      <c r="N422">
        <v>14</v>
      </c>
      <c r="O422" s="4">
        <v>14</v>
      </c>
      <c r="P422">
        <v>401175</v>
      </c>
      <c r="Q422" s="3" t="s">
        <v>99</v>
      </c>
      <c r="R422" s="22"/>
    </row>
    <row r="423" spans="1:18">
      <c r="A423">
        <v>20</v>
      </c>
      <c r="B423">
        <v>9</v>
      </c>
      <c r="C423" s="3" t="s">
        <v>27</v>
      </c>
      <c r="D423">
        <v>77</v>
      </c>
      <c r="E423">
        <v>77</v>
      </c>
      <c r="F423">
        <v>78</v>
      </c>
      <c r="G423">
        <v>78</v>
      </c>
      <c r="H423">
        <v>77</v>
      </c>
      <c r="I423">
        <v>77</v>
      </c>
      <c r="J423">
        <v>77</v>
      </c>
      <c r="K423">
        <v>77</v>
      </c>
      <c r="L423">
        <v>77</v>
      </c>
      <c r="M423">
        <v>77</v>
      </c>
      <c r="N423">
        <v>76</v>
      </c>
      <c r="O423" s="4">
        <v>75</v>
      </c>
      <c r="P423">
        <v>401176</v>
      </c>
      <c r="Q423" s="3" t="s">
        <v>99</v>
      </c>
      <c r="R423" s="22"/>
    </row>
    <row r="424" spans="1:18">
      <c r="A424">
        <v>20</v>
      </c>
      <c r="B424">
        <v>9</v>
      </c>
      <c r="C424" s="3" t="s">
        <v>27</v>
      </c>
      <c r="D424">
        <v>94</v>
      </c>
      <c r="E424">
        <v>92</v>
      </c>
      <c r="F424">
        <v>92</v>
      </c>
      <c r="G424">
        <v>92</v>
      </c>
      <c r="H424">
        <v>92</v>
      </c>
      <c r="I424">
        <v>92</v>
      </c>
      <c r="J424">
        <v>92</v>
      </c>
      <c r="K424">
        <v>92</v>
      </c>
      <c r="L424">
        <v>92</v>
      </c>
      <c r="M424">
        <v>92</v>
      </c>
      <c r="N424">
        <v>92</v>
      </c>
      <c r="O424" s="4">
        <v>92</v>
      </c>
      <c r="P424">
        <v>401177</v>
      </c>
      <c r="Q424" s="3" t="s">
        <v>99</v>
      </c>
      <c r="R424" s="22"/>
    </row>
    <row r="425" spans="1:18">
      <c r="A425">
        <v>20</v>
      </c>
      <c r="B425">
        <v>9</v>
      </c>
      <c r="C425" s="3" t="s">
        <v>27</v>
      </c>
      <c r="D425">
        <v>71</v>
      </c>
      <c r="E425">
        <v>71</v>
      </c>
      <c r="F425">
        <v>71</v>
      </c>
      <c r="G425">
        <v>71</v>
      </c>
      <c r="H425">
        <v>70</v>
      </c>
      <c r="I425">
        <v>71</v>
      </c>
      <c r="J425">
        <v>71</v>
      </c>
      <c r="K425">
        <v>71</v>
      </c>
      <c r="L425">
        <v>71</v>
      </c>
      <c r="M425">
        <v>71</v>
      </c>
      <c r="N425">
        <v>70</v>
      </c>
      <c r="O425" s="4">
        <v>70</v>
      </c>
      <c r="P425">
        <v>401178</v>
      </c>
      <c r="Q425" s="3" t="s">
        <v>99</v>
      </c>
      <c r="R425" s="22"/>
    </row>
    <row r="426" spans="1:18">
      <c r="A426">
        <v>20</v>
      </c>
      <c r="B426">
        <v>9</v>
      </c>
      <c r="C426" s="3" t="s">
        <v>27</v>
      </c>
      <c r="D426">
        <v>64</v>
      </c>
      <c r="E426">
        <v>64</v>
      </c>
      <c r="F426">
        <v>64</v>
      </c>
      <c r="G426">
        <v>63</v>
      </c>
      <c r="H426">
        <v>64</v>
      </c>
      <c r="I426">
        <v>64</v>
      </c>
      <c r="J426">
        <v>64</v>
      </c>
      <c r="K426">
        <v>64</v>
      </c>
      <c r="L426">
        <v>64</v>
      </c>
      <c r="M426">
        <v>64</v>
      </c>
      <c r="N426">
        <v>64</v>
      </c>
      <c r="O426" s="4">
        <v>64</v>
      </c>
      <c r="P426">
        <v>401179</v>
      </c>
      <c r="Q426" s="3" t="s">
        <v>99</v>
      </c>
      <c r="R426" s="22"/>
    </row>
    <row r="427" spans="1:18">
      <c r="A427">
        <v>20</v>
      </c>
      <c r="B427">
        <v>9</v>
      </c>
      <c r="C427" s="3" t="s">
        <v>27</v>
      </c>
      <c r="D427">
        <v>73</v>
      </c>
      <c r="E427">
        <v>73</v>
      </c>
      <c r="F427">
        <v>73</v>
      </c>
      <c r="G427">
        <v>73</v>
      </c>
      <c r="H427">
        <v>73</v>
      </c>
      <c r="I427">
        <v>73</v>
      </c>
      <c r="J427">
        <v>73</v>
      </c>
      <c r="K427">
        <v>73</v>
      </c>
      <c r="L427">
        <v>72</v>
      </c>
      <c r="M427">
        <v>72</v>
      </c>
      <c r="N427">
        <v>72</v>
      </c>
      <c r="O427" s="4">
        <v>72</v>
      </c>
      <c r="P427">
        <v>401180</v>
      </c>
      <c r="Q427" s="3" t="s">
        <v>99</v>
      </c>
      <c r="R427" s="22"/>
    </row>
    <row r="428" spans="1:18">
      <c r="A428">
        <v>20</v>
      </c>
      <c r="B428">
        <v>9</v>
      </c>
      <c r="C428" s="3" t="s">
        <v>27</v>
      </c>
      <c r="D428">
        <v>19</v>
      </c>
      <c r="E428">
        <v>19</v>
      </c>
      <c r="F428">
        <v>19</v>
      </c>
      <c r="G428">
        <v>18</v>
      </c>
      <c r="H428">
        <v>18</v>
      </c>
      <c r="I428">
        <v>18</v>
      </c>
      <c r="J428">
        <v>18</v>
      </c>
      <c r="K428">
        <v>18</v>
      </c>
      <c r="L428">
        <v>18</v>
      </c>
      <c r="M428">
        <v>18</v>
      </c>
      <c r="N428">
        <v>18</v>
      </c>
      <c r="O428" s="4">
        <v>18</v>
      </c>
      <c r="P428">
        <v>401181</v>
      </c>
      <c r="Q428" s="3" t="s">
        <v>99</v>
      </c>
      <c r="R428" s="22"/>
    </row>
    <row r="429" spans="1:18">
      <c r="A429">
        <v>20</v>
      </c>
      <c r="B429">
        <v>9</v>
      </c>
      <c r="C429" s="3" t="s">
        <v>27</v>
      </c>
      <c r="D429">
        <v>52</v>
      </c>
      <c r="E429">
        <v>52</v>
      </c>
      <c r="F429">
        <v>52</v>
      </c>
      <c r="G429">
        <v>52</v>
      </c>
      <c r="H429">
        <v>52</v>
      </c>
      <c r="I429">
        <v>52</v>
      </c>
      <c r="J429">
        <v>52</v>
      </c>
      <c r="K429">
        <v>52</v>
      </c>
      <c r="L429">
        <v>52</v>
      </c>
      <c r="M429">
        <v>52</v>
      </c>
      <c r="N429">
        <v>52</v>
      </c>
      <c r="O429" s="4">
        <v>52</v>
      </c>
      <c r="P429">
        <v>401182</v>
      </c>
      <c r="Q429" s="3" t="s">
        <v>99</v>
      </c>
      <c r="R429" s="22"/>
    </row>
    <row r="430" spans="1:18">
      <c r="A430">
        <v>20</v>
      </c>
      <c r="B430">
        <v>9</v>
      </c>
      <c r="C430" s="3" t="s">
        <v>27</v>
      </c>
      <c r="D430">
        <v>33</v>
      </c>
      <c r="E430">
        <v>33</v>
      </c>
      <c r="F430">
        <v>33</v>
      </c>
      <c r="G430">
        <v>33</v>
      </c>
      <c r="H430">
        <v>33</v>
      </c>
      <c r="I430">
        <v>33</v>
      </c>
      <c r="J430">
        <v>33</v>
      </c>
      <c r="K430">
        <v>33</v>
      </c>
      <c r="L430">
        <v>33</v>
      </c>
      <c r="M430">
        <v>33</v>
      </c>
      <c r="N430">
        <v>33</v>
      </c>
      <c r="O430" s="4">
        <v>33</v>
      </c>
      <c r="P430">
        <v>401183</v>
      </c>
      <c r="Q430" s="3" t="s">
        <v>99</v>
      </c>
      <c r="R430" s="22"/>
    </row>
    <row r="431" spans="1:18">
      <c r="A431">
        <v>20</v>
      </c>
      <c r="B431">
        <v>9</v>
      </c>
      <c r="C431" s="3" t="s">
        <v>27</v>
      </c>
      <c r="D431">
        <v>106</v>
      </c>
      <c r="E431">
        <v>106</v>
      </c>
      <c r="F431">
        <v>105</v>
      </c>
      <c r="G431">
        <v>105</v>
      </c>
      <c r="H431">
        <v>105</v>
      </c>
      <c r="I431">
        <v>104</v>
      </c>
      <c r="J431">
        <v>103</v>
      </c>
      <c r="K431">
        <v>105</v>
      </c>
      <c r="L431">
        <v>105</v>
      </c>
      <c r="M431">
        <v>104</v>
      </c>
      <c r="N431">
        <v>105</v>
      </c>
      <c r="O431" s="4">
        <v>104</v>
      </c>
      <c r="P431">
        <v>401184</v>
      </c>
      <c r="Q431" s="3" t="s">
        <v>99</v>
      </c>
      <c r="R431" s="22"/>
    </row>
    <row r="432" spans="1:18">
      <c r="A432">
        <v>20</v>
      </c>
      <c r="B432">
        <v>9</v>
      </c>
      <c r="C432" s="3" t="s">
        <v>27</v>
      </c>
      <c r="D432">
        <v>68</v>
      </c>
      <c r="E432">
        <v>69</v>
      </c>
      <c r="F432">
        <v>69</v>
      </c>
      <c r="G432">
        <v>68</v>
      </c>
      <c r="H432">
        <v>69</v>
      </c>
      <c r="I432">
        <v>69</v>
      </c>
      <c r="J432">
        <v>69</v>
      </c>
      <c r="K432">
        <v>69</v>
      </c>
      <c r="L432">
        <v>69</v>
      </c>
      <c r="M432">
        <v>69</v>
      </c>
      <c r="N432">
        <v>69</v>
      </c>
      <c r="O432" s="4">
        <v>69</v>
      </c>
      <c r="P432">
        <v>401185</v>
      </c>
      <c r="Q432" s="3" t="s">
        <v>99</v>
      </c>
      <c r="R432" s="22"/>
    </row>
    <row r="433" spans="1:18">
      <c r="A433">
        <v>20</v>
      </c>
      <c r="B433">
        <v>9</v>
      </c>
      <c r="C433" s="3" t="s">
        <v>27</v>
      </c>
      <c r="D433">
        <v>98</v>
      </c>
      <c r="E433">
        <v>96</v>
      </c>
      <c r="F433">
        <v>96</v>
      </c>
      <c r="G433">
        <v>96</v>
      </c>
      <c r="H433">
        <v>96</v>
      </c>
      <c r="I433">
        <v>97</v>
      </c>
      <c r="J433">
        <v>97</v>
      </c>
      <c r="K433">
        <v>97</v>
      </c>
      <c r="L433">
        <v>97</v>
      </c>
      <c r="M433">
        <v>97</v>
      </c>
      <c r="N433">
        <v>97</v>
      </c>
      <c r="O433" s="4">
        <v>97</v>
      </c>
      <c r="P433">
        <v>401186</v>
      </c>
      <c r="Q433" s="3" t="s">
        <v>99</v>
      </c>
      <c r="R433" s="22"/>
    </row>
    <row r="434" spans="1:18">
      <c r="A434">
        <v>20</v>
      </c>
      <c r="B434">
        <v>9</v>
      </c>
      <c r="C434" s="3" t="s">
        <v>27</v>
      </c>
      <c r="D434">
        <v>60</v>
      </c>
      <c r="E434">
        <v>60</v>
      </c>
      <c r="F434">
        <v>61</v>
      </c>
      <c r="G434">
        <v>60</v>
      </c>
      <c r="H434">
        <v>61</v>
      </c>
      <c r="I434">
        <v>61</v>
      </c>
      <c r="J434">
        <v>60</v>
      </c>
      <c r="K434">
        <v>60</v>
      </c>
      <c r="L434">
        <v>60</v>
      </c>
      <c r="M434">
        <v>60</v>
      </c>
      <c r="N434">
        <v>60</v>
      </c>
      <c r="O434" s="4">
        <v>60</v>
      </c>
      <c r="P434">
        <v>401187</v>
      </c>
      <c r="Q434" s="3" t="s">
        <v>99</v>
      </c>
      <c r="R434" s="22"/>
    </row>
    <row r="435" spans="1:18">
      <c r="A435">
        <v>20</v>
      </c>
      <c r="B435">
        <v>9</v>
      </c>
      <c r="C435" s="3" t="s">
        <v>27</v>
      </c>
      <c r="D435">
        <v>28</v>
      </c>
      <c r="E435">
        <v>27</v>
      </c>
      <c r="F435">
        <v>28</v>
      </c>
      <c r="G435">
        <v>28</v>
      </c>
      <c r="H435">
        <v>28</v>
      </c>
      <c r="I435">
        <v>28</v>
      </c>
      <c r="J435">
        <v>28</v>
      </c>
      <c r="K435">
        <v>28</v>
      </c>
      <c r="L435">
        <v>28</v>
      </c>
      <c r="M435">
        <v>27</v>
      </c>
      <c r="N435">
        <v>27</v>
      </c>
      <c r="O435" s="4">
        <v>27</v>
      </c>
      <c r="P435">
        <v>401188</v>
      </c>
      <c r="Q435" s="3" t="s">
        <v>99</v>
      </c>
      <c r="R435" s="22"/>
    </row>
    <row r="436" spans="1:18">
      <c r="A436">
        <v>20</v>
      </c>
      <c r="B436">
        <v>9</v>
      </c>
      <c r="C436" s="3" t="s">
        <v>27</v>
      </c>
      <c r="D436">
        <v>68</v>
      </c>
      <c r="E436">
        <v>68</v>
      </c>
      <c r="F436">
        <v>67</v>
      </c>
      <c r="G436">
        <v>67</v>
      </c>
      <c r="H436">
        <v>67</v>
      </c>
      <c r="I436">
        <v>67</v>
      </c>
      <c r="J436">
        <v>67</v>
      </c>
      <c r="K436">
        <v>67</v>
      </c>
      <c r="L436">
        <v>67</v>
      </c>
      <c r="M436">
        <v>67</v>
      </c>
      <c r="N436">
        <v>66</v>
      </c>
      <c r="O436" s="4">
        <v>66</v>
      </c>
      <c r="P436">
        <v>401189</v>
      </c>
      <c r="Q436" s="3" t="s">
        <v>99</v>
      </c>
      <c r="R436" s="22"/>
    </row>
    <row r="437" spans="1:18">
      <c r="A437">
        <v>20</v>
      </c>
      <c r="B437">
        <v>9</v>
      </c>
      <c r="C437" s="3" t="s">
        <v>27</v>
      </c>
      <c r="D437">
        <v>70</v>
      </c>
      <c r="E437">
        <v>69</v>
      </c>
      <c r="F437">
        <v>69</v>
      </c>
      <c r="G437">
        <v>69</v>
      </c>
      <c r="H437">
        <v>70</v>
      </c>
      <c r="I437">
        <v>71</v>
      </c>
      <c r="J437">
        <v>71</v>
      </c>
      <c r="K437">
        <v>71</v>
      </c>
      <c r="L437">
        <v>71</v>
      </c>
      <c r="M437">
        <v>71</v>
      </c>
      <c r="N437">
        <v>71</v>
      </c>
      <c r="O437" s="4">
        <v>70</v>
      </c>
      <c r="P437">
        <v>401190</v>
      </c>
      <c r="Q437" s="3" t="s">
        <v>99</v>
      </c>
      <c r="R437" s="22"/>
    </row>
    <row r="438" spans="1:18">
      <c r="A438">
        <v>20</v>
      </c>
      <c r="B438">
        <v>9</v>
      </c>
      <c r="C438" s="3" t="s">
        <v>27</v>
      </c>
      <c r="D438">
        <v>22</v>
      </c>
      <c r="E438">
        <v>23</v>
      </c>
      <c r="F438">
        <v>22</v>
      </c>
      <c r="G438">
        <v>21</v>
      </c>
      <c r="H438">
        <v>21</v>
      </c>
      <c r="I438">
        <v>21</v>
      </c>
      <c r="J438">
        <v>21</v>
      </c>
      <c r="K438">
        <v>21</v>
      </c>
      <c r="L438">
        <v>21</v>
      </c>
      <c r="M438">
        <v>21</v>
      </c>
      <c r="N438">
        <v>20</v>
      </c>
      <c r="O438" s="4">
        <v>20</v>
      </c>
      <c r="P438">
        <v>401191</v>
      </c>
      <c r="Q438" s="3" t="s">
        <v>99</v>
      </c>
      <c r="R438" s="22"/>
    </row>
    <row r="439" spans="1:18">
      <c r="A439">
        <v>20</v>
      </c>
      <c r="B439">
        <v>9</v>
      </c>
      <c r="C439" s="3" t="s">
        <v>27</v>
      </c>
      <c r="D439">
        <v>94</v>
      </c>
      <c r="E439">
        <v>90</v>
      </c>
      <c r="F439">
        <v>90</v>
      </c>
      <c r="G439">
        <v>90</v>
      </c>
      <c r="H439">
        <v>92</v>
      </c>
      <c r="I439">
        <v>92</v>
      </c>
      <c r="J439">
        <v>92</v>
      </c>
      <c r="K439">
        <v>93</v>
      </c>
      <c r="L439">
        <v>93</v>
      </c>
      <c r="M439">
        <v>94</v>
      </c>
      <c r="N439">
        <v>94</v>
      </c>
      <c r="O439" s="4">
        <v>93</v>
      </c>
      <c r="P439">
        <v>401192</v>
      </c>
      <c r="Q439" s="3" t="s">
        <v>99</v>
      </c>
      <c r="R439" s="22"/>
    </row>
    <row r="440" spans="1:18">
      <c r="A440">
        <v>20</v>
      </c>
      <c r="B440">
        <v>9</v>
      </c>
      <c r="C440" s="3" t="s">
        <v>28</v>
      </c>
      <c r="D440">
        <v>55</v>
      </c>
      <c r="E440">
        <v>55</v>
      </c>
      <c r="F440">
        <v>55</v>
      </c>
      <c r="G440">
        <v>55</v>
      </c>
      <c r="H440">
        <v>55</v>
      </c>
      <c r="I440">
        <v>55</v>
      </c>
      <c r="J440">
        <v>55</v>
      </c>
      <c r="K440">
        <v>55</v>
      </c>
      <c r="L440">
        <v>55</v>
      </c>
      <c r="M440">
        <v>55</v>
      </c>
      <c r="N440">
        <v>55</v>
      </c>
      <c r="O440" s="4">
        <v>55</v>
      </c>
      <c r="P440">
        <v>402100</v>
      </c>
      <c r="Q440" s="3" t="s">
        <v>99</v>
      </c>
      <c r="R440" s="22"/>
    </row>
    <row r="441" spans="1:18">
      <c r="A441">
        <v>20</v>
      </c>
      <c r="B441">
        <v>9</v>
      </c>
      <c r="C441" s="3" t="s">
        <v>28</v>
      </c>
      <c r="D441">
        <v>118</v>
      </c>
      <c r="E441">
        <v>120</v>
      </c>
      <c r="F441">
        <v>120</v>
      </c>
      <c r="G441">
        <v>120</v>
      </c>
      <c r="H441">
        <v>120</v>
      </c>
      <c r="I441">
        <v>120</v>
      </c>
      <c r="J441">
        <v>120</v>
      </c>
      <c r="K441">
        <v>120</v>
      </c>
      <c r="L441">
        <v>120</v>
      </c>
      <c r="M441">
        <v>119</v>
      </c>
      <c r="N441">
        <v>118</v>
      </c>
      <c r="O441" s="4">
        <v>118</v>
      </c>
      <c r="P441">
        <v>402101</v>
      </c>
      <c r="Q441" s="3" t="s">
        <v>99</v>
      </c>
      <c r="R441" s="22"/>
    </row>
    <row r="442" spans="1:18">
      <c r="A442">
        <v>20</v>
      </c>
      <c r="B442">
        <v>9</v>
      </c>
      <c r="C442" s="3" t="s">
        <v>29</v>
      </c>
      <c r="D442">
        <v>25</v>
      </c>
      <c r="E442">
        <v>25</v>
      </c>
      <c r="F442">
        <v>25</v>
      </c>
      <c r="G442">
        <v>25</v>
      </c>
      <c r="H442">
        <v>25</v>
      </c>
      <c r="I442">
        <v>25</v>
      </c>
      <c r="J442">
        <v>24</v>
      </c>
      <c r="K442">
        <v>25</v>
      </c>
      <c r="L442">
        <v>25</v>
      </c>
      <c r="M442">
        <v>25</v>
      </c>
      <c r="N442">
        <v>25</v>
      </c>
      <c r="O442" s="4">
        <v>26</v>
      </c>
      <c r="P442">
        <v>403101</v>
      </c>
      <c r="Q442" s="3" t="s">
        <v>99</v>
      </c>
      <c r="R442" s="22"/>
    </row>
    <row r="443" spans="1:18">
      <c r="A443">
        <v>20</v>
      </c>
      <c r="B443">
        <v>9</v>
      </c>
      <c r="C443" s="3" t="s">
        <v>29</v>
      </c>
      <c r="D443">
        <v>20</v>
      </c>
      <c r="E443">
        <v>21</v>
      </c>
      <c r="F443">
        <v>21</v>
      </c>
      <c r="G443">
        <v>21</v>
      </c>
      <c r="H443">
        <v>21</v>
      </c>
      <c r="I443">
        <v>21</v>
      </c>
      <c r="J443">
        <v>21</v>
      </c>
      <c r="K443">
        <v>21</v>
      </c>
      <c r="L443">
        <v>21</v>
      </c>
      <c r="M443">
        <v>20</v>
      </c>
      <c r="N443">
        <v>21</v>
      </c>
      <c r="O443" s="4">
        <v>21</v>
      </c>
      <c r="P443">
        <v>403102</v>
      </c>
      <c r="Q443" s="3" t="s">
        <v>99</v>
      </c>
      <c r="R443" s="22"/>
    </row>
    <row r="444" spans="1:18">
      <c r="A444">
        <v>20</v>
      </c>
      <c r="B444">
        <v>9</v>
      </c>
      <c r="C444" s="3" t="s">
        <v>29</v>
      </c>
      <c r="D444">
        <v>51</v>
      </c>
      <c r="E444">
        <v>51</v>
      </c>
      <c r="F444">
        <v>51</v>
      </c>
      <c r="G444">
        <v>51</v>
      </c>
      <c r="H444">
        <v>51</v>
      </c>
      <c r="I444">
        <v>51</v>
      </c>
      <c r="J444">
        <v>51</v>
      </c>
      <c r="K444">
        <v>51</v>
      </c>
      <c r="L444">
        <v>51</v>
      </c>
      <c r="M444">
        <v>51</v>
      </c>
      <c r="N444">
        <v>51</v>
      </c>
      <c r="O444" s="4">
        <v>51</v>
      </c>
      <c r="P444">
        <v>403103</v>
      </c>
      <c r="Q444" s="3" t="s">
        <v>99</v>
      </c>
      <c r="R444" s="22"/>
    </row>
    <row r="445" spans="1:18">
      <c r="A445">
        <v>20</v>
      </c>
      <c r="B445">
        <v>9</v>
      </c>
      <c r="C445" s="3" t="s">
        <v>29</v>
      </c>
      <c r="D445">
        <v>54</v>
      </c>
      <c r="E445">
        <v>54</v>
      </c>
      <c r="F445">
        <v>54</v>
      </c>
      <c r="G445">
        <v>54</v>
      </c>
      <c r="H445">
        <v>54</v>
      </c>
      <c r="I445">
        <v>54</v>
      </c>
      <c r="J445">
        <v>54</v>
      </c>
      <c r="K445">
        <v>54</v>
      </c>
      <c r="L445">
        <v>54</v>
      </c>
      <c r="M445">
        <v>54</v>
      </c>
      <c r="N445">
        <v>54</v>
      </c>
      <c r="O445" s="4">
        <v>54</v>
      </c>
      <c r="P445">
        <v>403104</v>
      </c>
      <c r="Q445" s="3" t="s">
        <v>99</v>
      </c>
      <c r="R445" s="22"/>
    </row>
    <row r="446" spans="1:18">
      <c r="A446">
        <v>20</v>
      </c>
      <c r="B446">
        <v>9</v>
      </c>
      <c r="C446" s="3" t="s">
        <v>29</v>
      </c>
      <c r="D446">
        <v>137</v>
      </c>
      <c r="E446">
        <v>140</v>
      </c>
      <c r="F446">
        <v>140</v>
      </c>
      <c r="G446">
        <v>140</v>
      </c>
      <c r="H446">
        <v>139</v>
      </c>
      <c r="I446">
        <v>139</v>
      </c>
      <c r="J446">
        <v>139</v>
      </c>
      <c r="K446">
        <v>139</v>
      </c>
      <c r="L446">
        <v>138</v>
      </c>
      <c r="M446">
        <v>139</v>
      </c>
      <c r="N446">
        <v>136</v>
      </c>
      <c r="O446" s="4">
        <v>136</v>
      </c>
      <c r="P446">
        <v>403107</v>
      </c>
      <c r="Q446" s="3" t="s">
        <v>99</v>
      </c>
      <c r="R446" s="22"/>
    </row>
    <row r="447" spans="1:18">
      <c r="A447">
        <v>20</v>
      </c>
      <c r="B447">
        <v>9</v>
      </c>
      <c r="C447" s="3" t="s">
        <v>29</v>
      </c>
      <c r="D447">
        <v>91.2</v>
      </c>
      <c r="E447">
        <v>96</v>
      </c>
      <c r="F447">
        <v>96.8</v>
      </c>
      <c r="G447">
        <v>97.6</v>
      </c>
      <c r="H447">
        <v>96.8</v>
      </c>
      <c r="I447">
        <v>97.6</v>
      </c>
      <c r="J447">
        <v>99.2</v>
      </c>
      <c r="K447">
        <v>100.2</v>
      </c>
      <c r="L447">
        <v>101</v>
      </c>
      <c r="M447">
        <v>101</v>
      </c>
      <c r="N447">
        <v>97.8</v>
      </c>
      <c r="O447" s="4">
        <v>99.4</v>
      </c>
      <c r="P447">
        <v>403108</v>
      </c>
      <c r="Q447" s="3" t="s">
        <v>99</v>
      </c>
      <c r="R447" s="22"/>
    </row>
    <row r="448" spans="1:18">
      <c r="A448">
        <v>20</v>
      </c>
      <c r="B448">
        <v>9</v>
      </c>
      <c r="C448" s="3" t="s">
        <v>29</v>
      </c>
      <c r="D448">
        <v>86</v>
      </c>
      <c r="E448">
        <v>86</v>
      </c>
      <c r="F448">
        <v>87</v>
      </c>
      <c r="G448">
        <v>87</v>
      </c>
      <c r="H448">
        <v>86</v>
      </c>
      <c r="I448">
        <v>86</v>
      </c>
      <c r="J448">
        <v>87</v>
      </c>
      <c r="K448">
        <v>87</v>
      </c>
      <c r="L448">
        <v>87</v>
      </c>
      <c r="M448">
        <v>88</v>
      </c>
      <c r="N448">
        <v>88</v>
      </c>
      <c r="O448" s="4">
        <v>88</v>
      </c>
      <c r="P448">
        <v>403109</v>
      </c>
      <c r="Q448" s="3" t="s">
        <v>99</v>
      </c>
      <c r="R448" s="22"/>
    </row>
    <row r="449" spans="1:18">
      <c r="A449">
        <v>20</v>
      </c>
      <c r="B449">
        <v>9</v>
      </c>
      <c r="C449" s="3" t="s">
        <v>29</v>
      </c>
      <c r="D449">
        <v>73</v>
      </c>
      <c r="E449">
        <v>74</v>
      </c>
      <c r="F449">
        <v>74</v>
      </c>
      <c r="G449">
        <v>74</v>
      </c>
      <c r="H449">
        <v>74</v>
      </c>
      <c r="I449">
        <v>74</v>
      </c>
      <c r="J449">
        <v>74</v>
      </c>
      <c r="K449">
        <v>75</v>
      </c>
      <c r="L449">
        <v>74</v>
      </c>
      <c r="M449">
        <v>74</v>
      </c>
      <c r="N449">
        <v>70</v>
      </c>
      <c r="O449" s="4">
        <v>70</v>
      </c>
      <c r="P449">
        <v>403110</v>
      </c>
      <c r="Q449" s="3" t="s">
        <v>99</v>
      </c>
      <c r="R449" s="22"/>
    </row>
    <row r="450" spans="1:18">
      <c r="A450">
        <v>20</v>
      </c>
      <c r="B450">
        <v>9</v>
      </c>
      <c r="C450" s="3" t="s">
        <v>29</v>
      </c>
      <c r="D450">
        <v>174</v>
      </c>
      <c r="E450">
        <v>176</v>
      </c>
      <c r="F450">
        <v>176</v>
      </c>
      <c r="G450">
        <v>175.8</v>
      </c>
      <c r="H450">
        <v>171.4</v>
      </c>
      <c r="I450">
        <v>172.4</v>
      </c>
      <c r="J450">
        <v>173.2</v>
      </c>
      <c r="K450">
        <v>172.2</v>
      </c>
      <c r="L450">
        <v>168</v>
      </c>
      <c r="M450">
        <v>165.6</v>
      </c>
      <c r="N450">
        <v>156</v>
      </c>
      <c r="O450" s="4">
        <v>154</v>
      </c>
      <c r="P450">
        <v>403111</v>
      </c>
      <c r="Q450" s="3" t="s">
        <v>99</v>
      </c>
      <c r="R450" s="22"/>
    </row>
    <row r="451" spans="1:18">
      <c r="A451">
        <v>20</v>
      </c>
      <c r="B451">
        <v>9</v>
      </c>
      <c r="C451" s="3" t="s">
        <v>29</v>
      </c>
      <c r="D451">
        <v>150.80000000000001</v>
      </c>
      <c r="E451">
        <v>162.80000000000001</v>
      </c>
      <c r="F451">
        <v>168.8</v>
      </c>
      <c r="G451">
        <v>167.8</v>
      </c>
      <c r="H451">
        <v>169.8</v>
      </c>
      <c r="I451">
        <v>167.8</v>
      </c>
      <c r="J451">
        <v>169.8</v>
      </c>
      <c r="K451">
        <v>170.8</v>
      </c>
      <c r="L451">
        <v>169.8</v>
      </c>
      <c r="M451">
        <v>166.8</v>
      </c>
      <c r="N451">
        <v>154</v>
      </c>
      <c r="O451" s="4">
        <v>154</v>
      </c>
      <c r="P451">
        <v>403112</v>
      </c>
      <c r="Q451" s="3" t="s">
        <v>99</v>
      </c>
      <c r="R451" s="22"/>
    </row>
    <row r="452" spans="1:18">
      <c r="A452">
        <v>20</v>
      </c>
      <c r="B452">
        <v>9</v>
      </c>
      <c r="C452" s="3" t="s">
        <v>29</v>
      </c>
      <c r="D452">
        <v>205</v>
      </c>
      <c r="E452">
        <v>211.6</v>
      </c>
      <c r="F452">
        <v>213.2</v>
      </c>
      <c r="G452">
        <v>213.2</v>
      </c>
      <c r="H452">
        <v>212.2</v>
      </c>
      <c r="I452">
        <v>210.4</v>
      </c>
      <c r="J452">
        <v>210.4</v>
      </c>
      <c r="K452">
        <v>211.2</v>
      </c>
      <c r="L452">
        <v>211.2</v>
      </c>
      <c r="M452">
        <v>211.2</v>
      </c>
      <c r="N452">
        <v>190.8</v>
      </c>
      <c r="O452" s="4">
        <v>190</v>
      </c>
      <c r="P452">
        <v>403113</v>
      </c>
      <c r="Q452" s="3" t="s">
        <v>99</v>
      </c>
      <c r="R452" s="22"/>
    </row>
    <row r="453" spans="1:18">
      <c r="A453">
        <v>20</v>
      </c>
      <c r="B453">
        <v>9</v>
      </c>
      <c r="C453" s="3" t="s">
        <v>29</v>
      </c>
      <c r="D453">
        <v>54</v>
      </c>
      <c r="E453">
        <v>56</v>
      </c>
      <c r="F453">
        <v>59</v>
      </c>
      <c r="G453">
        <v>59</v>
      </c>
      <c r="H453">
        <v>59</v>
      </c>
      <c r="I453">
        <v>60</v>
      </c>
      <c r="J453">
        <v>60</v>
      </c>
      <c r="K453">
        <v>59</v>
      </c>
      <c r="L453">
        <v>59</v>
      </c>
      <c r="M453">
        <v>59</v>
      </c>
      <c r="N453">
        <v>59</v>
      </c>
      <c r="O453" s="4">
        <v>59</v>
      </c>
      <c r="P453">
        <v>403114</v>
      </c>
      <c r="Q453" s="3" t="s">
        <v>99</v>
      </c>
      <c r="R453" s="22"/>
    </row>
    <row r="454" spans="1:18">
      <c r="A454">
        <v>20</v>
      </c>
      <c r="B454">
        <v>9</v>
      </c>
      <c r="C454" s="3" t="s">
        <v>29</v>
      </c>
      <c r="D454">
        <v>84.6</v>
      </c>
      <c r="E454">
        <v>85.6</v>
      </c>
      <c r="F454">
        <v>85.6</v>
      </c>
      <c r="G454">
        <v>83.6</v>
      </c>
      <c r="H454">
        <v>83.6</v>
      </c>
      <c r="I454">
        <v>83.6</v>
      </c>
      <c r="J454">
        <v>83.6</v>
      </c>
      <c r="K454">
        <v>84.6</v>
      </c>
      <c r="L454">
        <v>84.6</v>
      </c>
      <c r="M454">
        <v>83.6</v>
      </c>
      <c r="N454">
        <v>80.599999999999994</v>
      </c>
      <c r="O454" s="4">
        <v>81.599999999999994</v>
      </c>
      <c r="P454">
        <v>403115</v>
      </c>
      <c r="Q454" s="3" t="s">
        <v>99</v>
      </c>
      <c r="R454" s="22"/>
    </row>
    <row r="455" spans="1:18">
      <c r="A455">
        <v>20</v>
      </c>
      <c r="B455">
        <v>9</v>
      </c>
      <c r="C455" s="3" t="s">
        <v>29</v>
      </c>
      <c r="D455">
        <v>81.8</v>
      </c>
      <c r="E455">
        <v>81.8</v>
      </c>
      <c r="F455">
        <v>81.8</v>
      </c>
      <c r="G455">
        <v>81.8</v>
      </c>
      <c r="H455">
        <v>82.8</v>
      </c>
      <c r="I455">
        <v>82.8</v>
      </c>
      <c r="J455">
        <v>82.8</v>
      </c>
      <c r="K455">
        <v>82.8</v>
      </c>
      <c r="L455">
        <v>83.8</v>
      </c>
      <c r="M455">
        <v>83.8</v>
      </c>
      <c r="N455">
        <v>83.8</v>
      </c>
      <c r="O455" s="4">
        <v>83.8</v>
      </c>
      <c r="P455">
        <v>403116</v>
      </c>
      <c r="Q455" s="3" t="s">
        <v>99</v>
      </c>
      <c r="R455" s="22"/>
    </row>
    <row r="456" spans="1:18">
      <c r="A456">
        <v>20</v>
      </c>
      <c r="B456">
        <v>9</v>
      </c>
      <c r="C456" s="3" t="s">
        <v>29</v>
      </c>
      <c r="D456">
        <v>1</v>
      </c>
      <c r="E456">
        <v>1</v>
      </c>
      <c r="F456">
        <v>1</v>
      </c>
      <c r="G456">
        <v>1</v>
      </c>
      <c r="H456">
        <v>1</v>
      </c>
      <c r="I456">
        <v>1</v>
      </c>
      <c r="J456">
        <v>1</v>
      </c>
      <c r="K456">
        <v>1</v>
      </c>
      <c r="L456">
        <v>1</v>
      </c>
      <c r="M456">
        <v>1</v>
      </c>
      <c r="N456">
        <v>1</v>
      </c>
      <c r="O456" s="4">
        <v>1</v>
      </c>
      <c r="P456">
        <v>403118</v>
      </c>
      <c r="Q456" s="3" t="s">
        <v>99</v>
      </c>
      <c r="R456" s="22"/>
    </row>
    <row r="457" spans="1:18">
      <c r="A457">
        <v>20</v>
      </c>
      <c r="B457">
        <v>9</v>
      </c>
      <c r="C457" s="3" t="s">
        <v>39</v>
      </c>
      <c r="D457" s="9">
        <v>1705.5</v>
      </c>
      <c r="E457" s="9">
        <v>1708</v>
      </c>
      <c r="F457" s="9">
        <v>1702</v>
      </c>
      <c r="G457" s="9">
        <v>1711</v>
      </c>
      <c r="H457" s="9">
        <v>1712</v>
      </c>
      <c r="I457" s="9">
        <v>1706</v>
      </c>
      <c r="J457" s="9">
        <v>1710</v>
      </c>
      <c r="K457" s="9">
        <v>1710</v>
      </c>
      <c r="L457" s="9">
        <v>1710</v>
      </c>
      <c r="M457" s="9">
        <v>1714</v>
      </c>
      <c r="N457" s="9">
        <v>1713</v>
      </c>
      <c r="O457" s="4">
        <v>1709</v>
      </c>
      <c r="P457">
        <v>406100</v>
      </c>
      <c r="Q457" s="3" t="s">
        <v>99</v>
      </c>
      <c r="R457" s="22"/>
    </row>
    <row r="458" spans="1:18">
      <c r="A458">
        <v>20</v>
      </c>
      <c r="B458">
        <v>9</v>
      </c>
      <c r="C458" s="3" t="s">
        <v>39</v>
      </c>
      <c r="D458" s="9">
        <v>1684</v>
      </c>
      <c r="E458" s="9">
        <v>1685</v>
      </c>
      <c r="F458" s="9">
        <v>1684</v>
      </c>
      <c r="G458" s="9">
        <v>1689</v>
      </c>
      <c r="H458" s="9">
        <v>1690</v>
      </c>
      <c r="I458" s="9">
        <v>1685</v>
      </c>
      <c r="J458" s="9">
        <v>1689</v>
      </c>
      <c r="K458" s="9">
        <v>1690</v>
      </c>
      <c r="L458" s="9">
        <v>1690</v>
      </c>
      <c r="M458" s="9">
        <v>1694</v>
      </c>
      <c r="N458" s="9">
        <v>1690</v>
      </c>
      <c r="O458" s="4">
        <v>1688</v>
      </c>
      <c r="P458">
        <v>406101</v>
      </c>
      <c r="Q458" s="3" t="s">
        <v>99</v>
      </c>
      <c r="R458" s="22"/>
    </row>
    <row r="459" spans="1:18">
      <c r="A459">
        <v>20</v>
      </c>
      <c r="B459">
        <v>9</v>
      </c>
      <c r="C459" s="3" t="s">
        <v>40</v>
      </c>
      <c r="D459" s="9">
        <v>8663.1</v>
      </c>
      <c r="E459" s="9">
        <v>8686.6</v>
      </c>
      <c r="F459" s="9">
        <v>8651.6</v>
      </c>
      <c r="G459" s="9">
        <v>8633.1</v>
      </c>
      <c r="H459" s="9">
        <v>8627.1</v>
      </c>
      <c r="I459" s="9">
        <v>8598.6</v>
      </c>
      <c r="J459" s="9">
        <v>8581.1</v>
      </c>
      <c r="K459" s="9">
        <v>8549.6</v>
      </c>
      <c r="L459" s="9">
        <v>8587.6</v>
      </c>
      <c r="M459" s="9">
        <v>8605.6</v>
      </c>
      <c r="N459" s="9">
        <v>8634.6</v>
      </c>
      <c r="O459" s="4">
        <v>8633.6</v>
      </c>
      <c r="P459">
        <v>425100</v>
      </c>
      <c r="Q459" s="3" t="s">
        <v>99</v>
      </c>
      <c r="R459" s="22"/>
    </row>
    <row r="460" spans="1:18">
      <c r="A460">
        <v>20</v>
      </c>
      <c r="B460">
        <v>9</v>
      </c>
      <c r="C460" s="3" t="s">
        <v>42</v>
      </c>
      <c r="D460" s="9">
        <v>3366</v>
      </c>
      <c r="E460" s="9">
        <v>3413</v>
      </c>
      <c r="F460" s="9">
        <v>3416</v>
      </c>
      <c r="G460" s="9">
        <v>3416</v>
      </c>
      <c r="H460" s="9">
        <v>3435</v>
      </c>
      <c r="I460" s="9">
        <v>3460</v>
      </c>
      <c r="J460" s="9">
        <v>3455</v>
      </c>
      <c r="K460" s="9">
        <v>3462</v>
      </c>
      <c r="L460" s="9">
        <v>3481.5</v>
      </c>
      <c r="M460" s="9">
        <v>3481.5</v>
      </c>
      <c r="N460" s="9">
        <v>3379.5</v>
      </c>
      <c r="O460" s="4">
        <v>3376.5</v>
      </c>
      <c r="P460">
        <v>450100</v>
      </c>
      <c r="Q460" s="3" t="s">
        <v>99</v>
      </c>
      <c r="R460" s="22"/>
    </row>
    <row r="461" spans="1:18">
      <c r="A461">
        <v>20</v>
      </c>
      <c r="B461">
        <v>9</v>
      </c>
      <c r="C461" s="3" t="s">
        <v>45</v>
      </c>
      <c r="D461" s="9">
        <v>4304.7</v>
      </c>
      <c r="E461" s="9">
        <v>4302.5</v>
      </c>
      <c r="F461" s="9">
        <v>4304</v>
      </c>
      <c r="G461" s="9">
        <v>4299</v>
      </c>
      <c r="H461" s="9">
        <v>4295.5</v>
      </c>
      <c r="I461" s="9">
        <v>4305</v>
      </c>
      <c r="J461" s="9">
        <v>4339.5</v>
      </c>
      <c r="K461" s="9">
        <v>4327</v>
      </c>
      <c r="L461" s="9">
        <v>4383.5</v>
      </c>
      <c r="M461" s="9">
        <v>4381</v>
      </c>
      <c r="N461" s="9">
        <v>4225</v>
      </c>
      <c r="O461" s="4">
        <v>4228</v>
      </c>
      <c r="P461">
        <v>451100</v>
      </c>
      <c r="Q461" s="3" t="s">
        <v>99</v>
      </c>
      <c r="R461" s="22"/>
    </row>
    <row r="462" spans="1:18">
      <c r="A462">
        <v>20</v>
      </c>
      <c r="B462">
        <v>9</v>
      </c>
      <c r="C462" s="3" t="s">
        <v>45</v>
      </c>
      <c r="D462">
        <v>146.69999999999999</v>
      </c>
      <c r="E462">
        <v>146.69999999999999</v>
      </c>
      <c r="F462">
        <v>145.69999999999999</v>
      </c>
      <c r="G462">
        <v>142.69999999999999</v>
      </c>
      <c r="H462">
        <v>142.69999999999999</v>
      </c>
      <c r="I462">
        <v>141.69999999999999</v>
      </c>
      <c r="J462">
        <v>157.69999999999999</v>
      </c>
      <c r="K462">
        <v>157.69999999999999</v>
      </c>
      <c r="L462">
        <v>165.7</v>
      </c>
      <c r="M462">
        <v>163.19999999999999</v>
      </c>
      <c r="N462">
        <v>161.69999999999999</v>
      </c>
      <c r="O462" s="4">
        <v>160.69999999999999</v>
      </c>
      <c r="P462">
        <v>451101</v>
      </c>
      <c r="Q462" s="3" t="s">
        <v>99</v>
      </c>
      <c r="R462" s="22"/>
    </row>
    <row r="463" spans="1:18">
      <c r="A463">
        <v>20</v>
      </c>
      <c r="B463">
        <v>9</v>
      </c>
      <c r="C463" s="3" t="s">
        <v>46</v>
      </c>
      <c r="D463">
        <v>589</v>
      </c>
      <c r="E463">
        <v>589</v>
      </c>
      <c r="F463">
        <v>587</v>
      </c>
      <c r="G463">
        <v>586</v>
      </c>
      <c r="H463">
        <v>587</v>
      </c>
      <c r="I463">
        <v>586</v>
      </c>
      <c r="J463">
        <v>586</v>
      </c>
      <c r="K463">
        <v>586</v>
      </c>
      <c r="L463">
        <v>585</v>
      </c>
      <c r="M463">
        <v>588</v>
      </c>
      <c r="N463">
        <v>589</v>
      </c>
      <c r="O463" s="4">
        <v>589</v>
      </c>
      <c r="P463">
        <v>452100</v>
      </c>
      <c r="Q463" s="3" t="s">
        <v>99</v>
      </c>
      <c r="R463" s="22"/>
    </row>
    <row r="464" spans="1:18">
      <c r="A464">
        <v>20</v>
      </c>
      <c r="B464">
        <v>9</v>
      </c>
      <c r="C464" s="3" t="s">
        <v>51</v>
      </c>
      <c r="D464" s="9">
        <v>6210.6</v>
      </c>
      <c r="E464" s="9">
        <v>6199</v>
      </c>
      <c r="F464" s="9">
        <v>6112.8</v>
      </c>
      <c r="G464" s="9">
        <v>6096.5</v>
      </c>
      <c r="H464" s="9">
        <v>6100.7</v>
      </c>
      <c r="I464" s="9">
        <v>6136.4</v>
      </c>
      <c r="J464" s="9">
        <v>6156.4</v>
      </c>
      <c r="K464" s="9">
        <v>6138.3</v>
      </c>
      <c r="L464" s="9">
        <v>6207.1</v>
      </c>
      <c r="M464" s="9">
        <v>6207.1</v>
      </c>
      <c r="N464" s="9">
        <v>6221</v>
      </c>
      <c r="O464" s="4">
        <v>6208.3</v>
      </c>
      <c r="P464">
        <v>453100</v>
      </c>
      <c r="Q464" s="3" t="s">
        <v>99</v>
      </c>
      <c r="R464" s="22"/>
    </row>
    <row r="465" spans="1:18">
      <c r="A465">
        <v>20</v>
      </c>
      <c r="B465">
        <v>9</v>
      </c>
      <c r="C465" s="3" t="s">
        <v>51</v>
      </c>
      <c r="D465" s="9">
        <v>3556.3</v>
      </c>
      <c r="E465" s="9">
        <v>3550.9</v>
      </c>
      <c r="F465" s="9">
        <v>3542.9</v>
      </c>
      <c r="G465" s="9">
        <v>3556.6</v>
      </c>
      <c r="H465" s="9">
        <v>3549.7</v>
      </c>
      <c r="I465" s="9">
        <v>3537.2</v>
      </c>
      <c r="J465" s="9">
        <v>3552.7</v>
      </c>
      <c r="K465" s="9">
        <v>3539</v>
      </c>
      <c r="L465" s="9">
        <v>3587.8</v>
      </c>
      <c r="M465" s="9">
        <v>3600.6</v>
      </c>
      <c r="N465" s="9">
        <v>3598.8</v>
      </c>
      <c r="O465" s="4">
        <v>3593.3</v>
      </c>
      <c r="P465">
        <v>453101</v>
      </c>
      <c r="Q465" s="3" t="s">
        <v>99</v>
      </c>
      <c r="R465" s="22"/>
    </row>
    <row r="466" spans="1:18">
      <c r="A466">
        <v>20</v>
      </c>
      <c r="B466">
        <v>9</v>
      </c>
      <c r="C466" s="3" t="s">
        <v>51</v>
      </c>
      <c r="D466">
        <v>759.5</v>
      </c>
      <c r="E466">
        <v>747</v>
      </c>
      <c r="F466">
        <v>748</v>
      </c>
      <c r="G466">
        <v>802</v>
      </c>
      <c r="H466">
        <v>806</v>
      </c>
      <c r="I466">
        <v>804</v>
      </c>
      <c r="J466">
        <v>816</v>
      </c>
      <c r="K466">
        <v>819</v>
      </c>
      <c r="L466">
        <v>815</v>
      </c>
      <c r="M466">
        <v>825</v>
      </c>
      <c r="N466">
        <v>816</v>
      </c>
      <c r="O466" s="4">
        <v>813</v>
      </c>
      <c r="P466">
        <v>453103</v>
      </c>
      <c r="Q466" s="3" t="s">
        <v>99</v>
      </c>
      <c r="R466" s="22"/>
    </row>
    <row r="467" spans="1:18">
      <c r="A467">
        <v>20</v>
      </c>
      <c r="B467">
        <v>9</v>
      </c>
      <c r="C467" s="3" t="s">
        <v>51</v>
      </c>
      <c r="D467">
        <v>590</v>
      </c>
      <c r="E467">
        <v>585.5</v>
      </c>
      <c r="F467">
        <v>588.5</v>
      </c>
      <c r="G467">
        <v>590.5</v>
      </c>
      <c r="H467">
        <v>586.5</v>
      </c>
      <c r="I467">
        <v>582.5</v>
      </c>
      <c r="J467">
        <v>593.5</v>
      </c>
      <c r="K467">
        <v>597.5</v>
      </c>
      <c r="L467">
        <v>591.5</v>
      </c>
      <c r="M467">
        <v>601.5</v>
      </c>
      <c r="N467">
        <v>592.5</v>
      </c>
      <c r="O467" s="4">
        <v>589.5</v>
      </c>
      <c r="P467">
        <v>453104</v>
      </c>
      <c r="Q467" s="3" t="s">
        <v>99</v>
      </c>
      <c r="R467" s="22"/>
    </row>
    <row r="468" spans="1:18">
      <c r="A468">
        <v>20</v>
      </c>
      <c r="B468">
        <v>9</v>
      </c>
      <c r="C468" s="3" t="s">
        <v>115</v>
      </c>
      <c r="D468">
        <v>296.67</v>
      </c>
      <c r="E468">
        <v>251.82</v>
      </c>
      <c r="F468">
        <v>296</v>
      </c>
      <c r="G468">
        <v>296</v>
      </c>
      <c r="H468">
        <v>296</v>
      </c>
      <c r="I468">
        <v>297</v>
      </c>
      <c r="J468">
        <v>297</v>
      </c>
      <c r="K468">
        <v>297</v>
      </c>
      <c r="L468">
        <v>297</v>
      </c>
      <c r="M468">
        <v>297</v>
      </c>
      <c r="N468">
        <v>297</v>
      </c>
      <c r="O468" s="4">
        <v>279</v>
      </c>
      <c r="P468">
        <v>900100</v>
      </c>
      <c r="Q468" s="3" t="s">
        <v>99</v>
      </c>
      <c r="R468" s="22"/>
    </row>
    <row r="469" spans="1:18">
      <c r="O469" s="2">
        <f>SUM(O2:O468)</f>
        <v>278347.1999999999</v>
      </c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Q65"/>
  <sheetViews>
    <sheetView workbookViewId="0">
      <selection sqref="A1:Q65"/>
    </sheetView>
  </sheetViews>
  <sheetFormatPr defaultRowHeight="14.4"/>
  <sheetData>
    <row r="1" spans="1:17">
      <c r="A1" s="1" t="s">
        <v>133</v>
      </c>
      <c r="B1" s="1" t="s">
        <v>134</v>
      </c>
      <c r="C1" s="1" t="s">
        <v>135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2" t="s">
        <v>14</v>
      </c>
      <c r="P1" s="1" t="s">
        <v>97</v>
      </c>
      <c r="Q1" s="1" t="s">
        <v>16</v>
      </c>
    </row>
    <row r="2" spans="1:17">
      <c r="A2">
        <v>20</v>
      </c>
      <c r="B2">
        <v>9</v>
      </c>
      <c r="C2" s="3" t="s">
        <v>95</v>
      </c>
      <c r="D2" s="9">
        <v>2094.1999999999998</v>
      </c>
      <c r="E2" s="9">
        <v>2094.1999999999998</v>
      </c>
      <c r="F2" s="9">
        <v>2094.1999999999998</v>
      </c>
      <c r="G2" s="9">
        <v>2094.1999999999998</v>
      </c>
      <c r="H2" s="9">
        <v>2094.1999999999998</v>
      </c>
      <c r="I2" s="9">
        <v>2094.1999999999998</v>
      </c>
      <c r="J2" s="9">
        <v>2094.1999999999998</v>
      </c>
      <c r="K2" s="9">
        <v>2094.1999999999998</v>
      </c>
      <c r="L2" s="9">
        <v>2094.1999999999998</v>
      </c>
      <c r="M2" s="9">
        <v>2094.1999999999998</v>
      </c>
      <c r="N2" s="9">
        <v>2094.1999999999998</v>
      </c>
      <c r="O2" s="4">
        <v>2094.1999999999998</v>
      </c>
      <c r="P2">
        <v>241100</v>
      </c>
      <c r="Q2" s="3" t="s">
        <v>99</v>
      </c>
    </row>
    <row r="3" spans="1:17">
      <c r="A3">
        <v>20</v>
      </c>
      <c r="B3">
        <v>9</v>
      </c>
      <c r="C3" s="3" t="s">
        <v>79</v>
      </c>
      <c r="D3">
        <v>137.9</v>
      </c>
      <c r="E3">
        <v>137.9</v>
      </c>
      <c r="F3">
        <v>131.69999999999999</v>
      </c>
      <c r="G3">
        <v>134.9</v>
      </c>
      <c r="H3">
        <v>132.1</v>
      </c>
      <c r="I3">
        <v>131.30000000000001</v>
      </c>
      <c r="J3">
        <v>131.30000000000001</v>
      </c>
      <c r="K3">
        <v>129.1</v>
      </c>
      <c r="L3">
        <v>129.1</v>
      </c>
      <c r="M3">
        <v>128.1</v>
      </c>
      <c r="N3">
        <v>130.1</v>
      </c>
      <c r="O3" s="4">
        <v>130.1</v>
      </c>
      <c r="P3">
        <v>242100</v>
      </c>
      <c r="Q3" s="3" t="s">
        <v>99</v>
      </c>
    </row>
    <row r="4" spans="1:17">
      <c r="A4">
        <v>20</v>
      </c>
      <c r="B4">
        <v>9</v>
      </c>
      <c r="C4" s="3" t="s">
        <v>79</v>
      </c>
      <c r="D4">
        <v>137.9</v>
      </c>
      <c r="E4">
        <v>137.9</v>
      </c>
      <c r="F4">
        <v>139.69999999999999</v>
      </c>
      <c r="G4">
        <v>134.9</v>
      </c>
      <c r="H4">
        <v>134.1</v>
      </c>
      <c r="I4">
        <v>131.30000000000001</v>
      </c>
      <c r="J4">
        <v>132.1</v>
      </c>
      <c r="K4">
        <v>129.1</v>
      </c>
      <c r="L4">
        <v>129.1</v>
      </c>
      <c r="M4">
        <v>128.1</v>
      </c>
      <c r="N4">
        <v>130.1</v>
      </c>
      <c r="O4" s="4">
        <v>130.1</v>
      </c>
      <c r="P4">
        <v>242101</v>
      </c>
      <c r="Q4" s="3" t="s">
        <v>99</v>
      </c>
    </row>
    <row r="5" spans="1:17">
      <c r="A5">
        <v>20</v>
      </c>
      <c r="B5">
        <v>9</v>
      </c>
      <c r="C5" s="3" t="s">
        <v>107</v>
      </c>
      <c r="D5">
        <v>913.2</v>
      </c>
      <c r="E5">
        <v>907.4</v>
      </c>
      <c r="F5">
        <v>912.3</v>
      </c>
      <c r="G5">
        <v>908.3</v>
      </c>
      <c r="H5">
        <v>906.5</v>
      </c>
      <c r="I5">
        <v>875.1</v>
      </c>
      <c r="J5">
        <v>867.9</v>
      </c>
      <c r="K5">
        <v>877.3</v>
      </c>
      <c r="L5">
        <v>880.3</v>
      </c>
      <c r="M5">
        <v>876.7</v>
      </c>
      <c r="N5">
        <v>868.5</v>
      </c>
      <c r="O5" s="4"/>
      <c r="P5">
        <v>243100</v>
      </c>
      <c r="Q5" s="3" t="s">
        <v>99</v>
      </c>
    </row>
    <row r="6" spans="1:17">
      <c r="A6">
        <v>20</v>
      </c>
      <c r="B6">
        <v>9</v>
      </c>
      <c r="C6" s="3" t="s">
        <v>107</v>
      </c>
      <c r="D6">
        <v>875.2</v>
      </c>
      <c r="E6">
        <v>869.4</v>
      </c>
      <c r="F6">
        <v>871.8</v>
      </c>
      <c r="G6">
        <v>867.8</v>
      </c>
      <c r="H6">
        <v>867</v>
      </c>
      <c r="I6">
        <v>834.6</v>
      </c>
      <c r="J6">
        <v>828.4</v>
      </c>
      <c r="K6">
        <v>836.6</v>
      </c>
      <c r="L6">
        <v>839.6</v>
      </c>
      <c r="M6">
        <v>837.8</v>
      </c>
      <c r="N6">
        <v>832.8</v>
      </c>
      <c r="O6" s="4"/>
      <c r="P6">
        <v>243101</v>
      </c>
      <c r="Q6" s="3" t="s">
        <v>99</v>
      </c>
    </row>
    <row r="7" spans="1:17">
      <c r="A7">
        <v>20</v>
      </c>
      <c r="B7">
        <v>9</v>
      </c>
      <c r="C7" s="3" t="s">
        <v>108</v>
      </c>
      <c r="D7" s="9">
        <v>1465.3</v>
      </c>
      <c r="E7" s="9">
        <v>1471.3</v>
      </c>
      <c r="F7" s="9">
        <v>1468.5</v>
      </c>
      <c r="G7" s="9">
        <v>1480.3</v>
      </c>
      <c r="H7" s="9">
        <v>1485.3</v>
      </c>
      <c r="I7" s="9">
        <v>1471.7</v>
      </c>
      <c r="J7" s="9">
        <v>1465.7</v>
      </c>
      <c r="K7" s="9">
        <v>1464.7</v>
      </c>
      <c r="L7" s="9">
        <v>1467.3</v>
      </c>
      <c r="M7" s="9">
        <v>1468.3</v>
      </c>
      <c r="N7" s="9">
        <v>1466.3</v>
      </c>
      <c r="O7" s="4"/>
      <c r="P7">
        <v>244100</v>
      </c>
      <c r="Q7" s="3" t="s">
        <v>99</v>
      </c>
    </row>
    <row r="8" spans="1:17">
      <c r="A8">
        <v>20</v>
      </c>
      <c r="B8">
        <v>9</v>
      </c>
      <c r="C8" s="3" t="s">
        <v>108</v>
      </c>
      <c r="D8" s="9">
        <v>1426.8</v>
      </c>
      <c r="E8" s="9">
        <v>1432.8</v>
      </c>
      <c r="F8" s="9">
        <v>1430</v>
      </c>
      <c r="G8" s="9">
        <v>1433.8</v>
      </c>
      <c r="H8" s="9">
        <v>1437.8</v>
      </c>
      <c r="I8" s="9">
        <v>1420.2</v>
      </c>
      <c r="J8" s="9">
        <v>1420.2</v>
      </c>
      <c r="K8" s="9">
        <v>1418.2</v>
      </c>
      <c r="L8" s="9">
        <v>1421.8</v>
      </c>
      <c r="M8" s="9">
        <v>1424.8</v>
      </c>
      <c r="N8" s="9">
        <v>1420.8</v>
      </c>
      <c r="O8" s="4"/>
      <c r="P8">
        <v>244101</v>
      </c>
      <c r="Q8" s="3" t="s">
        <v>99</v>
      </c>
    </row>
    <row r="9" spans="1:17">
      <c r="A9">
        <v>20</v>
      </c>
      <c r="B9">
        <v>9</v>
      </c>
      <c r="C9" s="3" t="s">
        <v>110</v>
      </c>
      <c r="D9" s="9">
        <v>7569.5</v>
      </c>
      <c r="E9" s="9">
        <v>7568.7</v>
      </c>
      <c r="F9" s="9">
        <v>7551.1</v>
      </c>
      <c r="G9" s="9">
        <v>7556.2</v>
      </c>
      <c r="H9" s="9">
        <v>7543.4</v>
      </c>
      <c r="I9" s="9">
        <v>7576.8</v>
      </c>
      <c r="J9" s="9">
        <v>7583.7</v>
      </c>
      <c r="K9" s="9">
        <v>7602.7</v>
      </c>
      <c r="L9" s="9">
        <v>7605.5</v>
      </c>
      <c r="M9" s="9">
        <v>7603.8</v>
      </c>
      <c r="N9" s="9">
        <v>7609</v>
      </c>
      <c r="O9" s="4">
        <v>7599.2</v>
      </c>
      <c r="P9">
        <v>245100</v>
      </c>
      <c r="Q9" s="3" t="s">
        <v>99</v>
      </c>
    </row>
    <row r="10" spans="1:17">
      <c r="A10">
        <v>20</v>
      </c>
      <c r="B10">
        <v>9</v>
      </c>
      <c r="C10" s="3" t="s">
        <v>110</v>
      </c>
      <c r="D10" s="9">
        <v>1097.5</v>
      </c>
      <c r="E10" s="9">
        <v>1111.5</v>
      </c>
      <c r="F10" s="9">
        <v>1121.5</v>
      </c>
      <c r="G10" s="9">
        <v>1253.5</v>
      </c>
      <c r="H10" s="9">
        <v>1255.5</v>
      </c>
      <c r="I10" s="9">
        <v>1290.5</v>
      </c>
      <c r="J10" s="9">
        <v>1288.5</v>
      </c>
      <c r="K10" s="9">
        <v>1285.5</v>
      </c>
      <c r="L10" s="9">
        <v>1310.2</v>
      </c>
      <c r="M10" s="9">
        <v>1328.2</v>
      </c>
      <c r="N10" s="9">
        <v>1333.2</v>
      </c>
      <c r="O10" s="4">
        <v>1339.2</v>
      </c>
      <c r="P10">
        <v>245101</v>
      </c>
      <c r="Q10" s="3" t="s">
        <v>99</v>
      </c>
    </row>
    <row r="11" spans="1:17">
      <c r="A11">
        <v>20</v>
      </c>
      <c r="B11">
        <v>9</v>
      </c>
      <c r="C11" s="3" t="s">
        <v>80</v>
      </c>
      <c r="D11" s="9">
        <v>1738</v>
      </c>
      <c r="E11" s="9">
        <v>1734</v>
      </c>
      <c r="F11" s="9">
        <v>1728</v>
      </c>
      <c r="G11" s="9">
        <v>1752</v>
      </c>
      <c r="H11" s="9">
        <v>1733</v>
      </c>
      <c r="I11" s="9">
        <v>1725</v>
      </c>
      <c r="J11" s="9">
        <v>1720</v>
      </c>
      <c r="K11" s="9">
        <v>1727</v>
      </c>
      <c r="L11" s="9">
        <v>1727</v>
      </c>
      <c r="M11" s="9">
        <v>1722</v>
      </c>
      <c r="N11" s="9">
        <v>1711</v>
      </c>
      <c r="O11" s="4">
        <v>1708</v>
      </c>
      <c r="P11">
        <v>246100</v>
      </c>
      <c r="Q11" s="3" t="s">
        <v>99</v>
      </c>
    </row>
    <row r="12" spans="1:17">
      <c r="A12">
        <v>20</v>
      </c>
      <c r="B12">
        <v>9</v>
      </c>
      <c r="C12" s="3" t="s">
        <v>109</v>
      </c>
      <c r="D12" s="9">
        <v>1530.8</v>
      </c>
      <c r="E12" s="9">
        <v>1532.8</v>
      </c>
      <c r="F12" s="9">
        <v>1525.8</v>
      </c>
      <c r="G12" s="9">
        <v>1528.8</v>
      </c>
      <c r="H12" s="9">
        <v>1534</v>
      </c>
      <c r="I12" s="9">
        <v>1551</v>
      </c>
      <c r="J12" s="9">
        <v>1547</v>
      </c>
      <c r="K12" s="9">
        <v>1544.2</v>
      </c>
      <c r="L12" s="9">
        <v>1526.2</v>
      </c>
      <c r="M12" s="9">
        <v>1525.4</v>
      </c>
      <c r="N12" s="9">
        <v>1519.4</v>
      </c>
      <c r="O12" s="4"/>
      <c r="P12">
        <v>247100</v>
      </c>
      <c r="Q12" s="3" t="s">
        <v>99</v>
      </c>
    </row>
    <row r="13" spans="1:17">
      <c r="A13">
        <v>20</v>
      </c>
      <c r="B13">
        <v>9</v>
      </c>
      <c r="C13" s="3" t="s">
        <v>109</v>
      </c>
      <c r="D13" s="9">
        <v>1512.8</v>
      </c>
      <c r="E13" s="9">
        <v>1513.8</v>
      </c>
      <c r="F13" s="9">
        <v>1499.8</v>
      </c>
      <c r="G13" s="9">
        <v>1503.8</v>
      </c>
      <c r="H13" s="9">
        <v>1509</v>
      </c>
      <c r="I13" s="9">
        <v>1510</v>
      </c>
      <c r="J13" s="9">
        <v>1507</v>
      </c>
      <c r="K13" s="9">
        <v>1502.2</v>
      </c>
      <c r="L13" s="9">
        <v>1500.2</v>
      </c>
      <c r="M13" s="9">
        <v>1503.4</v>
      </c>
      <c r="N13" s="9">
        <v>1498.4</v>
      </c>
      <c r="O13" s="4"/>
      <c r="P13">
        <v>247101</v>
      </c>
      <c r="Q13" s="3" t="s">
        <v>99</v>
      </c>
    </row>
    <row r="14" spans="1:17">
      <c r="A14">
        <v>20</v>
      </c>
      <c r="B14">
        <v>9</v>
      </c>
      <c r="C14" s="3" t="s">
        <v>18</v>
      </c>
      <c r="D14" s="9">
        <v>1252.5999999999999</v>
      </c>
      <c r="E14" s="9">
        <v>1254.5999999999999</v>
      </c>
      <c r="F14" s="9">
        <v>1253.8</v>
      </c>
      <c r="G14" s="9">
        <v>1253</v>
      </c>
      <c r="H14" s="9">
        <v>1251.4000000000001</v>
      </c>
      <c r="I14" s="9">
        <v>1251.4000000000001</v>
      </c>
      <c r="J14" s="9">
        <v>1251.5999999999999</v>
      </c>
      <c r="K14" s="9">
        <v>1250</v>
      </c>
      <c r="L14" s="9">
        <v>1249.4000000000001</v>
      </c>
      <c r="M14" s="9">
        <v>1249.4000000000001</v>
      </c>
      <c r="N14" s="9">
        <v>1249.4000000000001</v>
      </c>
      <c r="O14" s="4">
        <v>1251</v>
      </c>
      <c r="P14">
        <v>248100</v>
      </c>
      <c r="Q14" s="3" t="s">
        <v>99</v>
      </c>
    </row>
    <row r="15" spans="1:17">
      <c r="A15">
        <v>20</v>
      </c>
      <c r="B15">
        <v>9</v>
      </c>
      <c r="C15" s="3" t="s">
        <v>18</v>
      </c>
      <c r="D15" s="9">
        <v>1151.0999999999999</v>
      </c>
      <c r="E15" s="9">
        <v>1153.0999999999999</v>
      </c>
      <c r="F15" s="9">
        <v>1152.3</v>
      </c>
      <c r="G15" s="9">
        <v>1151.5</v>
      </c>
      <c r="H15" s="9">
        <v>1150.7</v>
      </c>
      <c r="I15" s="9">
        <v>1149.9000000000001</v>
      </c>
      <c r="J15" s="9">
        <v>1150.0999999999999</v>
      </c>
      <c r="K15" s="9">
        <v>1148.5</v>
      </c>
      <c r="L15" s="9">
        <v>1146.9000000000001</v>
      </c>
      <c r="M15" s="9">
        <v>1147.9000000000001</v>
      </c>
      <c r="N15" s="9">
        <v>1148.7</v>
      </c>
      <c r="O15" s="4">
        <v>1149.5</v>
      </c>
      <c r="P15">
        <v>248101</v>
      </c>
      <c r="Q15" s="3" t="s">
        <v>99</v>
      </c>
    </row>
    <row r="16" spans="1:17">
      <c r="A16">
        <v>20</v>
      </c>
      <c r="B16">
        <v>9</v>
      </c>
      <c r="C16" s="3" t="s">
        <v>21</v>
      </c>
      <c r="D16" s="9">
        <v>1601.6</v>
      </c>
      <c r="E16" s="9">
        <v>1598.6</v>
      </c>
      <c r="F16" s="9">
        <v>1597.6</v>
      </c>
      <c r="G16" s="9">
        <v>1597.6</v>
      </c>
      <c r="H16" s="9">
        <v>1603.6</v>
      </c>
      <c r="I16" s="9">
        <v>1598.6</v>
      </c>
      <c r="J16" s="9">
        <v>1596.6</v>
      </c>
      <c r="K16" s="9">
        <v>1602.6</v>
      </c>
      <c r="L16" s="9">
        <v>1603.6</v>
      </c>
      <c r="M16" s="9">
        <v>1606.6</v>
      </c>
      <c r="N16" s="9">
        <v>1604.6</v>
      </c>
      <c r="O16" s="4">
        <v>1605.6</v>
      </c>
      <c r="P16">
        <v>249100</v>
      </c>
      <c r="Q16" s="3" t="s">
        <v>99</v>
      </c>
    </row>
    <row r="17" spans="1:17">
      <c r="A17">
        <v>20</v>
      </c>
      <c r="B17">
        <v>9</v>
      </c>
      <c r="C17" s="3" t="s">
        <v>21</v>
      </c>
      <c r="D17">
        <v>908</v>
      </c>
      <c r="E17">
        <v>908</v>
      </c>
      <c r="F17">
        <v>908</v>
      </c>
      <c r="G17">
        <v>908</v>
      </c>
      <c r="H17">
        <v>908</v>
      </c>
      <c r="I17">
        <v>908</v>
      </c>
      <c r="J17">
        <v>908</v>
      </c>
      <c r="K17">
        <v>908</v>
      </c>
      <c r="L17">
        <v>908</v>
      </c>
      <c r="M17">
        <v>908</v>
      </c>
      <c r="N17">
        <v>908</v>
      </c>
      <c r="O17" s="4">
        <v>908</v>
      </c>
      <c r="P17">
        <v>249101</v>
      </c>
      <c r="Q17" s="3" t="s">
        <v>99</v>
      </c>
    </row>
    <row r="18" spans="1:17">
      <c r="A18">
        <v>20</v>
      </c>
      <c r="B18">
        <v>9</v>
      </c>
      <c r="C18" s="3" t="s">
        <v>22</v>
      </c>
      <c r="D18" s="9">
        <v>3355</v>
      </c>
      <c r="E18" s="9">
        <v>3355</v>
      </c>
      <c r="F18" s="9">
        <v>3355</v>
      </c>
      <c r="G18" s="9">
        <v>3355</v>
      </c>
      <c r="H18" s="9">
        <v>3355</v>
      </c>
      <c r="I18" s="9">
        <v>3355</v>
      </c>
      <c r="J18" s="9">
        <v>3355</v>
      </c>
      <c r="K18" s="9">
        <v>3355</v>
      </c>
      <c r="L18" s="9">
        <v>3355</v>
      </c>
      <c r="M18" s="9">
        <v>3355</v>
      </c>
      <c r="N18" s="9">
        <v>3355</v>
      </c>
      <c r="O18" s="4">
        <v>3355</v>
      </c>
      <c r="P18">
        <v>250100</v>
      </c>
      <c r="Q18" s="3" t="s">
        <v>99</v>
      </c>
    </row>
    <row r="19" spans="1:17">
      <c r="A19">
        <v>20</v>
      </c>
      <c r="B19">
        <v>9</v>
      </c>
      <c r="C19" s="3" t="s">
        <v>23</v>
      </c>
      <c r="D19">
        <v>66</v>
      </c>
      <c r="E19">
        <v>66</v>
      </c>
      <c r="F19">
        <v>66</v>
      </c>
      <c r="G19">
        <v>65</v>
      </c>
      <c r="H19">
        <v>66</v>
      </c>
      <c r="I19">
        <v>66</v>
      </c>
      <c r="J19">
        <v>66</v>
      </c>
      <c r="K19">
        <v>66</v>
      </c>
      <c r="L19">
        <v>66</v>
      </c>
      <c r="M19">
        <v>66</v>
      </c>
      <c r="N19">
        <v>65</v>
      </c>
      <c r="O19" s="4">
        <v>65</v>
      </c>
      <c r="P19">
        <v>251100</v>
      </c>
      <c r="Q19" s="3" t="s">
        <v>99</v>
      </c>
    </row>
    <row r="20" spans="1:17">
      <c r="A20">
        <v>20</v>
      </c>
      <c r="B20">
        <v>9</v>
      </c>
      <c r="C20" s="3" t="s">
        <v>23</v>
      </c>
      <c r="D20">
        <v>43</v>
      </c>
      <c r="E20">
        <v>43</v>
      </c>
      <c r="F20">
        <v>43</v>
      </c>
      <c r="G20">
        <v>43</v>
      </c>
      <c r="H20">
        <v>43</v>
      </c>
      <c r="I20">
        <v>43</v>
      </c>
      <c r="J20">
        <v>44</v>
      </c>
      <c r="K20">
        <v>44</v>
      </c>
      <c r="L20">
        <v>44</v>
      </c>
      <c r="M20">
        <v>44</v>
      </c>
      <c r="N20">
        <v>44</v>
      </c>
      <c r="O20" s="4">
        <v>44</v>
      </c>
      <c r="P20">
        <v>251101</v>
      </c>
      <c r="Q20" s="3" t="s">
        <v>99</v>
      </c>
    </row>
    <row r="21" spans="1:17">
      <c r="A21">
        <v>20</v>
      </c>
      <c r="B21">
        <v>9</v>
      </c>
      <c r="C21" s="3" t="s">
        <v>23</v>
      </c>
      <c r="D21" s="9">
        <v>3067.6</v>
      </c>
      <c r="E21" s="9">
        <v>3070.6</v>
      </c>
      <c r="F21" s="9">
        <v>3038.6</v>
      </c>
      <c r="G21" s="9">
        <v>3034.6</v>
      </c>
      <c r="H21" s="9">
        <v>3041.6</v>
      </c>
      <c r="I21" s="9">
        <v>3048.6</v>
      </c>
      <c r="J21" s="9">
        <v>3050.6</v>
      </c>
      <c r="K21" s="9">
        <v>3051.6</v>
      </c>
      <c r="L21" s="9">
        <v>3056.6</v>
      </c>
      <c r="M21" s="9">
        <v>3051.6</v>
      </c>
      <c r="N21" s="9">
        <v>3056.6</v>
      </c>
      <c r="O21" s="4">
        <v>3064.8</v>
      </c>
      <c r="P21">
        <v>251102</v>
      </c>
      <c r="Q21" s="3" t="s">
        <v>99</v>
      </c>
    </row>
    <row r="22" spans="1:17">
      <c r="A22">
        <v>20</v>
      </c>
      <c r="B22">
        <v>9</v>
      </c>
      <c r="C22" s="3" t="s">
        <v>23</v>
      </c>
      <c r="D22" s="9">
        <v>2972.3</v>
      </c>
      <c r="E22" s="9">
        <v>3005.3</v>
      </c>
      <c r="F22" s="9">
        <v>2972.3</v>
      </c>
      <c r="G22" s="9">
        <v>2967.3</v>
      </c>
      <c r="H22" s="9">
        <v>2976.3</v>
      </c>
      <c r="I22" s="9">
        <v>2981.3</v>
      </c>
      <c r="J22" s="9">
        <v>2987.3</v>
      </c>
      <c r="K22" s="9">
        <v>2984.3</v>
      </c>
      <c r="L22" s="9">
        <v>2991.3</v>
      </c>
      <c r="M22" s="9">
        <v>2986.3</v>
      </c>
      <c r="N22" s="9">
        <v>2991.8</v>
      </c>
      <c r="O22" s="4">
        <v>3002.8</v>
      </c>
      <c r="P22">
        <v>251103</v>
      </c>
      <c r="Q22" s="3" t="s">
        <v>99</v>
      </c>
    </row>
    <row r="23" spans="1:17">
      <c r="A23">
        <v>20</v>
      </c>
      <c r="B23">
        <v>9</v>
      </c>
      <c r="C23" s="3" t="s">
        <v>23</v>
      </c>
      <c r="D23" s="9">
        <v>5705</v>
      </c>
      <c r="E23" s="9">
        <v>5688.7</v>
      </c>
      <c r="F23" s="9">
        <v>5723.3</v>
      </c>
      <c r="G23" s="9">
        <v>5750.8</v>
      </c>
      <c r="H23" s="9">
        <v>5760.3</v>
      </c>
      <c r="I23" s="9">
        <v>5781.3</v>
      </c>
      <c r="J23" s="9">
        <v>5793.8</v>
      </c>
      <c r="K23" s="9">
        <v>5810.8</v>
      </c>
      <c r="L23" s="9">
        <v>5805</v>
      </c>
      <c r="M23" s="9">
        <v>5813.2</v>
      </c>
      <c r="N23" s="9">
        <v>5813.2</v>
      </c>
      <c r="O23" s="4">
        <v>5827.6</v>
      </c>
      <c r="P23">
        <v>251106</v>
      </c>
      <c r="Q23" s="3" t="s">
        <v>99</v>
      </c>
    </row>
    <row r="24" spans="1:17">
      <c r="A24">
        <v>20</v>
      </c>
      <c r="B24">
        <v>9</v>
      </c>
      <c r="C24" s="3" t="s">
        <v>24</v>
      </c>
      <c r="D24" s="9">
        <v>1769.3</v>
      </c>
      <c r="E24" s="9">
        <v>1775.3</v>
      </c>
      <c r="F24" s="9">
        <v>1777.3</v>
      </c>
      <c r="G24" s="9">
        <v>1773.8</v>
      </c>
      <c r="H24" s="9">
        <v>1765.8</v>
      </c>
      <c r="I24" s="9">
        <v>1772.3</v>
      </c>
      <c r="J24" s="9">
        <v>1770.3</v>
      </c>
      <c r="K24" s="9">
        <v>1773.3</v>
      </c>
      <c r="L24" s="9">
        <v>1770.3</v>
      </c>
      <c r="M24" s="9">
        <v>1763.3</v>
      </c>
      <c r="N24" s="9">
        <v>1754.3</v>
      </c>
      <c r="O24" s="4">
        <v>1764.8</v>
      </c>
      <c r="P24">
        <v>252106</v>
      </c>
      <c r="Q24" s="3" t="s">
        <v>99</v>
      </c>
    </row>
    <row r="25" spans="1:17">
      <c r="A25">
        <v>20</v>
      </c>
      <c r="B25">
        <v>9</v>
      </c>
      <c r="C25" s="3" t="s">
        <v>24</v>
      </c>
      <c r="D25">
        <v>161</v>
      </c>
      <c r="E25">
        <v>163</v>
      </c>
      <c r="F25">
        <v>162</v>
      </c>
      <c r="G25">
        <v>162</v>
      </c>
      <c r="H25">
        <v>160</v>
      </c>
      <c r="I25">
        <v>160</v>
      </c>
      <c r="J25">
        <v>160</v>
      </c>
      <c r="K25">
        <v>159</v>
      </c>
      <c r="L25">
        <v>158</v>
      </c>
      <c r="M25">
        <v>159</v>
      </c>
      <c r="N25">
        <v>157</v>
      </c>
      <c r="O25" s="4">
        <v>157</v>
      </c>
      <c r="P25">
        <v>252107</v>
      </c>
      <c r="Q25" s="3" t="s">
        <v>99</v>
      </c>
    </row>
    <row r="26" spans="1:17">
      <c r="A26">
        <v>20</v>
      </c>
      <c r="B26">
        <v>9</v>
      </c>
      <c r="C26" s="3" t="s">
        <v>24</v>
      </c>
      <c r="D26" s="9">
        <v>1177</v>
      </c>
      <c r="E26" s="9">
        <v>1176</v>
      </c>
      <c r="F26" s="9">
        <v>1170</v>
      </c>
      <c r="G26" s="9">
        <v>1173</v>
      </c>
      <c r="H26" s="9">
        <v>1165</v>
      </c>
      <c r="I26" s="9">
        <v>1162</v>
      </c>
      <c r="J26" s="9">
        <v>1162</v>
      </c>
      <c r="K26" s="9">
        <v>1159</v>
      </c>
      <c r="L26" s="9">
        <v>1160</v>
      </c>
      <c r="M26" s="9">
        <v>1157</v>
      </c>
      <c r="N26" s="9">
        <v>1161</v>
      </c>
      <c r="O26" s="4">
        <v>1166</v>
      </c>
      <c r="P26">
        <v>252110</v>
      </c>
      <c r="Q26" s="3" t="s">
        <v>99</v>
      </c>
    </row>
    <row r="27" spans="1:17">
      <c r="A27">
        <v>20</v>
      </c>
      <c r="B27">
        <v>9</v>
      </c>
      <c r="C27" s="3" t="s">
        <v>24</v>
      </c>
      <c r="D27" s="9">
        <v>1163.5</v>
      </c>
      <c r="E27" s="9">
        <v>1162.5</v>
      </c>
      <c r="F27" s="9">
        <v>1157.5</v>
      </c>
      <c r="G27" s="9">
        <v>1161.5</v>
      </c>
      <c r="H27" s="9">
        <v>1153.5</v>
      </c>
      <c r="I27" s="9">
        <v>1150.5</v>
      </c>
      <c r="J27" s="9">
        <v>1150.5</v>
      </c>
      <c r="K27" s="9">
        <v>1147.5</v>
      </c>
      <c r="L27" s="9">
        <v>1148.5</v>
      </c>
      <c r="M27" s="9">
        <v>1145.5</v>
      </c>
      <c r="N27" s="9">
        <v>1150.5</v>
      </c>
      <c r="O27" s="4">
        <v>1155.5</v>
      </c>
      <c r="P27">
        <v>252111</v>
      </c>
      <c r="Q27" s="3" t="s">
        <v>99</v>
      </c>
    </row>
    <row r="28" spans="1:17">
      <c r="A28">
        <v>20</v>
      </c>
      <c r="B28">
        <v>9</v>
      </c>
      <c r="C28" s="3" t="s">
        <v>24</v>
      </c>
      <c r="D28">
        <v>225.5</v>
      </c>
      <c r="E28">
        <v>223.5</v>
      </c>
      <c r="F28">
        <v>223.5</v>
      </c>
      <c r="G28">
        <v>225.5</v>
      </c>
      <c r="H28">
        <v>227.5</v>
      </c>
      <c r="I28">
        <v>226.5</v>
      </c>
      <c r="J28">
        <v>226.5</v>
      </c>
      <c r="K28">
        <v>225.5</v>
      </c>
      <c r="L28">
        <v>225.5</v>
      </c>
      <c r="M28">
        <v>225.5</v>
      </c>
      <c r="N28">
        <v>226.5</v>
      </c>
      <c r="O28" s="4">
        <v>225.5</v>
      </c>
      <c r="P28">
        <v>252113</v>
      </c>
      <c r="Q28" s="3" t="s">
        <v>99</v>
      </c>
    </row>
    <row r="29" spans="1:17">
      <c r="A29">
        <v>20</v>
      </c>
      <c r="B29">
        <v>9</v>
      </c>
      <c r="C29" s="3" t="s">
        <v>24</v>
      </c>
      <c r="D29">
        <v>60</v>
      </c>
      <c r="E29">
        <v>60</v>
      </c>
      <c r="F29">
        <v>60</v>
      </c>
      <c r="G29">
        <v>59</v>
      </c>
      <c r="H29">
        <v>60</v>
      </c>
      <c r="I29">
        <v>60</v>
      </c>
      <c r="J29">
        <v>60</v>
      </c>
      <c r="K29">
        <v>60</v>
      </c>
      <c r="L29">
        <v>60</v>
      </c>
      <c r="M29">
        <v>59</v>
      </c>
      <c r="N29">
        <v>59</v>
      </c>
      <c r="O29" s="4">
        <v>59</v>
      </c>
      <c r="P29">
        <v>252114</v>
      </c>
      <c r="Q29" s="3" t="s">
        <v>99</v>
      </c>
    </row>
    <row r="30" spans="1:17">
      <c r="A30">
        <v>20</v>
      </c>
      <c r="B30">
        <v>9</v>
      </c>
      <c r="C30" s="3" t="s">
        <v>24</v>
      </c>
      <c r="D30">
        <v>102</v>
      </c>
      <c r="E30">
        <v>102</v>
      </c>
      <c r="F30">
        <v>101</v>
      </c>
      <c r="G30">
        <v>100</v>
      </c>
      <c r="H30">
        <v>100</v>
      </c>
      <c r="I30">
        <v>100</v>
      </c>
      <c r="J30">
        <v>101</v>
      </c>
      <c r="K30">
        <v>100</v>
      </c>
      <c r="L30">
        <v>100</v>
      </c>
      <c r="M30">
        <v>99</v>
      </c>
      <c r="N30">
        <v>100</v>
      </c>
      <c r="O30" s="4">
        <v>100</v>
      </c>
      <c r="P30">
        <v>252115</v>
      </c>
      <c r="Q30" s="3" t="s">
        <v>99</v>
      </c>
    </row>
    <row r="31" spans="1:17">
      <c r="A31">
        <v>20</v>
      </c>
      <c r="B31">
        <v>9</v>
      </c>
      <c r="C31" s="3" t="s">
        <v>24</v>
      </c>
      <c r="D31">
        <v>78</v>
      </c>
      <c r="E31">
        <v>79</v>
      </c>
      <c r="F31">
        <v>79</v>
      </c>
      <c r="G31">
        <v>78</v>
      </c>
      <c r="H31">
        <v>77</v>
      </c>
      <c r="I31">
        <v>76</v>
      </c>
      <c r="J31">
        <v>76</v>
      </c>
      <c r="K31">
        <v>76</v>
      </c>
      <c r="L31">
        <v>78</v>
      </c>
      <c r="M31">
        <v>79</v>
      </c>
      <c r="N31">
        <v>79</v>
      </c>
      <c r="O31" s="4">
        <v>78</v>
      </c>
      <c r="P31">
        <v>252116</v>
      </c>
      <c r="Q31" s="3" t="s">
        <v>99</v>
      </c>
    </row>
    <row r="32" spans="1:17">
      <c r="A32">
        <v>20</v>
      </c>
      <c r="B32">
        <v>9</v>
      </c>
      <c r="C32" s="3" t="s">
        <v>24</v>
      </c>
      <c r="D32">
        <v>168</v>
      </c>
      <c r="E32">
        <v>169</v>
      </c>
      <c r="F32">
        <v>169</v>
      </c>
      <c r="G32">
        <v>168</v>
      </c>
      <c r="H32">
        <v>167</v>
      </c>
      <c r="I32">
        <v>167</v>
      </c>
      <c r="J32">
        <v>169</v>
      </c>
      <c r="K32">
        <v>168</v>
      </c>
      <c r="L32">
        <v>168</v>
      </c>
      <c r="M32">
        <v>169</v>
      </c>
      <c r="N32">
        <v>167</v>
      </c>
      <c r="O32" s="4">
        <v>168</v>
      </c>
      <c r="P32">
        <v>252117</v>
      </c>
      <c r="Q32" s="3" t="s">
        <v>99</v>
      </c>
    </row>
    <row r="33" spans="1:17">
      <c r="A33">
        <v>20</v>
      </c>
      <c r="B33">
        <v>9</v>
      </c>
      <c r="C33" s="3" t="s">
        <v>24</v>
      </c>
      <c r="D33">
        <v>338</v>
      </c>
      <c r="E33">
        <v>338</v>
      </c>
      <c r="F33">
        <v>342</v>
      </c>
      <c r="G33">
        <v>342</v>
      </c>
      <c r="H33">
        <v>340</v>
      </c>
      <c r="I33">
        <v>341</v>
      </c>
      <c r="J33">
        <v>342</v>
      </c>
      <c r="K33">
        <v>341</v>
      </c>
      <c r="L33">
        <v>340</v>
      </c>
      <c r="M33">
        <v>340</v>
      </c>
      <c r="N33">
        <v>341</v>
      </c>
      <c r="O33" s="4">
        <v>339</v>
      </c>
      <c r="P33">
        <v>252118</v>
      </c>
      <c r="Q33" s="3" t="s">
        <v>99</v>
      </c>
    </row>
    <row r="34" spans="1:17">
      <c r="A34">
        <v>20</v>
      </c>
      <c r="B34">
        <v>9</v>
      </c>
      <c r="C34" s="3" t="s">
        <v>24</v>
      </c>
      <c r="D34">
        <v>240</v>
      </c>
      <c r="E34">
        <v>239</v>
      </c>
      <c r="F34">
        <v>241</v>
      </c>
      <c r="G34">
        <v>241</v>
      </c>
      <c r="H34">
        <v>241</v>
      </c>
      <c r="I34">
        <v>242</v>
      </c>
      <c r="J34">
        <v>242</v>
      </c>
      <c r="K34">
        <v>241</v>
      </c>
      <c r="L34">
        <v>241</v>
      </c>
      <c r="M34">
        <v>240</v>
      </c>
      <c r="N34">
        <v>241</v>
      </c>
      <c r="O34" s="4">
        <v>240</v>
      </c>
      <c r="P34">
        <v>252119</v>
      </c>
      <c r="Q34" s="3" t="s">
        <v>99</v>
      </c>
    </row>
    <row r="35" spans="1:17">
      <c r="A35">
        <v>20</v>
      </c>
      <c r="B35">
        <v>9</v>
      </c>
      <c r="C35" s="3" t="s">
        <v>24</v>
      </c>
      <c r="D35">
        <v>225.5</v>
      </c>
      <c r="E35">
        <v>225.5</v>
      </c>
      <c r="F35">
        <v>224.5</v>
      </c>
      <c r="G35">
        <v>226.5</v>
      </c>
      <c r="H35">
        <v>225.5</v>
      </c>
      <c r="I35">
        <v>224.5</v>
      </c>
      <c r="J35">
        <v>224.5</v>
      </c>
      <c r="K35">
        <v>225.5</v>
      </c>
      <c r="L35">
        <v>225.5</v>
      </c>
      <c r="M35">
        <v>225.5</v>
      </c>
      <c r="N35">
        <v>224.5</v>
      </c>
      <c r="O35" s="4">
        <v>222.5</v>
      </c>
      <c r="P35">
        <v>252121</v>
      </c>
      <c r="Q35" s="3" t="s">
        <v>99</v>
      </c>
    </row>
    <row r="36" spans="1:17">
      <c r="A36">
        <v>20</v>
      </c>
      <c r="B36">
        <v>9</v>
      </c>
      <c r="C36" s="3" t="s">
        <v>24</v>
      </c>
      <c r="D36">
        <v>250.5</v>
      </c>
      <c r="E36">
        <v>250.5</v>
      </c>
      <c r="F36">
        <v>250.5</v>
      </c>
      <c r="G36">
        <v>249.5</v>
      </c>
      <c r="H36">
        <v>248.5</v>
      </c>
      <c r="I36">
        <v>250.5</v>
      </c>
      <c r="J36">
        <v>251.5</v>
      </c>
      <c r="K36">
        <v>252.5</v>
      </c>
      <c r="L36">
        <v>252.5</v>
      </c>
      <c r="M36">
        <v>252.5</v>
      </c>
      <c r="N36">
        <v>253.5</v>
      </c>
      <c r="O36" s="4">
        <v>251.5</v>
      </c>
      <c r="P36">
        <v>252122</v>
      </c>
      <c r="Q36" s="3" t="s">
        <v>99</v>
      </c>
    </row>
    <row r="37" spans="1:17">
      <c r="A37">
        <v>20</v>
      </c>
      <c r="B37">
        <v>9</v>
      </c>
      <c r="C37" s="3" t="s">
        <v>24</v>
      </c>
      <c r="D37">
        <v>262.5</v>
      </c>
      <c r="E37">
        <v>266.5</v>
      </c>
      <c r="F37">
        <v>263.5</v>
      </c>
      <c r="G37">
        <v>265.5</v>
      </c>
      <c r="H37">
        <v>261.5</v>
      </c>
      <c r="I37">
        <v>262.5</v>
      </c>
      <c r="J37">
        <v>264.5</v>
      </c>
      <c r="K37">
        <v>266.5</v>
      </c>
      <c r="L37">
        <v>267.5</v>
      </c>
      <c r="M37">
        <v>266.5</v>
      </c>
      <c r="N37">
        <v>266.5</v>
      </c>
      <c r="O37" s="4">
        <v>265.5</v>
      </c>
      <c r="P37">
        <v>252123</v>
      </c>
      <c r="Q37" s="3" t="s">
        <v>99</v>
      </c>
    </row>
    <row r="38" spans="1:17">
      <c r="A38">
        <v>20</v>
      </c>
      <c r="B38">
        <v>9</v>
      </c>
      <c r="C38" s="3" t="s">
        <v>24</v>
      </c>
      <c r="D38">
        <v>43</v>
      </c>
      <c r="E38">
        <v>43</v>
      </c>
      <c r="F38">
        <v>44</v>
      </c>
      <c r="G38">
        <v>43</v>
      </c>
      <c r="H38">
        <v>43</v>
      </c>
      <c r="I38">
        <v>43</v>
      </c>
      <c r="J38">
        <v>43</v>
      </c>
      <c r="K38">
        <v>43</v>
      </c>
      <c r="L38">
        <v>42</v>
      </c>
      <c r="M38">
        <v>42</v>
      </c>
      <c r="N38">
        <v>42</v>
      </c>
      <c r="O38" s="4">
        <v>42</v>
      </c>
      <c r="P38">
        <v>252124</v>
      </c>
      <c r="Q38" s="3" t="s">
        <v>99</v>
      </c>
    </row>
    <row r="39" spans="1:17">
      <c r="A39">
        <v>20</v>
      </c>
      <c r="B39">
        <v>9</v>
      </c>
      <c r="C39" s="3" t="s">
        <v>24</v>
      </c>
      <c r="D39" s="9">
        <v>1225.2</v>
      </c>
      <c r="E39" s="9">
        <v>1207.2</v>
      </c>
      <c r="F39" s="9">
        <v>1206.4000000000001</v>
      </c>
      <c r="G39" s="9">
        <v>1199.4000000000001</v>
      </c>
      <c r="H39" s="9">
        <v>1196.5999999999999</v>
      </c>
      <c r="I39" s="9">
        <v>1195</v>
      </c>
      <c r="J39" s="9">
        <v>1194</v>
      </c>
      <c r="K39" s="9">
        <v>1191.2</v>
      </c>
      <c r="L39" s="9">
        <v>1190.4000000000001</v>
      </c>
      <c r="M39" s="9">
        <v>1189.4000000000001</v>
      </c>
      <c r="N39" s="9">
        <v>1191</v>
      </c>
      <c r="O39" s="4">
        <v>1189.4000000000001</v>
      </c>
      <c r="P39">
        <v>252125</v>
      </c>
      <c r="Q39" s="3" t="s">
        <v>99</v>
      </c>
    </row>
    <row r="40" spans="1:17">
      <c r="A40">
        <v>20</v>
      </c>
      <c r="B40">
        <v>9</v>
      </c>
      <c r="C40" s="3" t="s">
        <v>24</v>
      </c>
      <c r="D40" s="9">
        <v>1023.2</v>
      </c>
      <c r="E40" s="9">
        <v>1006.2</v>
      </c>
      <c r="F40" s="9">
        <v>1004.4</v>
      </c>
      <c r="G40">
        <v>999</v>
      </c>
      <c r="H40">
        <v>994.6</v>
      </c>
      <c r="I40">
        <v>994</v>
      </c>
      <c r="J40">
        <v>992</v>
      </c>
      <c r="K40">
        <v>989.2</v>
      </c>
      <c r="L40">
        <v>989.2</v>
      </c>
      <c r="M40">
        <v>987.4</v>
      </c>
      <c r="N40">
        <v>989</v>
      </c>
      <c r="O40" s="4">
        <v>987.4</v>
      </c>
      <c r="P40">
        <v>252126</v>
      </c>
      <c r="Q40" s="3" t="s">
        <v>99</v>
      </c>
    </row>
    <row r="41" spans="1:17">
      <c r="A41">
        <v>20</v>
      </c>
      <c r="B41">
        <v>9</v>
      </c>
      <c r="C41" s="3" t="s">
        <v>24</v>
      </c>
      <c r="D41">
        <v>433.3</v>
      </c>
      <c r="E41">
        <v>431.7</v>
      </c>
      <c r="F41">
        <v>430.9</v>
      </c>
      <c r="G41">
        <v>429.3</v>
      </c>
      <c r="H41">
        <v>427.7</v>
      </c>
      <c r="I41">
        <v>428.5</v>
      </c>
      <c r="J41">
        <v>428.5</v>
      </c>
      <c r="K41">
        <v>430.1</v>
      </c>
      <c r="L41">
        <v>430.9</v>
      </c>
      <c r="M41">
        <v>430.1</v>
      </c>
      <c r="N41">
        <v>429.3</v>
      </c>
      <c r="O41" s="4">
        <v>429.3</v>
      </c>
      <c r="P41">
        <v>252128</v>
      </c>
      <c r="Q41" s="3" t="s">
        <v>99</v>
      </c>
    </row>
    <row r="42" spans="1:17">
      <c r="A42">
        <v>20</v>
      </c>
      <c r="B42">
        <v>9</v>
      </c>
      <c r="C42" s="3" t="s">
        <v>24</v>
      </c>
      <c r="D42">
        <v>533.1</v>
      </c>
      <c r="E42">
        <v>533.1</v>
      </c>
      <c r="F42">
        <v>534.9</v>
      </c>
      <c r="G42">
        <v>531.1</v>
      </c>
      <c r="H42">
        <v>529.9</v>
      </c>
      <c r="I42">
        <v>527.9</v>
      </c>
      <c r="J42">
        <v>529.9</v>
      </c>
      <c r="K42">
        <v>528.79999999999995</v>
      </c>
      <c r="L42">
        <v>531.79999999999995</v>
      </c>
      <c r="M42">
        <v>532.79999999999995</v>
      </c>
      <c r="N42">
        <v>530.20000000000005</v>
      </c>
      <c r="O42" s="4">
        <v>528.79999999999995</v>
      </c>
      <c r="P42">
        <v>252129</v>
      </c>
      <c r="Q42" s="3" t="s">
        <v>99</v>
      </c>
    </row>
    <row r="43" spans="1:17">
      <c r="A43">
        <v>20</v>
      </c>
      <c r="B43">
        <v>9</v>
      </c>
      <c r="C43" s="3" t="s">
        <v>24</v>
      </c>
      <c r="D43">
        <v>77.8</v>
      </c>
      <c r="E43">
        <v>77.8</v>
      </c>
      <c r="F43">
        <v>77.8</v>
      </c>
      <c r="G43">
        <v>77</v>
      </c>
      <c r="H43">
        <v>77.8</v>
      </c>
      <c r="I43">
        <v>77.8</v>
      </c>
      <c r="J43">
        <v>77.8</v>
      </c>
      <c r="K43">
        <v>77</v>
      </c>
      <c r="L43">
        <v>76.2</v>
      </c>
      <c r="M43">
        <v>76.2</v>
      </c>
      <c r="N43">
        <v>77</v>
      </c>
      <c r="O43" s="4">
        <v>77</v>
      </c>
      <c r="P43">
        <v>252130</v>
      </c>
      <c r="Q43" s="3" t="s">
        <v>99</v>
      </c>
    </row>
    <row r="44" spans="1:17">
      <c r="A44">
        <v>20</v>
      </c>
      <c r="B44">
        <v>9</v>
      </c>
      <c r="C44" s="3" t="s">
        <v>24</v>
      </c>
      <c r="O44" s="4"/>
      <c r="P44">
        <v>252132</v>
      </c>
      <c r="Q44" s="3" t="s">
        <v>99</v>
      </c>
    </row>
    <row r="45" spans="1:17">
      <c r="A45">
        <v>20</v>
      </c>
      <c r="B45">
        <v>9</v>
      </c>
      <c r="C45" s="3" t="s">
        <v>24</v>
      </c>
      <c r="O45" s="4"/>
      <c r="P45">
        <v>252134</v>
      </c>
      <c r="Q45" s="3" t="s">
        <v>99</v>
      </c>
    </row>
    <row r="46" spans="1:17">
      <c r="A46">
        <v>20</v>
      </c>
      <c r="B46">
        <v>9</v>
      </c>
      <c r="C46" s="3" t="s">
        <v>105</v>
      </c>
      <c r="D46" s="9">
        <v>1105.5</v>
      </c>
      <c r="E46" s="9">
        <v>1101.5</v>
      </c>
      <c r="F46" s="9">
        <v>1101.5</v>
      </c>
      <c r="G46" s="9">
        <v>1106.0999999999999</v>
      </c>
      <c r="H46" s="9">
        <v>1101.3</v>
      </c>
      <c r="I46" s="9">
        <v>1102.0999999999999</v>
      </c>
      <c r="J46" s="9">
        <v>1100.3</v>
      </c>
      <c r="K46" s="9">
        <v>1096.0999999999999</v>
      </c>
      <c r="L46" s="9">
        <v>1096.7</v>
      </c>
      <c r="M46" s="9">
        <v>1102.9000000000001</v>
      </c>
      <c r="N46" s="9">
        <v>1104.3</v>
      </c>
      <c r="O46" s="4"/>
      <c r="P46">
        <v>253101</v>
      </c>
      <c r="Q46" s="3" t="s">
        <v>99</v>
      </c>
    </row>
    <row r="47" spans="1:17">
      <c r="A47">
        <v>20</v>
      </c>
      <c r="B47">
        <v>9</v>
      </c>
      <c r="C47" s="3" t="s">
        <v>105</v>
      </c>
      <c r="D47" s="9">
        <v>1031</v>
      </c>
      <c r="E47" s="9">
        <v>1027</v>
      </c>
      <c r="F47" s="9">
        <v>1027</v>
      </c>
      <c r="G47" s="9">
        <v>1016.6</v>
      </c>
      <c r="H47" s="9">
        <v>1011.8</v>
      </c>
      <c r="I47" s="9">
        <v>1012.6</v>
      </c>
      <c r="J47" s="9">
        <v>1010.8</v>
      </c>
      <c r="K47" s="9">
        <v>1006.6</v>
      </c>
      <c r="L47" s="9">
        <v>1007.2</v>
      </c>
      <c r="M47" s="9">
        <v>1013.4</v>
      </c>
      <c r="N47" s="9">
        <v>1013.6</v>
      </c>
      <c r="O47" s="4"/>
      <c r="P47">
        <v>253102</v>
      </c>
      <c r="Q47" s="3" t="s">
        <v>99</v>
      </c>
    </row>
    <row r="48" spans="1:17">
      <c r="A48">
        <v>20</v>
      </c>
      <c r="B48">
        <v>9</v>
      </c>
      <c r="C48" s="3" t="s">
        <v>30</v>
      </c>
      <c r="D48">
        <v>197</v>
      </c>
      <c r="E48">
        <v>197</v>
      </c>
      <c r="F48">
        <v>197</v>
      </c>
      <c r="G48">
        <v>197</v>
      </c>
      <c r="H48">
        <v>197</v>
      </c>
      <c r="I48">
        <v>197</v>
      </c>
      <c r="J48">
        <v>197</v>
      </c>
      <c r="K48">
        <v>197</v>
      </c>
      <c r="L48">
        <v>197</v>
      </c>
      <c r="M48">
        <v>197</v>
      </c>
      <c r="N48">
        <v>197</v>
      </c>
      <c r="O48" s="4"/>
      <c r="P48">
        <v>254100</v>
      </c>
      <c r="Q48" s="3" t="s">
        <v>99</v>
      </c>
    </row>
    <row r="49" spans="1:17">
      <c r="A49">
        <v>20</v>
      </c>
      <c r="B49">
        <v>9</v>
      </c>
      <c r="C49" s="3" t="s">
        <v>30</v>
      </c>
      <c r="D49">
        <v>746.5</v>
      </c>
      <c r="E49">
        <v>751.5</v>
      </c>
      <c r="F49">
        <v>744.5</v>
      </c>
      <c r="G49">
        <v>751.5</v>
      </c>
      <c r="H49">
        <v>748</v>
      </c>
      <c r="I49">
        <v>751</v>
      </c>
      <c r="J49">
        <v>751</v>
      </c>
      <c r="K49">
        <v>752.5</v>
      </c>
      <c r="L49">
        <v>750.5</v>
      </c>
      <c r="M49">
        <v>750.5</v>
      </c>
      <c r="N49">
        <v>751.5</v>
      </c>
      <c r="O49" s="4">
        <v>748.5</v>
      </c>
      <c r="P49">
        <v>254101</v>
      </c>
      <c r="Q49" s="3" t="s">
        <v>99</v>
      </c>
    </row>
    <row r="50" spans="1:17">
      <c r="A50">
        <v>20</v>
      </c>
      <c r="B50">
        <v>9</v>
      </c>
      <c r="C50" s="3" t="s">
        <v>32</v>
      </c>
      <c r="D50" s="9">
        <v>11789.7</v>
      </c>
      <c r="E50" s="9">
        <v>11806.5</v>
      </c>
      <c r="F50" s="9">
        <v>11809.7</v>
      </c>
      <c r="G50" s="9">
        <v>11818.2</v>
      </c>
      <c r="H50" s="9">
        <v>11807.7</v>
      </c>
      <c r="I50" s="9">
        <v>11804.7</v>
      </c>
      <c r="J50" s="9">
        <v>11806.2</v>
      </c>
      <c r="K50" s="9">
        <v>11807.7</v>
      </c>
      <c r="L50" s="9">
        <v>11830.2</v>
      </c>
      <c r="M50" s="9">
        <v>11810.2</v>
      </c>
      <c r="N50" s="9">
        <v>11794.4</v>
      </c>
      <c r="O50" s="4">
        <v>11797.4</v>
      </c>
      <c r="P50">
        <v>255100</v>
      </c>
      <c r="Q50" s="3" t="s">
        <v>99</v>
      </c>
    </row>
    <row r="51" spans="1:17">
      <c r="A51">
        <v>20</v>
      </c>
      <c r="B51">
        <v>9</v>
      </c>
      <c r="C51" s="3" t="s">
        <v>32</v>
      </c>
      <c r="D51" s="9">
        <v>9160.1</v>
      </c>
      <c r="E51" s="9">
        <v>9150.9</v>
      </c>
      <c r="F51" s="9">
        <v>9149.9</v>
      </c>
      <c r="G51" s="9">
        <v>9150.1</v>
      </c>
      <c r="H51" s="9">
        <v>9163.5</v>
      </c>
      <c r="I51" s="9">
        <v>9164.5</v>
      </c>
      <c r="J51" s="9">
        <v>9168</v>
      </c>
      <c r="K51" s="9">
        <v>9169</v>
      </c>
      <c r="L51" s="9">
        <v>9172</v>
      </c>
      <c r="M51" s="9">
        <v>9160</v>
      </c>
      <c r="N51" s="9">
        <v>9148.2000000000007</v>
      </c>
      <c r="O51" s="4">
        <v>9150.2000000000007</v>
      </c>
      <c r="P51">
        <v>255101</v>
      </c>
      <c r="Q51" s="3" t="s">
        <v>99</v>
      </c>
    </row>
    <row r="52" spans="1:17">
      <c r="A52">
        <v>20</v>
      </c>
      <c r="B52">
        <v>9</v>
      </c>
      <c r="C52" s="3" t="s">
        <v>32</v>
      </c>
      <c r="D52">
        <v>6</v>
      </c>
      <c r="E52">
        <v>6</v>
      </c>
      <c r="F52">
        <v>6</v>
      </c>
      <c r="G52">
        <v>6</v>
      </c>
      <c r="H52">
        <v>7</v>
      </c>
      <c r="I52">
        <v>7</v>
      </c>
      <c r="J52">
        <v>7</v>
      </c>
      <c r="K52">
        <v>8</v>
      </c>
      <c r="L52">
        <v>12</v>
      </c>
      <c r="M52">
        <v>12</v>
      </c>
      <c r="N52">
        <v>12</v>
      </c>
      <c r="O52" s="4">
        <v>16</v>
      </c>
      <c r="P52">
        <v>255102</v>
      </c>
      <c r="Q52" s="3" t="s">
        <v>99</v>
      </c>
    </row>
    <row r="53" spans="1:17">
      <c r="A53">
        <v>20</v>
      </c>
      <c r="B53">
        <v>9</v>
      </c>
      <c r="C53" s="3" t="s">
        <v>33</v>
      </c>
      <c r="D53" s="9">
        <v>1081.0999999999999</v>
      </c>
      <c r="E53" s="9">
        <v>1081.9000000000001</v>
      </c>
      <c r="F53" s="9">
        <v>1079.0999999999999</v>
      </c>
      <c r="G53" s="9">
        <v>1076.9000000000001</v>
      </c>
      <c r="H53" s="9">
        <v>1072.9000000000001</v>
      </c>
      <c r="I53" s="9">
        <v>1073.5</v>
      </c>
      <c r="J53" s="9">
        <v>1084.7</v>
      </c>
      <c r="K53" s="9">
        <v>1082.7</v>
      </c>
      <c r="L53" s="9">
        <v>1099.5</v>
      </c>
      <c r="M53" s="9">
        <v>1092.7</v>
      </c>
      <c r="N53" s="9">
        <v>1096.5</v>
      </c>
      <c r="O53" s="4">
        <v>1094.0999999999999</v>
      </c>
      <c r="P53">
        <v>256100</v>
      </c>
      <c r="Q53" s="3" t="s">
        <v>99</v>
      </c>
    </row>
    <row r="54" spans="1:17">
      <c r="A54">
        <v>20</v>
      </c>
      <c r="B54">
        <v>9</v>
      </c>
      <c r="C54" s="3" t="s">
        <v>111</v>
      </c>
      <c r="D54">
        <v>241</v>
      </c>
      <c r="E54">
        <v>228.2</v>
      </c>
      <c r="F54">
        <v>226.4</v>
      </c>
      <c r="G54">
        <v>229.4</v>
      </c>
      <c r="H54">
        <v>225.4</v>
      </c>
      <c r="I54">
        <v>223.4</v>
      </c>
      <c r="J54">
        <v>223.4</v>
      </c>
      <c r="K54">
        <v>224.6</v>
      </c>
      <c r="L54">
        <v>220.4</v>
      </c>
      <c r="M54">
        <v>222.4</v>
      </c>
      <c r="N54">
        <v>218.6</v>
      </c>
      <c r="O54" s="4">
        <v>218.2</v>
      </c>
      <c r="P54">
        <v>257100</v>
      </c>
      <c r="Q54" s="3" t="s">
        <v>99</v>
      </c>
    </row>
    <row r="55" spans="1:17">
      <c r="A55">
        <v>20</v>
      </c>
      <c r="B55">
        <v>9</v>
      </c>
      <c r="C55" s="3" t="s">
        <v>111</v>
      </c>
      <c r="D55">
        <v>240</v>
      </c>
      <c r="E55">
        <v>227.2</v>
      </c>
      <c r="F55">
        <v>226.4</v>
      </c>
      <c r="G55">
        <v>228.4</v>
      </c>
      <c r="H55">
        <v>224.4</v>
      </c>
      <c r="I55">
        <v>223.4</v>
      </c>
      <c r="J55">
        <v>223.4</v>
      </c>
      <c r="K55">
        <v>223.6</v>
      </c>
      <c r="L55">
        <v>219.4</v>
      </c>
      <c r="M55">
        <v>221.4</v>
      </c>
      <c r="N55">
        <v>219.4</v>
      </c>
      <c r="O55" s="4">
        <v>217.2</v>
      </c>
      <c r="P55">
        <v>257101</v>
      </c>
      <c r="Q55" s="3" t="s">
        <v>99</v>
      </c>
    </row>
    <row r="56" spans="1:17">
      <c r="A56">
        <v>20</v>
      </c>
      <c r="B56">
        <v>9</v>
      </c>
      <c r="C56" s="3" t="s">
        <v>112</v>
      </c>
      <c r="D56" s="9">
        <v>5712.4</v>
      </c>
      <c r="E56" s="9">
        <v>5718.6</v>
      </c>
      <c r="F56" s="9">
        <v>5698.6</v>
      </c>
      <c r="G56" s="9">
        <v>5710.1</v>
      </c>
      <c r="H56" s="9">
        <v>5698.5</v>
      </c>
      <c r="I56" s="9">
        <v>5704.9</v>
      </c>
      <c r="J56" s="9">
        <v>5700.9</v>
      </c>
      <c r="K56" s="9">
        <v>5701.1</v>
      </c>
      <c r="L56" s="9">
        <v>5704.7</v>
      </c>
      <c r="M56" s="9">
        <v>5701.1</v>
      </c>
      <c r="N56" s="9">
        <v>5680.3</v>
      </c>
      <c r="O56" s="4"/>
      <c r="P56">
        <v>258100</v>
      </c>
      <c r="Q56" s="3" t="s">
        <v>99</v>
      </c>
    </row>
    <row r="57" spans="1:17">
      <c r="A57">
        <v>20</v>
      </c>
      <c r="B57">
        <v>9</v>
      </c>
      <c r="C57" s="3" t="s">
        <v>112</v>
      </c>
      <c r="O57" s="4"/>
      <c r="P57">
        <v>258101</v>
      </c>
      <c r="Q57" s="3" t="s">
        <v>99</v>
      </c>
    </row>
    <row r="58" spans="1:17">
      <c r="A58">
        <v>20</v>
      </c>
      <c r="B58">
        <v>9</v>
      </c>
      <c r="C58" s="3" t="s">
        <v>43</v>
      </c>
      <c r="D58">
        <v>781.9</v>
      </c>
      <c r="E58">
        <v>780.9</v>
      </c>
      <c r="F58">
        <v>779.3</v>
      </c>
      <c r="G58">
        <v>780.9</v>
      </c>
      <c r="H58">
        <v>780.1</v>
      </c>
      <c r="I58">
        <v>777.7</v>
      </c>
      <c r="J58">
        <v>770.5</v>
      </c>
      <c r="K58">
        <v>772.1</v>
      </c>
      <c r="L58">
        <v>772.9</v>
      </c>
      <c r="M58">
        <v>772.1</v>
      </c>
      <c r="N58">
        <v>774.5</v>
      </c>
      <c r="O58" s="4">
        <v>775.3</v>
      </c>
      <c r="P58">
        <v>259100</v>
      </c>
      <c r="Q58" s="3" t="s">
        <v>99</v>
      </c>
    </row>
    <row r="59" spans="1:17">
      <c r="A59">
        <v>20</v>
      </c>
      <c r="B59">
        <v>9</v>
      </c>
      <c r="C59" s="3" t="s">
        <v>43</v>
      </c>
      <c r="D59">
        <v>759.9</v>
      </c>
      <c r="E59">
        <v>758.9</v>
      </c>
      <c r="F59">
        <v>758.3</v>
      </c>
      <c r="G59">
        <v>759.9</v>
      </c>
      <c r="H59">
        <v>759.1</v>
      </c>
      <c r="I59">
        <v>756.7</v>
      </c>
      <c r="J59">
        <v>758.3</v>
      </c>
      <c r="K59">
        <v>759.1</v>
      </c>
      <c r="L59">
        <v>759.9</v>
      </c>
      <c r="M59">
        <v>759.1</v>
      </c>
      <c r="N59">
        <v>761.5</v>
      </c>
      <c r="O59" s="4">
        <v>762.3</v>
      </c>
      <c r="P59">
        <v>259101</v>
      </c>
      <c r="Q59" s="3" t="s">
        <v>99</v>
      </c>
    </row>
    <row r="60" spans="1:17">
      <c r="A60">
        <v>20</v>
      </c>
      <c r="B60">
        <v>9</v>
      </c>
      <c r="C60" s="3" t="s">
        <v>44</v>
      </c>
      <c r="D60" s="9">
        <v>1463</v>
      </c>
      <c r="E60" s="9">
        <v>1464</v>
      </c>
      <c r="F60" s="9">
        <v>1466</v>
      </c>
      <c r="G60" s="9">
        <v>1463</v>
      </c>
      <c r="H60" s="9">
        <v>1463</v>
      </c>
      <c r="I60" s="9">
        <v>1464</v>
      </c>
      <c r="J60" s="9">
        <v>1463</v>
      </c>
      <c r="K60" s="9">
        <v>1463</v>
      </c>
      <c r="L60" s="9">
        <v>1464</v>
      </c>
      <c r="M60" s="9">
        <v>1465</v>
      </c>
      <c r="N60" s="9">
        <v>1464</v>
      </c>
      <c r="O60" s="4">
        <v>1463</v>
      </c>
      <c r="P60">
        <v>260100</v>
      </c>
      <c r="Q60" s="3" t="s">
        <v>99</v>
      </c>
    </row>
    <row r="61" spans="1:17">
      <c r="A61">
        <v>20</v>
      </c>
      <c r="B61">
        <v>9</v>
      </c>
      <c r="C61" s="3" t="s">
        <v>44</v>
      </c>
      <c r="D61" s="9">
        <v>1247</v>
      </c>
      <c r="E61" s="9">
        <v>1246</v>
      </c>
      <c r="F61" s="9">
        <v>1247</v>
      </c>
      <c r="G61" s="9">
        <v>1244</v>
      </c>
      <c r="H61" s="9">
        <v>1245</v>
      </c>
      <c r="I61" s="9">
        <v>1245</v>
      </c>
      <c r="J61" s="9">
        <v>1244</v>
      </c>
      <c r="K61" s="9">
        <v>1244</v>
      </c>
      <c r="L61" s="9">
        <v>1245</v>
      </c>
      <c r="M61" s="9">
        <v>1246</v>
      </c>
      <c r="N61" s="9">
        <v>1245</v>
      </c>
      <c r="O61" s="4">
        <v>1244</v>
      </c>
      <c r="P61">
        <v>260101</v>
      </c>
      <c r="Q61" s="3" t="s">
        <v>99</v>
      </c>
    </row>
    <row r="62" spans="1:17">
      <c r="A62">
        <v>20</v>
      </c>
      <c r="B62">
        <v>9</v>
      </c>
      <c r="C62" s="3" t="s">
        <v>106</v>
      </c>
      <c r="D62">
        <v>195.2</v>
      </c>
      <c r="E62">
        <v>195.2</v>
      </c>
      <c r="F62">
        <v>195.2</v>
      </c>
      <c r="G62">
        <v>195.2</v>
      </c>
      <c r="H62">
        <v>195.2</v>
      </c>
      <c r="I62">
        <v>196</v>
      </c>
      <c r="J62">
        <v>196</v>
      </c>
      <c r="K62">
        <v>196</v>
      </c>
      <c r="L62">
        <v>196</v>
      </c>
      <c r="M62">
        <v>196</v>
      </c>
      <c r="N62">
        <v>196</v>
      </c>
      <c r="O62" s="4"/>
      <c r="P62">
        <v>261100</v>
      </c>
      <c r="Q62" s="3" t="s">
        <v>99</v>
      </c>
    </row>
    <row r="63" spans="1:17">
      <c r="A63">
        <v>20</v>
      </c>
      <c r="B63">
        <v>9</v>
      </c>
      <c r="C63" s="3" t="s">
        <v>106</v>
      </c>
      <c r="D63">
        <v>167.2</v>
      </c>
      <c r="E63">
        <v>167.2</v>
      </c>
      <c r="F63">
        <v>167.2</v>
      </c>
      <c r="G63">
        <v>167.2</v>
      </c>
      <c r="H63">
        <v>167.2</v>
      </c>
      <c r="I63">
        <v>168</v>
      </c>
      <c r="J63">
        <v>168</v>
      </c>
      <c r="K63">
        <v>168</v>
      </c>
      <c r="L63">
        <v>168</v>
      </c>
      <c r="M63">
        <v>168</v>
      </c>
      <c r="N63">
        <v>168</v>
      </c>
      <c r="O63" s="4"/>
      <c r="P63">
        <v>261101</v>
      </c>
      <c r="Q63" s="3" t="s">
        <v>99</v>
      </c>
    </row>
    <row r="64" spans="1:17">
      <c r="A64">
        <v>20</v>
      </c>
      <c r="B64">
        <v>9</v>
      </c>
      <c r="C64" s="3" t="s">
        <v>103</v>
      </c>
      <c r="D64">
        <v>199.8</v>
      </c>
      <c r="E64">
        <v>197.8</v>
      </c>
      <c r="F64">
        <v>198.8</v>
      </c>
      <c r="G64">
        <v>196.8</v>
      </c>
      <c r="H64">
        <v>198.8</v>
      </c>
      <c r="I64">
        <v>200.8</v>
      </c>
      <c r="J64">
        <v>201.8</v>
      </c>
      <c r="K64">
        <v>200.8</v>
      </c>
      <c r="L64">
        <v>198.8</v>
      </c>
      <c r="M64">
        <v>200.8</v>
      </c>
      <c r="N64">
        <v>201.8</v>
      </c>
      <c r="O64" s="4">
        <v>197.8</v>
      </c>
      <c r="P64">
        <v>262100</v>
      </c>
      <c r="Q64" s="3" t="s">
        <v>99</v>
      </c>
    </row>
    <row r="65" spans="1:17">
      <c r="A65">
        <v>20</v>
      </c>
      <c r="B65">
        <v>9</v>
      </c>
      <c r="C65" s="3" t="s">
        <v>103</v>
      </c>
      <c r="D65">
        <v>169</v>
      </c>
      <c r="E65">
        <v>166</v>
      </c>
      <c r="F65">
        <v>167</v>
      </c>
      <c r="G65">
        <v>165</v>
      </c>
      <c r="H65">
        <v>167</v>
      </c>
      <c r="I65">
        <v>169</v>
      </c>
      <c r="J65">
        <v>170</v>
      </c>
      <c r="K65">
        <v>169</v>
      </c>
      <c r="L65">
        <v>166</v>
      </c>
      <c r="M65">
        <v>167</v>
      </c>
      <c r="N65">
        <v>168</v>
      </c>
      <c r="O65" s="4">
        <v>164</v>
      </c>
      <c r="P65">
        <v>262101</v>
      </c>
      <c r="Q65" s="3" t="s">
        <v>99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Q87"/>
  <sheetViews>
    <sheetView topLeftCell="A50" workbookViewId="0">
      <selection activeCell="D86" sqref="D86:O86"/>
    </sheetView>
  </sheetViews>
  <sheetFormatPr defaultRowHeight="14.4"/>
  <cols>
    <col min="1" max="1" width="8.44140625" bestFit="1" customWidth="1"/>
    <col min="2" max="2" width="3.5546875" bestFit="1" customWidth="1"/>
    <col min="3" max="3" width="6" bestFit="1" customWidth="1"/>
    <col min="4" max="15" width="13.88671875" bestFit="1" customWidth="1"/>
    <col min="16" max="16" width="13.109375" bestFit="1" customWidth="1"/>
    <col min="17" max="17" width="8.33203125" bestFit="1" customWidth="1"/>
  </cols>
  <sheetData>
    <row r="1" spans="1:1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97</v>
      </c>
      <c r="Q1" s="1" t="s">
        <v>16</v>
      </c>
    </row>
    <row r="2" spans="1:17">
      <c r="A2">
        <v>20</v>
      </c>
      <c r="B2">
        <v>10</v>
      </c>
      <c r="C2" s="3" t="s">
        <v>18</v>
      </c>
      <c r="D2" s="9">
        <v>2402.1</v>
      </c>
      <c r="E2" s="9">
        <v>2405.3000000000002</v>
      </c>
      <c r="F2" s="9">
        <v>2405.3000000000002</v>
      </c>
      <c r="G2" s="9">
        <v>2403.6999999999998</v>
      </c>
      <c r="H2" s="9">
        <v>2397.3000000000002</v>
      </c>
      <c r="I2" s="9">
        <v>2404.1</v>
      </c>
      <c r="J2" s="9">
        <v>2404.9</v>
      </c>
      <c r="K2" s="9">
        <v>2405.6999999999998</v>
      </c>
      <c r="L2" s="9">
        <v>2406.5</v>
      </c>
      <c r="M2" s="9">
        <v>2412.1</v>
      </c>
      <c r="N2" s="9">
        <v>2412.9</v>
      </c>
      <c r="O2" s="9">
        <v>2412.6999999999998</v>
      </c>
      <c r="P2">
        <v>248</v>
      </c>
      <c r="Q2" s="3" t="s">
        <v>19</v>
      </c>
    </row>
    <row r="3" spans="1:17">
      <c r="A3">
        <v>20</v>
      </c>
      <c r="B3">
        <v>10</v>
      </c>
      <c r="C3" s="3" t="s">
        <v>21</v>
      </c>
      <c r="D3" s="9">
        <v>2514.6</v>
      </c>
      <c r="E3" s="9">
        <v>2512.6</v>
      </c>
      <c r="F3" s="9">
        <v>2507.6</v>
      </c>
      <c r="G3" s="9">
        <v>2505.6</v>
      </c>
      <c r="H3" s="9">
        <v>2506.6</v>
      </c>
      <c r="I3" s="9">
        <v>2506.6</v>
      </c>
      <c r="J3" s="9">
        <v>2505.6</v>
      </c>
      <c r="K3" s="9">
        <v>2499.6</v>
      </c>
      <c r="L3" s="9">
        <v>2493.6</v>
      </c>
      <c r="M3" s="9">
        <v>2495.6</v>
      </c>
      <c r="N3" s="9">
        <v>2492.6</v>
      </c>
      <c r="O3" s="9">
        <v>2493.6</v>
      </c>
      <c r="P3">
        <v>249</v>
      </c>
      <c r="Q3" s="3" t="s">
        <v>19</v>
      </c>
    </row>
    <row r="4" spans="1:17">
      <c r="A4">
        <v>20</v>
      </c>
      <c r="B4">
        <v>10</v>
      </c>
      <c r="C4" s="3" t="s">
        <v>22</v>
      </c>
      <c r="D4" s="9">
        <v>3355</v>
      </c>
      <c r="E4" s="9">
        <v>3355</v>
      </c>
      <c r="F4" s="9">
        <v>3355</v>
      </c>
      <c r="G4" s="9">
        <v>3355</v>
      </c>
      <c r="H4" s="9">
        <v>3355</v>
      </c>
      <c r="I4" s="9">
        <v>3355</v>
      </c>
      <c r="J4" s="9">
        <v>3355</v>
      </c>
      <c r="K4" s="9">
        <v>3355</v>
      </c>
      <c r="L4" s="9">
        <v>3355</v>
      </c>
      <c r="M4" s="9">
        <v>3355</v>
      </c>
      <c r="N4" s="9">
        <v>3355</v>
      </c>
      <c r="O4" s="9">
        <v>3355</v>
      </c>
      <c r="P4">
        <v>250</v>
      </c>
      <c r="Q4" s="3" t="s">
        <v>19</v>
      </c>
    </row>
    <row r="5" spans="1:17">
      <c r="A5">
        <v>20</v>
      </c>
      <c r="B5">
        <v>10</v>
      </c>
      <c r="C5" s="3" t="s">
        <v>23</v>
      </c>
      <c r="D5" s="9">
        <v>12017.2</v>
      </c>
      <c r="E5" s="9">
        <v>12055.2</v>
      </c>
      <c r="F5" s="9">
        <v>12106.2</v>
      </c>
      <c r="G5" s="9">
        <v>12126.4</v>
      </c>
      <c r="H5" s="9">
        <v>12178.1</v>
      </c>
      <c r="I5" s="9">
        <v>12220.6</v>
      </c>
      <c r="J5" s="9">
        <v>12239.6</v>
      </c>
      <c r="K5" s="9">
        <v>12235.8</v>
      </c>
      <c r="L5" s="9">
        <v>12241</v>
      </c>
      <c r="M5" s="9">
        <v>12236</v>
      </c>
      <c r="N5" s="9">
        <v>12247.2</v>
      </c>
      <c r="O5" s="9">
        <v>12255.8</v>
      </c>
      <c r="P5">
        <v>251</v>
      </c>
      <c r="Q5" s="3" t="s">
        <v>19</v>
      </c>
    </row>
    <row r="6" spans="1:17">
      <c r="A6">
        <v>20</v>
      </c>
      <c r="B6">
        <v>10</v>
      </c>
      <c r="C6" s="3" t="s">
        <v>24</v>
      </c>
      <c r="D6" s="9">
        <v>9442.6</v>
      </c>
      <c r="E6" s="9">
        <v>9432</v>
      </c>
      <c r="F6" s="9">
        <v>9442.2000000000007</v>
      </c>
      <c r="G6" s="9">
        <v>9427</v>
      </c>
      <c r="H6" s="9">
        <v>9379.2000000000007</v>
      </c>
      <c r="I6" s="9">
        <v>9375.6</v>
      </c>
      <c r="J6" s="9">
        <v>9363.2000000000007</v>
      </c>
      <c r="K6" s="9">
        <v>9346.2000000000007</v>
      </c>
      <c r="L6" s="9">
        <v>9347.4</v>
      </c>
      <c r="M6" s="9">
        <v>9358</v>
      </c>
      <c r="N6" s="9">
        <v>9370.4</v>
      </c>
      <c r="O6" s="9">
        <v>9392.1</v>
      </c>
      <c r="P6">
        <v>252</v>
      </c>
      <c r="Q6" s="3" t="s">
        <v>19</v>
      </c>
    </row>
    <row r="7" spans="1:17">
      <c r="A7">
        <v>20</v>
      </c>
      <c r="B7">
        <v>10</v>
      </c>
      <c r="C7" s="3" t="s">
        <v>25</v>
      </c>
      <c r="D7">
        <v>217</v>
      </c>
      <c r="E7">
        <v>217</v>
      </c>
      <c r="F7">
        <v>219</v>
      </c>
      <c r="G7">
        <v>218</v>
      </c>
      <c r="H7">
        <v>219</v>
      </c>
      <c r="I7">
        <v>219</v>
      </c>
      <c r="J7">
        <v>220</v>
      </c>
      <c r="K7">
        <v>220</v>
      </c>
      <c r="L7">
        <v>220</v>
      </c>
      <c r="M7">
        <v>220</v>
      </c>
      <c r="N7">
        <v>220</v>
      </c>
      <c r="O7">
        <v>220</v>
      </c>
      <c r="P7">
        <v>127</v>
      </c>
      <c r="Q7" s="3" t="s">
        <v>19</v>
      </c>
    </row>
    <row r="8" spans="1:17">
      <c r="A8">
        <v>20</v>
      </c>
      <c r="B8">
        <v>10</v>
      </c>
      <c r="C8" s="3" t="s">
        <v>27</v>
      </c>
      <c r="D8" s="9">
        <v>6741.1</v>
      </c>
      <c r="E8" s="9">
        <v>6756.7</v>
      </c>
      <c r="F8" s="9">
        <v>6734.9</v>
      </c>
      <c r="G8" s="9">
        <v>6734.3</v>
      </c>
      <c r="H8" s="9">
        <v>6760.1</v>
      </c>
      <c r="I8" s="9">
        <v>6761.3</v>
      </c>
      <c r="J8" s="9">
        <v>6764.5</v>
      </c>
      <c r="K8" s="9">
        <v>6766.1</v>
      </c>
      <c r="L8" s="9">
        <v>6765.5</v>
      </c>
      <c r="M8" s="9">
        <v>6775.9</v>
      </c>
      <c r="N8" s="9">
        <v>6775.5</v>
      </c>
      <c r="O8" s="9">
        <v>6760.5</v>
      </c>
      <c r="P8">
        <v>401</v>
      </c>
      <c r="Q8" s="3" t="s">
        <v>19</v>
      </c>
    </row>
    <row r="9" spans="1:17">
      <c r="A9">
        <v>20</v>
      </c>
      <c r="B9">
        <v>10</v>
      </c>
      <c r="C9" s="3" t="s">
        <v>28</v>
      </c>
      <c r="D9">
        <v>171</v>
      </c>
      <c r="E9">
        <v>172</v>
      </c>
      <c r="F9">
        <v>171</v>
      </c>
      <c r="G9">
        <v>169</v>
      </c>
      <c r="H9">
        <v>170</v>
      </c>
      <c r="I9">
        <v>172</v>
      </c>
      <c r="J9">
        <v>172</v>
      </c>
      <c r="K9">
        <v>172</v>
      </c>
      <c r="L9">
        <v>171</v>
      </c>
      <c r="M9">
        <v>171</v>
      </c>
      <c r="N9">
        <v>170</v>
      </c>
      <c r="O9">
        <v>171</v>
      </c>
      <c r="P9">
        <v>402</v>
      </c>
      <c r="Q9" s="3" t="s">
        <v>19</v>
      </c>
    </row>
    <row r="10" spans="1:17">
      <c r="A10">
        <v>20</v>
      </c>
      <c r="B10">
        <v>10</v>
      </c>
      <c r="C10" s="3" t="s">
        <v>29</v>
      </c>
      <c r="D10" s="9">
        <v>1272.5999999999999</v>
      </c>
      <c r="E10" s="9">
        <v>1266.8</v>
      </c>
      <c r="F10" s="9">
        <v>1280.8</v>
      </c>
      <c r="G10" s="9">
        <v>1306.4000000000001</v>
      </c>
      <c r="H10" s="9">
        <v>1315.8</v>
      </c>
      <c r="I10" s="9">
        <v>1322.2</v>
      </c>
      <c r="J10" s="9">
        <v>1324.8</v>
      </c>
      <c r="K10" s="9">
        <v>1078.2</v>
      </c>
      <c r="L10" s="9">
        <v>1079.2</v>
      </c>
      <c r="M10" s="9">
        <v>1079.5999999999999</v>
      </c>
      <c r="N10" s="9">
        <v>1082.2</v>
      </c>
      <c r="O10" s="9">
        <v>1081.5999999999999</v>
      </c>
      <c r="P10">
        <v>403</v>
      </c>
      <c r="Q10" s="3" t="s">
        <v>19</v>
      </c>
    </row>
    <row r="11" spans="1:17">
      <c r="A11">
        <v>20</v>
      </c>
      <c r="B11">
        <v>10</v>
      </c>
      <c r="C11" s="3" t="s">
        <v>105</v>
      </c>
      <c r="P11">
        <v>253</v>
      </c>
      <c r="Q11" s="3" t="s">
        <v>19</v>
      </c>
    </row>
    <row r="12" spans="1:17">
      <c r="A12">
        <v>20</v>
      </c>
      <c r="B12">
        <v>10</v>
      </c>
      <c r="C12" s="3" t="s">
        <v>30</v>
      </c>
      <c r="D12">
        <v>749.5</v>
      </c>
      <c r="E12">
        <v>746.5</v>
      </c>
      <c r="F12">
        <v>747.5</v>
      </c>
      <c r="G12">
        <v>749.5</v>
      </c>
      <c r="H12">
        <v>749.5</v>
      </c>
      <c r="I12">
        <v>748.5</v>
      </c>
      <c r="J12">
        <v>744.5</v>
      </c>
      <c r="K12">
        <v>746.5</v>
      </c>
      <c r="L12">
        <v>749.3</v>
      </c>
      <c r="M12">
        <v>752.3</v>
      </c>
      <c r="N12">
        <v>752.3</v>
      </c>
      <c r="O12">
        <v>753.3</v>
      </c>
      <c r="P12">
        <v>254</v>
      </c>
      <c r="Q12" s="3" t="s">
        <v>19</v>
      </c>
    </row>
    <row r="13" spans="1:17">
      <c r="A13">
        <v>20</v>
      </c>
      <c r="B13">
        <v>10</v>
      </c>
      <c r="C13" s="3" t="s">
        <v>32</v>
      </c>
      <c r="D13" s="9">
        <v>20971.599999999999</v>
      </c>
      <c r="E13" s="9">
        <v>20977.599999999999</v>
      </c>
      <c r="F13" s="9">
        <v>20974</v>
      </c>
      <c r="G13" s="9">
        <v>21010.400000000001</v>
      </c>
      <c r="H13" s="9">
        <v>20985.9</v>
      </c>
      <c r="I13" s="9">
        <v>21002.6</v>
      </c>
      <c r="J13" s="9">
        <v>21007.4</v>
      </c>
      <c r="K13" s="9">
        <v>20986.400000000001</v>
      </c>
      <c r="L13" s="9">
        <v>20990.2</v>
      </c>
      <c r="M13" s="9">
        <v>20966.900000000001</v>
      </c>
      <c r="N13" s="9">
        <v>20974.9</v>
      </c>
      <c r="O13" s="9">
        <v>20994.400000000001</v>
      </c>
      <c r="P13">
        <v>255</v>
      </c>
      <c r="Q13" s="3" t="s">
        <v>19</v>
      </c>
    </row>
    <row r="14" spans="1:17">
      <c r="A14">
        <v>20</v>
      </c>
      <c r="B14">
        <v>10</v>
      </c>
      <c r="C14" s="3" t="s">
        <v>33</v>
      </c>
      <c r="D14" s="9">
        <v>1081.0999999999999</v>
      </c>
      <c r="E14" s="9">
        <v>1059.7</v>
      </c>
      <c r="F14">
        <v>994.7</v>
      </c>
      <c r="G14">
        <v>993.7</v>
      </c>
      <c r="H14">
        <v>990.9</v>
      </c>
      <c r="I14" s="9">
        <v>1069.0999999999999</v>
      </c>
      <c r="J14" s="9">
        <v>1071.0999999999999</v>
      </c>
      <c r="K14" s="9">
        <v>1069.0999999999999</v>
      </c>
      <c r="L14" s="9">
        <v>1066.0999999999999</v>
      </c>
      <c r="M14" s="9">
        <v>1066.0999999999999</v>
      </c>
      <c r="N14" s="9">
        <v>1064.0999999999999</v>
      </c>
      <c r="O14" s="9">
        <v>1064.0999999999999</v>
      </c>
      <c r="P14">
        <v>256</v>
      </c>
      <c r="Q14" s="3" t="s">
        <v>19</v>
      </c>
    </row>
    <row r="15" spans="1:17">
      <c r="A15">
        <v>20</v>
      </c>
      <c r="B15">
        <v>10</v>
      </c>
      <c r="C15" s="3" t="s">
        <v>34</v>
      </c>
      <c r="D15" s="9">
        <v>2323.5</v>
      </c>
      <c r="E15" s="9">
        <v>2323.5</v>
      </c>
      <c r="F15" s="9">
        <v>2335.5</v>
      </c>
      <c r="G15" s="9">
        <v>2333.5</v>
      </c>
      <c r="H15" s="9">
        <v>2336.5</v>
      </c>
      <c r="I15" s="9">
        <v>2335.5</v>
      </c>
      <c r="J15" s="9">
        <v>2343.5</v>
      </c>
      <c r="K15" s="9">
        <v>2343.5</v>
      </c>
      <c r="L15" s="9">
        <v>2344.5</v>
      </c>
      <c r="M15" s="9">
        <v>2342.5</v>
      </c>
      <c r="N15" s="9">
        <v>2335.5</v>
      </c>
      <c r="O15" s="9">
        <v>2336.5</v>
      </c>
      <c r="P15">
        <v>128</v>
      </c>
      <c r="Q15" s="3" t="s">
        <v>19</v>
      </c>
    </row>
    <row r="16" spans="1:17">
      <c r="A16">
        <v>20</v>
      </c>
      <c r="B16">
        <v>10</v>
      </c>
      <c r="C16" s="3" t="s">
        <v>35</v>
      </c>
      <c r="D16">
        <v>245</v>
      </c>
      <c r="E16">
        <v>245</v>
      </c>
      <c r="F16">
        <v>245</v>
      </c>
      <c r="G16">
        <v>245</v>
      </c>
      <c r="H16">
        <v>244</v>
      </c>
      <c r="I16">
        <v>244</v>
      </c>
      <c r="J16">
        <v>244</v>
      </c>
      <c r="K16">
        <v>243</v>
      </c>
      <c r="L16">
        <v>243</v>
      </c>
      <c r="M16">
        <v>242</v>
      </c>
      <c r="N16">
        <v>241</v>
      </c>
      <c r="O16">
        <v>243</v>
      </c>
      <c r="P16">
        <v>129</v>
      </c>
      <c r="Q16" s="3" t="s">
        <v>19</v>
      </c>
    </row>
    <row r="17" spans="1:17">
      <c r="A17">
        <v>20</v>
      </c>
      <c r="B17">
        <v>10</v>
      </c>
      <c r="C17" s="3" t="s">
        <v>36</v>
      </c>
      <c r="D17">
        <v>444.2</v>
      </c>
      <c r="E17">
        <v>444.2</v>
      </c>
      <c r="F17">
        <v>445.2</v>
      </c>
      <c r="G17">
        <v>445.2</v>
      </c>
      <c r="H17">
        <v>444.2</v>
      </c>
      <c r="I17">
        <v>451.2</v>
      </c>
      <c r="J17">
        <v>454.2</v>
      </c>
      <c r="K17">
        <v>455.2</v>
      </c>
      <c r="L17">
        <v>455.2</v>
      </c>
      <c r="M17">
        <v>455.2</v>
      </c>
      <c r="N17">
        <v>455.2</v>
      </c>
      <c r="O17">
        <v>455.2</v>
      </c>
      <c r="P17">
        <v>130</v>
      </c>
      <c r="Q17" s="3" t="s">
        <v>19</v>
      </c>
    </row>
    <row r="18" spans="1:17">
      <c r="A18">
        <v>20</v>
      </c>
      <c r="B18">
        <v>10</v>
      </c>
      <c r="C18" s="3" t="s">
        <v>111</v>
      </c>
      <c r="D18">
        <v>439.4</v>
      </c>
      <c r="E18">
        <v>441.4</v>
      </c>
      <c r="F18">
        <v>448.4</v>
      </c>
      <c r="G18">
        <v>452.4</v>
      </c>
      <c r="H18">
        <v>443.4</v>
      </c>
      <c r="I18">
        <v>439.4</v>
      </c>
      <c r="J18">
        <v>435.4</v>
      </c>
      <c r="K18">
        <v>440.4</v>
      </c>
      <c r="L18">
        <v>435.4</v>
      </c>
      <c r="M18">
        <v>438.4</v>
      </c>
      <c r="N18">
        <v>438.4</v>
      </c>
      <c r="O18">
        <v>438.4</v>
      </c>
      <c r="P18">
        <v>257</v>
      </c>
      <c r="Q18" s="3" t="s">
        <v>19</v>
      </c>
    </row>
    <row r="19" spans="1:17">
      <c r="A19">
        <v>20</v>
      </c>
      <c r="B19">
        <v>10</v>
      </c>
      <c r="C19" s="3" t="s">
        <v>112</v>
      </c>
      <c r="P19">
        <v>258</v>
      </c>
      <c r="Q19" s="3" t="s">
        <v>19</v>
      </c>
    </row>
    <row r="20" spans="1:17">
      <c r="A20">
        <v>20</v>
      </c>
      <c r="B20">
        <v>10</v>
      </c>
      <c r="C20" s="3" t="s">
        <v>37</v>
      </c>
      <c r="D20">
        <v>951.8</v>
      </c>
      <c r="E20">
        <v>951.8</v>
      </c>
      <c r="F20">
        <v>961.8</v>
      </c>
      <c r="G20">
        <v>963.8</v>
      </c>
      <c r="H20">
        <v>966.2</v>
      </c>
      <c r="I20">
        <v>968.2</v>
      </c>
      <c r="J20">
        <v>986.6</v>
      </c>
      <c r="K20">
        <v>982.6</v>
      </c>
      <c r="L20">
        <v>970.6</v>
      </c>
      <c r="M20">
        <v>974.6</v>
      </c>
      <c r="N20">
        <v>968.8</v>
      </c>
      <c r="O20">
        <v>968.8</v>
      </c>
      <c r="P20">
        <v>131</v>
      </c>
      <c r="Q20" s="3" t="s">
        <v>19</v>
      </c>
    </row>
    <row r="21" spans="1:17">
      <c r="A21">
        <v>20</v>
      </c>
      <c r="B21">
        <v>10</v>
      </c>
      <c r="C21" s="3" t="s">
        <v>38</v>
      </c>
      <c r="D21">
        <v>117</v>
      </c>
      <c r="E21">
        <v>115</v>
      </c>
      <c r="F21">
        <v>115</v>
      </c>
      <c r="G21">
        <v>117</v>
      </c>
      <c r="H21">
        <v>115</v>
      </c>
      <c r="I21">
        <v>119</v>
      </c>
      <c r="J21">
        <v>119</v>
      </c>
      <c r="K21">
        <v>119</v>
      </c>
      <c r="L21">
        <v>119</v>
      </c>
      <c r="M21">
        <v>118</v>
      </c>
      <c r="N21">
        <v>118</v>
      </c>
      <c r="O21">
        <v>118</v>
      </c>
      <c r="P21">
        <v>132</v>
      </c>
      <c r="Q21" s="3" t="s">
        <v>19</v>
      </c>
    </row>
    <row r="22" spans="1:17">
      <c r="A22">
        <v>20</v>
      </c>
      <c r="B22">
        <v>10</v>
      </c>
      <c r="C22" s="3" t="s">
        <v>39</v>
      </c>
      <c r="D22" s="9">
        <v>3407</v>
      </c>
      <c r="E22" s="9">
        <v>3411</v>
      </c>
      <c r="F22" s="9">
        <v>3408</v>
      </c>
      <c r="G22" s="9">
        <v>3428</v>
      </c>
      <c r="H22" s="9">
        <v>3433</v>
      </c>
      <c r="I22" s="9">
        <v>3434</v>
      </c>
      <c r="J22" s="9">
        <v>3430</v>
      </c>
      <c r="K22" s="9">
        <v>3438</v>
      </c>
      <c r="L22" s="9">
        <v>3442</v>
      </c>
      <c r="M22" s="9">
        <v>3444</v>
      </c>
      <c r="N22" s="9">
        <v>3433</v>
      </c>
      <c r="O22" s="9">
        <v>3435</v>
      </c>
      <c r="P22">
        <v>406</v>
      </c>
      <c r="Q22" s="3" t="s">
        <v>19</v>
      </c>
    </row>
    <row r="23" spans="1:17">
      <c r="A23">
        <v>20</v>
      </c>
      <c r="B23">
        <v>10</v>
      </c>
      <c r="C23" s="3" t="s">
        <v>40</v>
      </c>
      <c r="D23" s="9">
        <v>8657.6</v>
      </c>
      <c r="E23" s="9">
        <v>8620.6</v>
      </c>
      <c r="F23" s="9">
        <v>8640.6</v>
      </c>
      <c r="G23" s="9">
        <v>8657.1</v>
      </c>
      <c r="H23" s="9">
        <v>8647.6</v>
      </c>
      <c r="I23" s="9">
        <v>8649.1</v>
      </c>
      <c r="J23" s="9">
        <v>8674.6</v>
      </c>
      <c r="K23" s="9">
        <v>8640.6</v>
      </c>
      <c r="L23" s="9">
        <v>8652.6</v>
      </c>
      <c r="M23" s="9">
        <v>8683.1</v>
      </c>
      <c r="N23" s="9">
        <v>8651.6</v>
      </c>
      <c r="O23" s="9">
        <v>8667.6</v>
      </c>
      <c r="P23">
        <v>425</v>
      </c>
      <c r="Q23" s="3" t="s">
        <v>19</v>
      </c>
    </row>
    <row r="24" spans="1:17">
      <c r="A24">
        <v>20</v>
      </c>
      <c r="B24">
        <v>10</v>
      </c>
      <c r="C24" s="3" t="s">
        <v>42</v>
      </c>
      <c r="D24" s="9">
        <v>3369.5</v>
      </c>
      <c r="E24" s="9">
        <v>3370.5</v>
      </c>
      <c r="F24" s="9">
        <v>3372</v>
      </c>
      <c r="G24" s="9">
        <v>3474</v>
      </c>
      <c r="H24" s="9">
        <v>3476.5</v>
      </c>
      <c r="I24" s="9">
        <v>3479.5</v>
      </c>
      <c r="J24" s="9">
        <v>3480.5</v>
      </c>
      <c r="K24" s="9">
        <v>3479.5</v>
      </c>
      <c r="L24" s="9">
        <v>3481.5</v>
      </c>
      <c r="M24" s="9">
        <v>3473.5</v>
      </c>
      <c r="N24" s="9">
        <v>3339.5</v>
      </c>
      <c r="O24" s="9">
        <v>3335.5</v>
      </c>
      <c r="P24">
        <v>450</v>
      </c>
      <c r="Q24" s="3" t="s">
        <v>19</v>
      </c>
    </row>
    <row r="25" spans="1:17">
      <c r="A25">
        <v>20</v>
      </c>
      <c r="B25">
        <v>10</v>
      </c>
      <c r="C25" s="3" t="s">
        <v>43</v>
      </c>
      <c r="D25" s="9">
        <v>1534.4</v>
      </c>
      <c r="E25" s="9">
        <v>1532.8</v>
      </c>
      <c r="F25" s="9">
        <v>1528</v>
      </c>
      <c r="G25" s="9">
        <v>1521.6</v>
      </c>
      <c r="H25" s="9">
        <v>1520.8</v>
      </c>
      <c r="I25" s="9">
        <v>1510.4</v>
      </c>
      <c r="J25" s="9">
        <v>1510.4</v>
      </c>
      <c r="K25" s="9">
        <v>1512</v>
      </c>
      <c r="L25" s="9">
        <v>1512</v>
      </c>
      <c r="M25" s="9">
        <v>1511.2</v>
      </c>
      <c r="N25" s="9">
        <v>1520</v>
      </c>
      <c r="O25" s="9">
        <v>1520.8</v>
      </c>
      <c r="P25">
        <v>259</v>
      </c>
      <c r="Q25" s="3" t="s">
        <v>19</v>
      </c>
    </row>
    <row r="26" spans="1:17">
      <c r="A26">
        <v>20</v>
      </c>
      <c r="B26">
        <v>10</v>
      </c>
      <c r="C26" s="3" t="s">
        <v>44</v>
      </c>
      <c r="D26" s="9">
        <v>2705</v>
      </c>
      <c r="E26" s="9">
        <v>2704</v>
      </c>
      <c r="F26" s="9">
        <v>2702</v>
      </c>
      <c r="G26" s="9">
        <v>2705</v>
      </c>
      <c r="H26" s="9">
        <v>2707</v>
      </c>
      <c r="I26" s="9">
        <v>2710</v>
      </c>
      <c r="J26" s="9">
        <v>2713</v>
      </c>
      <c r="K26" s="9">
        <v>2714</v>
      </c>
      <c r="L26" s="9">
        <v>2716</v>
      </c>
      <c r="M26" s="9">
        <v>2720</v>
      </c>
      <c r="N26" s="9">
        <v>2719</v>
      </c>
      <c r="O26" s="9">
        <v>2718</v>
      </c>
      <c r="P26">
        <v>260</v>
      </c>
      <c r="Q26" s="3" t="s">
        <v>19</v>
      </c>
    </row>
    <row r="27" spans="1:17">
      <c r="A27">
        <v>20</v>
      </c>
      <c r="B27">
        <v>10</v>
      </c>
      <c r="C27" s="3" t="s">
        <v>106</v>
      </c>
      <c r="P27">
        <v>261</v>
      </c>
      <c r="Q27" s="3" t="s">
        <v>19</v>
      </c>
    </row>
    <row r="28" spans="1:17">
      <c r="A28">
        <v>20</v>
      </c>
      <c r="B28">
        <v>10</v>
      </c>
      <c r="C28" s="3" t="s">
        <v>45</v>
      </c>
      <c r="D28" s="9">
        <v>4385.7</v>
      </c>
      <c r="E28" s="9">
        <v>4380.7</v>
      </c>
      <c r="F28" s="9">
        <v>4386.3</v>
      </c>
      <c r="G28" s="9">
        <v>4442.2</v>
      </c>
      <c r="H28" s="9">
        <v>4570.7</v>
      </c>
      <c r="I28" s="9">
        <v>4584.7</v>
      </c>
      <c r="J28" s="9">
        <v>4601.2</v>
      </c>
      <c r="K28" s="9">
        <v>4619.7</v>
      </c>
      <c r="L28" s="9">
        <v>4659.2</v>
      </c>
      <c r="M28" s="9">
        <v>4633.2</v>
      </c>
      <c r="N28" s="9">
        <v>4622.7</v>
      </c>
      <c r="O28" s="9">
        <v>4519.7</v>
      </c>
      <c r="P28">
        <v>451</v>
      </c>
      <c r="Q28" s="3" t="s">
        <v>19</v>
      </c>
    </row>
    <row r="29" spans="1:17">
      <c r="A29">
        <v>20</v>
      </c>
      <c r="B29">
        <v>10</v>
      </c>
      <c r="C29" s="3" t="s">
        <v>46</v>
      </c>
      <c r="D29">
        <v>588</v>
      </c>
      <c r="E29">
        <v>588</v>
      </c>
      <c r="F29">
        <v>588</v>
      </c>
      <c r="G29">
        <v>590</v>
      </c>
      <c r="H29">
        <v>589</v>
      </c>
      <c r="I29">
        <v>588</v>
      </c>
      <c r="J29">
        <v>587</v>
      </c>
      <c r="K29">
        <v>588</v>
      </c>
      <c r="L29">
        <v>587</v>
      </c>
      <c r="M29">
        <v>586</v>
      </c>
      <c r="N29">
        <v>584</v>
      </c>
      <c r="O29">
        <v>584</v>
      </c>
      <c r="P29">
        <v>452</v>
      </c>
      <c r="Q29" s="3" t="s">
        <v>19</v>
      </c>
    </row>
    <row r="30" spans="1:17">
      <c r="A30">
        <v>20</v>
      </c>
      <c r="B30">
        <v>10</v>
      </c>
      <c r="C30" s="3" t="s">
        <v>47</v>
      </c>
      <c r="D30">
        <v>641</v>
      </c>
      <c r="E30">
        <v>640</v>
      </c>
      <c r="F30">
        <v>640</v>
      </c>
      <c r="G30">
        <v>640</v>
      </c>
      <c r="H30">
        <v>641</v>
      </c>
      <c r="I30">
        <v>638</v>
      </c>
      <c r="J30">
        <v>638</v>
      </c>
      <c r="K30">
        <v>637</v>
      </c>
      <c r="L30">
        <v>635</v>
      </c>
      <c r="M30">
        <v>636</v>
      </c>
      <c r="N30">
        <v>633</v>
      </c>
      <c r="O30">
        <v>637</v>
      </c>
      <c r="P30">
        <v>133</v>
      </c>
      <c r="Q30" s="3" t="s">
        <v>19</v>
      </c>
    </row>
    <row r="31" spans="1:17">
      <c r="A31">
        <v>20</v>
      </c>
      <c r="B31">
        <v>10</v>
      </c>
      <c r="C31" s="3" t="s">
        <v>48</v>
      </c>
      <c r="D31">
        <v>359</v>
      </c>
      <c r="E31">
        <v>358</v>
      </c>
      <c r="F31">
        <v>359</v>
      </c>
      <c r="G31">
        <v>359</v>
      </c>
      <c r="H31">
        <v>360</v>
      </c>
      <c r="I31">
        <v>360</v>
      </c>
      <c r="J31">
        <v>360</v>
      </c>
      <c r="K31">
        <v>361</v>
      </c>
      <c r="L31">
        <v>360</v>
      </c>
      <c r="M31">
        <v>359</v>
      </c>
      <c r="N31">
        <v>358</v>
      </c>
      <c r="O31">
        <v>357</v>
      </c>
      <c r="P31">
        <v>134</v>
      </c>
      <c r="Q31" s="3" t="s">
        <v>19</v>
      </c>
    </row>
    <row r="32" spans="1:17">
      <c r="A32">
        <v>20</v>
      </c>
      <c r="B32">
        <v>10</v>
      </c>
      <c r="C32" s="3" t="s">
        <v>49</v>
      </c>
      <c r="D32" s="9">
        <v>6143.4</v>
      </c>
      <c r="E32" s="9">
        <v>6151.4</v>
      </c>
      <c r="F32" s="9">
        <v>6160.4</v>
      </c>
      <c r="G32" s="9">
        <v>6169.2</v>
      </c>
      <c r="H32" s="9">
        <v>6178.2</v>
      </c>
      <c r="I32" s="9">
        <v>6182.8</v>
      </c>
      <c r="J32" s="9">
        <v>6191.8</v>
      </c>
      <c r="K32" s="9">
        <v>6193.4</v>
      </c>
      <c r="L32" s="9">
        <v>6206</v>
      </c>
      <c r="M32" s="9">
        <v>6203</v>
      </c>
      <c r="N32" s="9">
        <v>6181.6</v>
      </c>
      <c r="O32" s="9">
        <v>6172.6</v>
      </c>
      <c r="P32">
        <v>150</v>
      </c>
      <c r="Q32" s="3" t="s">
        <v>19</v>
      </c>
    </row>
    <row r="33" spans="1:17">
      <c r="A33">
        <v>20</v>
      </c>
      <c r="B33">
        <v>10</v>
      </c>
      <c r="C33" s="3" t="s">
        <v>50</v>
      </c>
      <c r="D33">
        <v>372.8</v>
      </c>
      <c r="E33">
        <v>371.2</v>
      </c>
      <c r="F33">
        <v>373.6</v>
      </c>
      <c r="G33">
        <v>374.4</v>
      </c>
      <c r="H33">
        <v>374.4</v>
      </c>
      <c r="I33">
        <v>372.8</v>
      </c>
      <c r="J33">
        <v>370.6</v>
      </c>
      <c r="K33">
        <v>370.2</v>
      </c>
      <c r="L33">
        <v>378.2</v>
      </c>
      <c r="M33">
        <v>377</v>
      </c>
      <c r="N33">
        <v>375.2</v>
      </c>
      <c r="O33">
        <v>372</v>
      </c>
      <c r="P33">
        <v>151</v>
      </c>
      <c r="Q33" s="3" t="s">
        <v>19</v>
      </c>
    </row>
    <row r="34" spans="1:17">
      <c r="A34">
        <v>20</v>
      </c>
      <c r="B34">
        <v>10</v>
      </c>
      <c r="C34" s="3" t="s">
        <v>51</v>
      </c>
      <c r="D34" s="9">
        <v>11367.9</v>
      </c>
      <c r="E34" s="9">
        <v>11348</v>
      </c>
      <c r="F34" s="9">
        <v>11349.3</v>
      </c>
      <c r="G34" s="9">
        <v>11378.3</v>
      </c>
      <c r="H34" s="9">
        <v>11374.8</v>
      </c>
      <c r="I34" s="9">
        <v>11352.6</v>
      </c>
      <c r="J34" s="9">
        <v>11327.5</v>
      </c>
      <c r="K34" s="9">
        <v>11357.1</v>
      </c>
      <c r="L34" s="9">
        <v>11635.5</v>
      </c>
      <c r="M34" s="9">
        <v>11675.9</v>
      </c>
      <c r="N34" s="9">
        <v>11560.9</v>
      </c>
      <c r="O34" s="9">
        <v>11576.1</v>
      </c>
      <c r="P34">
        <v>453</v>
      </c>
      <c r="Q34" s="3" t="s">
        <v>19</v>
      </c>
    </row>
    <row r="35" spans="1:17">
      <c r="A35">
        <v>20</v>
      </c>
      <c r="B35">
        <v>10</v>
      </c>
      <c r="C35" s="3" t="s">
        <v>103</v>
      </c>
      <c r="D35">
        <v>359.8</v>
      </c>
      <c r="E35">
        <v>365.8</v>
      </c>
      <c r="F35">
        <v>361.8</v>
      </c>
      <c r="G35">
        <v>365.8</v>
      </c>
      <c r="H35">
        <v>359.8</v>
      </c>
      <c r="I35">
        <v>348.8</v>
      </c>
      <c r="J35">
        <v>352.8</v>
      </c>
      <c r="K35">
        <v>357.8</v>
      </c>
      <c r="L35">
        <v>351.8</v>
      </c>
      <c r="M35">
        <v>345.8</v>
      </c>
      <c r="N35">
        <v>349.8</v>
      </c>
      <c r="O35">
        <v>353.8</v>
      </c>
      <c r="P35">
        <v>262</v>
      </c>
      <c r="Q35" s="3" t="s">
        <v>19</v>
      </c>
    </row>
    <row r="36" spans="1:17">
      <c r="A36">
        <v>20</v>
      </c>
      <c r="B36">
        <v>10</v>
      </c>
      <c r="C36" s="3" t="s">
        <v>52</v>
      </c>
      <c r="D36">
        <v>921</v>
      </c>
      <c r="E36">
        <v>921</v>
      </c>
      <c r="F36">
        <v>926</v>
      </c>
      <c r="G36">
        <v>926</v>
      </c>
      <c r="H36">
        <v>925</v>
      </c>
      <c r="I36">
        <v>926</v>
      </c>
      <c r="J36">
        <v>925</v>
      </c>
      <c r="K36">
        <v>926</v>
      </c>
      <c r="L36">
        <v>927</v>
      </c>
      <c r="M36">
        <v>927</v>
      </c>
      <c r="N36">
        <v>924</v>
      </c>
      <c r="O36">
        <v>924</v>
      </c>
      <c r="P36">
        <v>286</v>
      </c>
      <c r="Q36" s="3" t="s">
        <v>19</v>
      </c>
    </row>
    <row r="37" spans="1:17">
      <c r="A37">
        <v>20</v>
      </c>
      <c r="B37">
        <v>10</v>
      </c>
      <c r="C37" s="3" t="s">
        <v>54</v>
      </c>
      <c r="D37" s="9">
        <v>1484</v>
      </c>
      <c r="E37" s="9">
        <v>1482</v>
      </c>
      <c r="F37" s="9">
        <v>1487</v>
      </c>
      <c r="G37" s="9">
        <v>1489</v>
      </c>
      <c r="H37" s="9">
        <v>1490</v>
      </c>
      <c r="I37" s="9">
        <v>1491</v>
      </c>
      <c r="J37" s="9">
        <v>1489</v>
      </c>
      <c r="K37" s="9">
        <v>1485</v>
      </c>
      <c r="L37" s="9">
        <v>1486</v>
      </c>
      <c r="M37" s="9">
        <v>1488</v>
      </c>
      <c r="N37" s="9">
        <v>1488</v>
      </c>
      <c r="O37" s="9">
        <v>1491</v>
      </c>
      <c r="P37">
        <v>287</v>
      </c>
      <c r="Q37" s="3" t="s">
        <v>19</v>
      </c>
    </row>
    <row r="38" spans="1:17">
      <c r="A38">
        <v>20</v>
      </c>
      <c r="B38">
        <v>10</v>
      </c>
      <c r="C38" s="3" t="s">
        <v>55</v>
      </c>
      <c r="D38" s="9">
        <v>2177.9</v>
      </c>
      <c r="E38" s="9">
        <v>2172.9</v>
      </c>
      <c r="F38" s="9">
        <v>2180.9</v>
      </c>
      <c r="G38" s="9">
        <v>2189.5</v>
      </c>
      <c r="H38" s="9">
        <v>2198.5</v>
      </c>
      <c r="I38" s="9">
        <v>2190.5</v>
      </c>
      <c r="J38" s="9">
        <v>2193.5</v>
      </c>
      <c r="K38" s="9">
        <v>2193.5</v>
      </c>
      <c r="L38" s="9">
        <v>2190.5</v>
      </c>
      <c r="M38" s="9">
        <v>2194.5</v>
      </c>
      <c r="N38" s="9">
        <v>2200.5</v>
      </c>
      <c r="O38" s="9">
        <v>2200.5</v>
      </c>
      <c r="P38">
        <v>288</v>
      </c>
      <c r="Q38" s="3" t="s">
        <v>19</v>
      </c>
    </row>
    <row r="39" spans="1:17">
      <c r="A39">
        <v>20</v>
      </c>
      <c r="B39">
        <v>10</v>
      </c>
      <c r="C39" s="3" t="s">
        <v>56</v>
      </c>
      <c r="D39" s="9">
        <v>1820.9</v>
      </c>
      <c r="E39" s="9">
        <v>1828.3</v>
      </c>
      <c r="F39" s="9">
        <v>1836.7</v>
      </c>
      <c r="G39" s="9">
        <v>1835.3</v>
      </c>
      <c r="H39" s="9">
        <v>1830.1</v>
      </c>
      <c r="I39" s="9">
        <v>1826.7</v>
      </c>
      <c r="J39" s="9">
        <v>1827.7</v>
      </c>
      <c r="K39" s="9">
        <v>1825.5</v>
      </c>
      <c r="L39" s="9">
        <v>1821</v>
      </c>
      <c r="M39" s="9">
        <v>1824.8</v>
      </c>
      <c r="N39" s="9">
        <v>1822.2</v>
      </c>
      <c r="O39" s="9">
        <v>1825</v>
      </c>
      <c r="P39">
        <v>152</v>
      </c>
      <c r="Q39" s="3" t="s">
        <v>19</v>
      </c>
    </row>
    <row r="40" spans="1:17">
      <c r="A40">
        <v>20</v>
      </c>
      <c r="B40">
        <v>10</v>
      </c>
      <c r="C40" s="3" t="s">
        <v>57</v>
      </c>
      <c r="P40">
        <v>180</v>
      </c>
      <c r="Q40" s="3" t="s">
        <v>19</v>
      </c>
    </row>
    <row r="41" spans="1:17">
      <c r="A41">
        <v>20</v>
      </c>
      <c r="B41">
        <v>10</v>
      </c>
      <c r="C41" s="3" t="s">
        <v>58</v>
      </c>
      <c r="D41">
        <v>378</v>
      </c>
      <c r="E41">
        <v>378</v>
      </c>
      <c r="F41">
        <v>378</v>
      </c>
      <c r="G41">
        <v>378</v>
      </c>
      <c r="H41">
        <v>378.4</v>
      </c>
      <c r="I41">
        <v>378.4</v>
      </c>
      <c r="J41">
        <v>378.4</v>
      </c>
      <c r="K41">
        <v>378.4</v>
      </c>
      <c r="L41">
        <v>378.4</v>
      </c>
      <c r="M41">
        <v>379.4</v>
      </c>
      <c r="N41">
        <v>379.4</v>
      </c>
      <c r="O41">
        <v>378.4</v>
      </c>
      <c r="P41">
        <v>181</v>
      </c>
      <c r="Q41" s="3" t="s">
        <v>19</v>
      </c>
    </row>
    <row r="42" spans="1:17">
      <c r="A42">
        <v>20</v>
      </c>
      <c r="B42">
        <v>10</v>
      </c>
      <c r="C42" s="3" t="s">
        <v>59</v>
      </c>
      <c r="D42" s="9">
        <v>40334.5</v>
      </c>
      <c r="E42" s="9">
        <v>40320.9</v>
      </c>
      <c r="F42" s="9">
        <v>40191.300000000003</v>
      </c>
      <c r="G42" s="9">
        <v>40013.5</v>
      </c>
      <c r="H42" s="9">
        <v>40068.400000000001</v>
      </c>
      <c r="I42" s="9">
        <v>40055.199999999997</v>
      </c>
      <c r="J42" s="9">
        <v>40120</v>
      </c>
      <c r="K42" s="9">
        <v>38354</v>
      </c>
      <c r="L42" s="9">
        <v>38347.199999999997</v>
      </c>
      <c r="M42" s="9">
        <v>38355.599999999999</v>
      </c>
      <c r="N42" s="9">
        <v>38353.199999999997</v>
      </c>
      <c r="O42" s="9">
        <v>38586.400000000001</v>
      </c>
      <c r="P42">
        <v>182</v>
      </c>
      <c r="Q42" s="3" t="s">
        <v>19</v>
      </c>
    </row>
    <row r="43" spans="1:17">
      <c r="A43">
        <v>20</v>
      </c>
      <c r="B43">
        <v>10</v>
      </c>
      <c r="C43" s="3" t="s">
        <v>60</v>
      </c>
      <c r="D43" s="9">
        <v>1018.6</v>
      </c>
      <c r="E43" s="9">
        <v>1010.6</v>
      </c>
      <c r="F43" s="9">
        <v>1015.6</v>
      </c>
      <c r="G43" s="9">
        <v>1024.5999999999999</v>
      </c>
      <c r="H43" s="9">
        <v>1035.5999999999999</v>
      </c>
      <c r="I43" s="9">
        <v>1033.5999999999999</v>
      </c>
      <c r="J43" s="9">
        <v>1035.5999999999999</v>
      </c>
      <c r="K43" s="9">
        <v>1006.6</v>
      </c>
      <c r="L43" s="9">
        <v>1009.6</v>
      </c>
      <c r="M43" s="9">
        <v>1004.6</v>
      </c>
      <c r="N43">
        <v>998.6</v>
      </c>
      <c r="O43" s="9">
        <v>1002.6</v>
      </c>
      <c r="P43">
        <v>300</v>
      </c>
      <c r="Q43" s="3" t="s">
        <v>19</v>
      </c>
    </row>
    <row r="44" spans="1:17">
      <c r="A44">
        <v>20</v>
      </c>
      <c r="B44">
        <v>10</v>
      </c>
      <c r="C44" s="3" t="s">
        <v>61</v>
      </c>
      <c r="D44">
        <v>771.5</v>
      </c>
      <c r="E44">
        <v>773.5</v>
      </c>
      <c r="F44">
        <v>775.5</v>
      </c>
      <c r="G44">
        <v>774.5</v>
      </c>
      <c r="H44">
        <v>777.5</v>
      </c>
      <c r="I44">
        <v>775.5</v>
      </c>
      <c r="J44">
        <v>775.5</v>
      </c>
      <c r="K44">
        <v>774.5</v>
      </c>
      <c r="L44">
        <v>773.5</v>
      </c>
      <c r="M44">
        <v>773.5</v>
      </c>
      <c r="N44">
        <v>776.5</v>
      </c>
      <c r="O44">
        <v>775.5</v>
      </c>
      <c r="P44">
        <v>315</v>
      </c>
      <c r="Q44" s="3" t="s">
        <v>19</v>
      </c>
    </row>
    <row r="45" spans="1:17">
      <c r="A45">
        <v>20</v>
      </c>
      <c r="B45">
        <v>10</v>
      </c>
      <c r="C45" s="3" t="s">
        <v>62</v>
      </c>
      <c r="D45" s="9">
        <v>2254</v>
      </c>
      <c r="E45" s="9">
        <v>2249</v>
      </c>
      <c r="F45" s="9">
        <v>2236</v>
      </c>
      <c r="G45" s="9">
        <v>2235</v>
      </c>
      <c r="H45" s="9">
        <v>2232</v>
      </c>
      <c r="I45" s="9">
        <v>2288</v>
      </c>
      <c r="J45" s="9">
        <v>2293</v>
      </c>
      <c r="K45" s="9">
        <v>2301</v>
      </c>
      <c r="L45" s="9">
        <v>2305</v>
      </c>
      <c r="M45" s="9">
        <v>2304</v>
      </c>
      <c r="N45" s="9">
        <v>2317</v>
      </c>
      <c r="O45" s="9">
        <v>2315</v>
      </c>
      <c r="P45">
        <v>316</v>
      </c>
      <c r="Q45" s="3" t="s">
        <v>19</v>
      </c>
    </row>
    <row r="46" spans="1:17">
      <c r="A46">
        <v>20</v>
      </c>
      <c r="B46">
        <v>10</v>
      </c>
      <c r="C46" s="3" t="s">
        <v>63</v>
      </c>
      <c r="D46" s="9">
        <v>3356</v>
      </c>
      <c r="E46" s="9">
        <v>3344</v>
      </c>
      <c r="F46" s="9">
        <v>3347</v>
      </c>
      <c r="G46" s="9">
        <v>3359</v>
      </c>
      <c r="H46" s="9">
        <v>3385.5</v>
      </c>
      <c r="I46" s="9">
        <v>3394.5</v>
      </c>
      <c r="J46" s="9">
        <v>3392.5</v>
      </c>
      <c r="K46" s="9">
        <v>3394.5</v>
      </c>
      <c r="L46" s="9">
        <v>3386.5</v>
      </c>
      <c r="M46" s="9">
        <v>3376.5</v>
      </c>
      <c r="N46" s="9">
        <v>3351.5</v>
      </c>
      <c r="O46" s="9">
        <v>3347.5</v>
      </c>
      <c r="P46">
        <v>317</v>
      </c>
      <c r="Q46" s="3" t="s">
        <v>19</v>
      </c>
    </row>
    <row r="47" spans="1:17">
      <c r="A47">
        <v>20</v>
      </c>
      <c r="B47">
        <v>10</v>
      </c>
      <c r="C47" s="3" t="s">
        <v>64</v>
      </c>
      <c r="D47" s="9">
        <v>2652</v>
      </c>
      <c r="E47" s="9">
        <v>2651</v>
      </c>
      <c r="F47" s="9">
        <v>2653</v>
      </c>
      <c r="G47" s="9">
        <v>2660</v>
      </c>
      <c r="H47" s="9">
        <v>2659</v>
      </c>
      <c r="I47" s="9">
        <v>2658</v>
      </c>
      <c r="J47" s="9">
        <v>2658</v>
      </c>
      <c r="K47" s="9">
        <v>2682</v>
      </c>
      <c r="L47" s="9">
        <v>2679</v>
      </c>
      <c r="M47" s="9">
        <v>2676</v>
      </c>
      <c r="N47" s="9">
        <v>2686</v>
      </c>
      <c r="O47" s="9">
        <v>2677</v>
      </c>
      <c r="P47">
        <v>110</v>
      </c>
      <c r="Q47" s="3" t="s">
        <v>19</v>
      </c>
    </row>
    <row r="48" spans="1:17">
      <c r="A48">
        <v>20</v>
      </c>
      <c r="B48">
        <v>10</v>
      </c>
      <c r="C48" s="3" t="s">
        <v>65</v>
      </c>
      <c r="D48">
        <v>430</v>
      </c>
      <c r="E48">
        <v>430</v>
      </c>
      <c r="F48">
        <v>432</v>
      </c>
      <c r="G48">
        <v>434</v>
      </c>
      <c r="H48">
        <v>438</v>
      </c>
      <c r="I48">
        <v>438</v>
      </c>
      <c r="J48">
        <v>438</v>
      </c>
      <c r="K48">
        <v>438</v>
      </c>
      <c r="L48">
        <v>438</v>
      </c>
      <c r="M48">
        <v>438</v>
      </c>
      <c r="N48">
        <v>438</v>
      </c>
      <c r="O48">
        <v>437</v>
      </c>
      <c r="P48">
        <v>111</v>
      </c>
      <c r="Q48" s="3" t="s">
        <v>19</v>
      </c>
    </row>
    <row r="49" spans="1:17">
      <c r="A49">
        <v>20</v>
      </c>
      <c r="B49">
        <v>10</v>
      </c>
      <c r="C49" s="3" t="s">
        <v>66</v>
      </c>
      <c r="D49">
        <v>53</v>
      </c>
      <c r="E49">
        <v>53</v>
      </c>
      <c r="F49">
        <v>53</v>
      </c>
      <c r="G49">
        <v>53</v>
      </c>
      <c r="H49">
        <v>53</v>
      </c>
      <c r="I49">
        <v>53</v>
      </c>
      <c r="J49">
        <v>53</v>
      </c>
      <c r="K49">
        <v>53</v>
      </c>
      <c r="L49">
        <v>53</v>
      </c>
      <c r="M49">
        <v>53</v>
      </c>
      <c r="N49">
        <v>53</v>
      </c>
      <c r="O49">
        <v>53</v>
      </c>
      <c r="P49">
        <v>112</v>
      </c>
      <c r="Q49" s="3" t="s">
        <v>19</v>
      </c>
    </row>
    <row r="50" spans="1:17">
      <c r="A50">
        <v>20</v>
      </c>
      <c r="B50">
        <v>10</v>
      </c>
      <c r="C50" s="3" t="s">
        <v>67</v>
      </c>
      <c r="D50">
        <v>258.60000000000002</v>
      </c>
      <c r="E50">
        <v>258.60000000000002</v>
      </c>
      <c r="F50">
        <v>257.60000000000002</v>
      </c>
      <c r="G50">
        <v>257.60000000000002</v>
      </c>
      <c r="H50">
        <v>257.60000000000002</v>
      </c>
      <c r="I50">
        <v>257.60000000000002</v>
      </c>
      <c r="J50">
        <v>257.60000000000002</v>
      </c>
      <c r="K50">
        <v>258.60000000000002</v>
      </c>
      <c r="L50">
        <v>258.60000000000002</v>
      </c>
      <c r="M50">
        <v>258.60000000000002</v>
      </c>
      <c r="N50">
        <v>258.60000000000002</v>
      </c>
      <c r="O50">
        <v>258.60000000000002</v>
      </c>
      <c r="P50">
        <v>113</v>
      </c>
      <c r="Q50" s="3" t="s">
        <v>19</v>
      </c>
    </row>
    <row r="51" spans="1:17">
      <c r="A51">
        <v>20</v>
      </c>
      <c r="B51">
        <v>10</v>
      </c>
      <c r="C51" s="3" t="s">
        <v>68</v>
      </c>
      <c r="D51">
        <v>169</v>
      </c>
      <c r="E51">
        <v>169</v>
      </c>
      <c r="F51">
        <v>169</v>
      </c>
      <c r="G51">
        <v>169</v>
      </c>
      <c r="H51">
        <v>169</v>
      </c>
      <c r="I51">
        <v>169</v>
      </c>
      <c r="J51">
        <v>169</v>
      </c>
      <c r="K51">
        <v>169</v>
      </c>
      <c r="L51">
        <v>169</v>
      </c>
      <c r="M51">
        <v>169</v>
      </c>
      <c r="N51">
        <v>169</v>
      </c>
      <c r="O51">
        <v>169</v>
      </c>
      <c r="P51">
        <v>332</v>
      </c>
      <c r="Q51" s="3" t="s">
        <v>19</v>
      </c>
    </row>
    <row r="52" spans="1:17">
      <c r="A52">
        <v>20</v>
      </c>
      <c r="B52">
        <v>10</v>
      </c>
      <c r="C52" s="3" t="s">
        <v>69</v>
      </c>
      <c r="D52" s="9">
        <v>5375</v>
      </c>
      <c r="E52" s="9">
        <v>5381</v>
      </c>
      <c r="F52" s="9">
        <v>5386</v>
      </c>
      <c r="G52" s="9">
        <v>5402.5</v>
      </c>
      <c r="H52" s="9">
        <v>5399</v>
      </c>
      <c r="I52" s="9">
        <v>5427</v>
      </c>
      <c r="J52" s="9">
        <v>5422</v>
      </c>
      <c r="K52" s="9">
        <v>5436</v>
      </c>
      <c r="L52" s="9">
        <v>5454</v>
      </c>
      <c r="M52" s="9">
        <v>5460</v>
      </c>
      <c r="N52" s="9">
        <v>5462.5</v>
      </c>
      <c r="O52" s="9">
        <v>5486.5</v>
      </c>
      <c r="P52">
        <v>333</v>
      </c>
      <c r="Q52" s="3" t="s">
        <v>19</v>
      </c>
    </row>
    <row r="53" spans="1:17">
      <c r="A53">
        <v>20</v>
      </c>
      <c r="B53">
        <v>10</v>
      </c>
      <c r="C53" s="3" t="s">
        <v>70</v>
      </c>
      <c r="D53">
        <v>365.5</v>
      </c>
      <c r="E53">
        <v>365.5</v>
      </c>
      <c r="F53">
        <v>365.5</v>
      </c>
      <c r="G53">
        <v>365.5</v>
      </c>
      <c r="H53">
        <v>365.5</v>
      </c>
      <c r="I53">
        <v>364.5</v>
      </c>
      <c r="J53">
        <v>365.5</v>
      </c>
      <c r="K53">
        <v>363.5</v>
      </c>
      <c r="L53">
        <v>362.5</v>
      </c>
      <c r="M53">
        <v>363.5</v>
      </c>
      <c r="N53">
        <v>364.5</v>
      </c>
      <c r="O53">
        <v>362.5</v>
      </c>
      <c r="P53">
        <v>114</v>
      </c>
      <c r="Q53" s="3" t="s">
        <v>19</v>
      </c>
    </row>
    <row r="54" spans="1:17">
      <c r="A54">
        <v>20</v>
      </c>
      <c r="B54">
        <v>10</v>
      </c>
      <c r="C54" s="3" t="s">
        <v>71</v>
      </c>
      <c r="D54">
        <v>81.5</v>
      </c>
      <c r="E54">
        <v>81.5</v>
      </c>
      <c r="F54">
        <v>79.5</v>
      </c>
      <c r="G54">
        <v>81.5</v>
      </c>
      <c r="H54">
        <v>82.5</v>
      </c>
      <c r="I54">
        <v>82.5</v>
      </c>
      <c r="J54">
        <v>82.5</v>
      </c>
      <c r="K54">
        <v>82.5</v>
      </c>
      <c r="L54">
        <v>83.5</v>
      </c>
      <c r="M54">
        <v>82.5</v>
      </c>
      <c r="N54">
        <v>81.5</v>
      </c>
      <c r="O54">
        <v>82.5</v>
      </c>
      <c r="P54">
        <v>117</v>
      </c>
      <c r="Q54" s="3" t="s">
        <v>19</v>
      </c>
    </row>
    <row r="55" spans="1:17">
      <c r="A55">
        <v>20</v>
      </c>
      <c r="B55">
        <v>10</v>
      </c>
      <c r="C55" s="3" t="s">
        <v>72</v>
      </c>
      <c r="D55" s="9">
        <v>7377.5</v>
      </c>
      <c r="E55" s="9">
        <v>7390.9</v>
      </c>
      <c r="F55" s="9">
        <v>7358.2</v>
      </c>
      <c r="G55" s="9">
        <v>7350.9</v>
      </c>
      <c r="H55" s="9">
        <v>7376.3</v>
      </c>
      <c r="I55" s="9">
        <v>7379</v>
      </c>
      <c r="J55" s="9">
        <v>7388.1</v>
      </c>
      <c r="K55" s="9">
        <v>7399.3</v>
      </c>
      <c r="L55" s="9">
        <v>7348.7</v>
      </c>
      <c r="M55" s="9">
        <v>7360.3</v>
      </c>
      <c r="N55" s="9">
        <v>7348.5</v>
      </c>
      <c r="O55" s="9">
        <v>7375.9</v>
      </c>
      <c r="P55">
        <v>345</v>
      </c>
      <c r="Q55" s="3" t="s">
        <v>19</v>
      </c>
    </row>
    <row r="56" spans="1:17">
      <c r="A56">
        <v>20</v>
      </c>
      <c r="B56">
        <v>10</v>
      </c>
      <c r="C56" s="3" t="s">
        <v>73</v>
      </c>
      <c r="D56" s="9">
        <v>10039.1</v>
      </c>
      <c r="E56" s="9">
        <v>10075.1</v>
      </c>
      <c r="F56" s="9">
        <v>10073.1</v>
      </c>
      <c r="G56" s="9">
        <v>10090.299999999999</v>
      </c>
      <c r="H56" s="9">
        <v>10099.9</v>
      </c>
      <c r="I56" s="9">
        <v>10102.700000000001</v>
      </c>
      <c r="J56" s="9">
        <v>10113.5</v>
      </c>
      <c r="K56" s="9">
        <v>10130.1</v>
      </c>
      <c r="L56" s="9">
        <v>10100.299999999999</v>
      </c>
      <c r="M56" s="9">
        <v>10084.1</v>
      </c>
      <c r="N56" s="9">
        <v>10081.1</v>
      </c>
      <c r="O56" s="9">
        <v>10092.5</v>
      </c>
      <c r="P56">
        <v>356</v>
      </c>
      <c r="Q56" s="3" t="s">
        <v>19</v>
      </c>
    </row>
    <row r="57" spans="1:17">
      <c r="A57">
        <v>20</v>
      </c>
      <c r="B57">
        <v>10</v>
      </c>
      <c r="C57" s="3" t="s">
        <v>75</v>
      </c>
      <c r="D57">
        <v>746</v>
      </c>
      <c r="E57">
        <v>746</v>
      </c>
      <c r="F57">
        <v>746</v>
      </c>
      <c r="G57">
        <v>746</v>
      </c>
      <c r="H57">
        <v>746</v>
      </c>
      <c r="I57">
        <v>744</v>
      </c>
      <c r="J57">
        <v>746</v>
      </c>
      <c r="K57">
        <v>748</v>
      </c>
      <c r="L57">
        <v>748</v>
      </c>
      <c r="M57">
        <v>748</v>
      </c>
      <c r="N57">
        <v>748</v>
      </c>
      <c r="O57">
        <v>751</v>
      </c>
      <c r="P57">
        <v>118</v>
      </c>
      <c r="Q57" s="3" t="s">
        <v>19</v>
      </c>
    </row>
    <row r="58" spans="1:17">
      <c r="A58">
        <v>20</v>
      </c>
      <c r="B58">
        <v>10</v>
      </c>
      <c r="C58" s="3" t="s">
        <v>76</v>
      </c>
      <c r="D58" s="9">
        <v>3061.1</v>
      </c>
      <c r="E58" s="9">
        <v>3062.1</v>
      </c>
      <c r="F58" s="9">
        <v>3063.1</v>
      </c>
      <c r="G58" s="9">
        <v>3067.1</v>
      </c>
      <c r="H58" s="9">
        <v>3061.1</v>
      </c>
      <c r="I58" s="9">
        <v>3061.1</v>
      </c>
      <c r="J58" s="9">
        <v>3062.1</v>
      </c>
      <c r="K58" s="9">
        <v>3060.1</v>
      </c>
      <c r="L58" s="9">
        <v>3058.1</v>
      </c>
      <c r="M58" s="9">
        <v>3061.1</v>
      </c>
      <c r="N58" s="9">
        <v>3059.1</v>
      </c>
      <c r="O58" s="9">
        <v>3058.1</v>
      </c>
      <c r="P58">
        <v>119</v>
      </c>
      <c r="Q58" s="3" t="s">
        <v>19</v>
      </c>
    </row>
    <row r="59" spans="1:17">
      <c r="A59">
        <v>20</v>
      </c>
      <c r="B59">
        <v>10</v>
      </c>
      <c r="C59" s="3" t="s">
        <v>77</v>
      </c>
      <c r="D59">
        <v>348</v>
      </c>
      <c r="E59">
        <v>348</v>
      </c>
      <c r="F59">
        <v>350</v>
      </c>
      <c r="G59">
        <v>350</v>
      </c>
      <c r="H59">
        <v>349</v>
      </c>
      <c r="I59">
        <v>350</v>
      </c>
      <c r="J59">
        <v>350</v>
      </c>
      <c r="K59">
        <v>348</v>
      </c>
      <c r="L59">
        <v>346</v>
      </c>
      <c r="M59">
        <v>346</v>
      </c>
      <c r="N59">
        <v>345</v>
      </c>
      <c r="O59">
        <v>345</v>
      </c>
      <c r="P59">
        <v>120</v>
      </c>
      <c r="Q59" s="3" t="s">
        <v>19</v>
      </c>
    </row>
    <row r="60" spans="1:17">
      <c r="A60">
        <v>20</v>
      </c>
      <c r="B60">
        <v>10</v>
      </c>
      <c r="C60" s="3" t="s">
        <v>78</v>
      </c>
      <c r="D60" s="9">
        <v>2060</v>
      </c>
      <c r="E60" s="9">
        <v>2062</v>
      </c>
      <c r="F60" s="9">
        <v>2069</v>
      </c>
      <c r="G60" s="9">
        <v>2071</v>
      </c>
      <c r="H60" s="9">
        <v>2075</v>
      </c>
      <c r="I60" s="9">
        <v>2073</v>
      </c>
      <c r="J60" s="9">
        <v>2068</v>
      </c>
      <c r="K60" s="9">
        <v>2067</v>
      </c>
      <c r="L60" s="9">
        <v>2071</v>
      </c>
      <c r="M60" s="9">
        <v>2070</v>
      </c>
      <c r="N60" s="9">
        <v>2068</v>
      </c>
      <c r="O60" s="9">
        <v>2064</v>
      </c>
      <c r="P60">
        <v>121</v>
      </c>
      <c r="Q60" s="3" t="s">
        <v>19</v>
      </c>
    </row>
    <row r="61" spans="1:17">
      <c r="A61">
        <v>20</v>
      </c>
      <c r="B61">
        <v>10</v>
      </c>
      <c r="C61" s="3" t="s">
        <v>79</v>
      </c>
      <c r="D61">
        <v>263.8</v>
      </c>
      <c r="E61">
        <v>262.8</v>
      </c>
      <c r="F61">
        <v>288.8</v>
      </c>
      <c r="G61">
        <v>259.39999999999998</v>
      </c>
      <c r="H61">
        <v>257.39999999999998</v>
      </c>
      <c r="I61">
        <v>251.4</v>
      </c>
      <c r="J61">
        <v>249.4</v>
      </c>
      <c r="K61">
        <v>249</v>
      </c>
      <c r="L61">
        <v>243.8</v>
      </c>
      <c r="M61">
        <v>247.4</v>
      </c>
      <c r="N61">
        <v>249</v>
      </c>
      <c r="O61">
        <v>251</v>
      </c>
      <c r="P61">
        <v>242</v>
      </c>
      <c r="Q61" s="3" t="s">
        <v>19</v>
      </c>
    </row>
    <row r="62" spans="1:17">
      <c r="A62">
        <v>20</v>
      </c>
      <c r="B62">
        <v>10</v>
      </c>
      <c r="C62" s="3" t="s">
        <v>107</v>
      </c>
      <c r="P62">
        <v>243</v>
      </c>
      <c r="Q62" s="3" t="s">
        <v>19</v>
      </c>
    </row>
    <row r="63" spans="1:17">
      <c r="A63">
        <v>20</v>
      </c>
      <c r="B63">
        <v>10</v>
      </c>
      <c r="C63" s="3" t="s">
        <v>108</v>
      </c>
      <c r="P63">
        <v>244</v>
      </c>
      <c r="Q63" s="3" t="s">
        <v>19</v>
      </c>
    </row>
    <row r="64" spans="1:17">
      <c r="A64">
        <v>20</v>
      </c>
      <c r="B64">
        <v>10</v>
      </c>
      <c r="C64" s="3" t="s">
        <v>110</v>
      </c>
      <c r="D64" s="9">
        <v>8926.2000000000007</v>
      </c>
      <c r="E64" s="9">
        <v>8928</v>
      </c>
      <c r="F64" s="9">
        <v>8937.7999999999993</v>
      </c>
      <c r="G64" s="9">
        <v>8925.6</v>
      </c>
      <c r="H64" s="9">
        <v>8935.5</v>
      </c>
      <c r="I64" s="9">
        <v>8950.9</v>
      </c>
      <c r="J64" s="9">
        <v>8963.5</v>
      </c>
      <c r="K64" s="9">
        <v>8959.9</v>
      </c>
      <c r="L64" s="9">
        <v>8944.5</v>
      </c>
      <c r="P64">
        <v>245</v>
      </c>
      <c r="Q64" s="3" t="s">
        <v>19</v>
      </c>
    </row>
    <row r="65" spans="1:17">
      <c r="A65">
        <v>20</v>
      </c>
      <c r="B65">
        <v>10</v>
      </c>
      <c r="C65" s="3" t="s">
        <v>80</v>
      </c>
      <c r="D65" s="9">
        <v>1715</v>
      </c>
      <c r="E65" s="9">
        <v>1702</v>
      </c>
      <c r="F65" s="9">
        <v>1705</v>
      </c>
      <c r="G65" s="9">
        <v>1697.5</v>
      </c>
      <c r="H65" s="9">
        <v>1693.5</v>
      </c>
      <c r="I65" s="9">
        <v>1688.5</v>
      </c>
      <c r="J65" s="9">
        <v>1683.5</v>
      </c>
      <c r="K65" s="9">
        <v>1681.5</v>
      </c>
      <c r="L65" s="9">
        <v>1675.5</v>
      </c>
      <c r="M65" s="9">
        <v>1670.5</v>
      </c>
      <c r="N65" s="9">
        <v>1666.5</v>
      </c>
      <c r="O65" s="9">
        <v>1664.5</v>
      </c>
      <c r="P65">
        <v>246</v>
      </c>
      <c r="Q65" s="3" t="s">
        <v>19</v>
      </c>
    </row>
    <row r="66" spans="1:17">
      <c r="A66">
        <v>20</v>
      </c>
      <c r="B66">
        <v>10</v>
      </c>
      <c r="C66" s="3" t="s">
        <v>81</v>
      </c>
      <c r="D66" s="9">
        <v>1414.5</v>
      </c>
      <c r="E66" s="9">
        <v>1411.5</v>
      </c>
      <c r="F66" s="9">
        <v>1409.5</v>
      </c>
      <c r="G66" s="9">
        <v>1407.5</v>
      </c>
      <c r="H66" s="9">
        <v>1408.5</v>
      </c>
      <c r="I66" s="9">
        <v>1409.5</v>
      </c>
      <c r="J66" s="9">
        <v>1409.5</v>
      </c>
      <c r="K66" s="9">
        <v>1408.5</v>
      </c>
      <c r="L66" s="9">
        <v>1412.5</v>
      </c>
      <c r="M66" s="9">
        <v>1412.5</v>
      </c>
      <c r="N66" s="9">
        <v>1410.5</v>
      </c>
      <c r="O66" s="9">
        <v>1406.5</v>
      </c>
      <c r="P66">
        <v>122</v>
      </c>
      <c r="Q66" s="3" t="s">
        <v>19</v>
      </c>
    </row>
    <row r="67" spans="1:17">
      <c r="A67">
        <v>20</v>
      </c>
      <c r="B67">
        <v>10</v>
      </c>
      <c r="C67" s="3" t="s">
        <v>82</v>
      </c>
      <c r="D67" s="9">
        <v>11262.6</v>
      </c>
      <c r="E67" s="9">
        <v>11261.6</v>
      </c>
      <c r="F67" s="9">
        <v>12253.6</v>
      </c>
      <c r="G67" s="9">
        <v>12291.3</v>
      </c>
      <c r="H67" s="9">
        <v>12331.1</v>
      </c>
      <c r="I67" s="9">
        <v>12342.6</v>
      </c>
      <c r="J67" s="9">
        <v>12363.8</v>
      </c>
      <c r="K67" s="9">
        <v>12421.9</v>
      </c>
      <c r="L67" s="9">
        <v>12533.4</v>
      </c>
      <c r="M67" s="9">
        <v>12559.6</v>
      </c>
      <c r="N67" s="9">
        <v>12588.6</v>
      </c>
      <c r="O67" s="9">
        <v>12611.8</v>
      </c>
      <c r="P67">
        <v>357</v>
      </c>
      <c r="Q67" s="3" t="s">
        <v>19</v>
      </c>
    </row>
    <row r="68" spans="1:17">
      <c r="A68">
        <v>20</v>
      </c>
      <c r="B68">
        <v>10</v>
      </c>
      <c r="C68" s="3" t="s">
        <v>83</v>
      </c>
      <c r="D68" s="9">
        <v>10174.200000000001</v>
      </c>
      <c r="E68" s="9">
        <v>10170.200000000001</v>
      </c>
      <c r="F68" s="9">
        <v>10162.200000000001</v>
      </c>
      <c r="G68" s="9">
        <v>10148</v>
      </c>
      <c r="H68" s="9">
        <v>10141.799999999999</v>
      </c>
      <c r="I68" s="9">
        <v>10123.799999999999</v>
      </c>
      <c r="J68" s="9">
        <v>10131.4</v>
      </c>
      <c r="K68" s="9">
        <v>10129.4</v>
      </c>
      <c r="L68" s="9">
        <v>10146</v>
      </c>
      <c r="M68" s="9">
        <v>10158.6</v>
      </c>
      <c r="N68" s="9">
        <v>10168.799999999999</v>
      </c>
      <c r="O68" s="9">
        <v>10173.4</v>
      </c>
      <c r="P68">
        <v>385</v>
      </c>
      <c r="Q68" s="3" t="s">
        <v>19</v>
      </c>
    </row>
    <row r="69" spans="1:17">
      <c r="A69">
        <v>20</v>
      </c>
      <c r="B69">
        <v>10</v>
      </c>
      <c r="C69" s="3" t="s">
        <v>84</v>
      </c>
      <c r="D69" s="9">
        <v>2034</v>
      </c>
      <c r="E69" s="9">
        <v>2041</v>
      </c>
      <c r="F69" s="9">
        <v>2034</v>
      </c>
      <c r="G69" s="9">
        <v>2057</v>
      </c>
      <c r="H69" s="9">
        <v>2065</v>
      </c>
      <c r="I69" s="9">
        <v>2072</v>
      </c>
      <c r="J69" s="9">
        <v>2069</v>
      </c>
      <c r="K69" s="9">
        <v>2080</v>
      </c>
      <c r="L69" s="9">
        <v>2078</v>
      </c>
      <c r="M69" s="9">
        <v>2080</v>
      </c>
      <c r="N69" s="9">
        <v>2083</v>
      </c>
      <c r="O69" s="9">
        <v>2080</v>
      </c>
      <c r="P69">
        <v>386</v>
      </c>
      <c r="Q69" s="3" t="s">
        <v>19</v>
      </c>
    </row>
    <row r="70" spans="1:17">
      <c r="A70">
        <v>20</v>
      </c>
      <c r="B70">
        <v>10</v>
      </c>
      <c r="C70" s="3" t="s">
        <v>115</v>
      </c>
      <c r="D70">
        <v>280</v>
      </c>
      <c r="E70">
        <v>278</v>
      </c>
      <c r="F70">
        <v>278</v>
      </c>
      <c r="G70">
        <v>280</v>
      </c>
      <c r="H70">
        <v>280</v>
      </c>
      <c r="I70">
        <v>281</v>
      </c>
      <c r="J70">
        <v>281</v>
      </c>
      <c r="K70">
        <v>279</v>
      </c>
      <c r="L70">
        <v>279</v>
      </c>
      <c r="M70">
        <v>280</v>
      </c>
      <c r="N70">
        <v>272</v>
      </c>
      <c r="O70">
        <v>271</v>
      </c>
      <c r="P70">
        <v>900</v>
      </c>
      <c r="Q70" s="3" t="s">
        <v>19</v>
      </c>
    </row>
    <row r="71" spans="1:17">
      <c r="A71">
        <v>20</v>
      </c>
      <c r="B71">
        <v>10</v>
      </c>
      <c r="C71" s="3" t="s">
        <v>109</v>
      </c>
      <c r="P71">
        <v>247</v>
      </c>
      <c r="Q71" s="3" t="s">
        <v>19</v>
      </c>
    </row>
    <row r="72" spans="1:17">
      <c r="A72">
        <v>20</v>
      </c>
      <c r="B72">
        <v>10</v>
      </c>
      <c r="C72" s="3" t="s">
        <v>85</v>
      </c>
      <c r="D72" s="9">
        <v>19844.5</v>
      </c>
      <c r="E72" s="9">
        <v>19849.7</v>
      </c>
      <c r="F72" s="9">
        <v>19864.5</v>
      </c>
      <c r="G72" s="9">
        <v>19913.3</v>
      </c>
      <c r="H72" s="9">
        <v>20245.900000000001</v>
      </c>
      <c r="I72" s="9">
        <v>20199.2</v>
      </c>
      <c r="J72" s="9">
        <v>20276.8</v>
      </c>
      <c r="K72" s="9">
        <v>20430.8</v>
      </c>
      <c r="L72" s="9">
        <v>20482</v>
      </c>
      <c r="M72" s="9">
        <v>20520</v>
      </c>
      <c r="N72" s="9">
        <v>20545.2</v>
      </c>
      <c r="O72" s="9">
        <v>20535.400000000001</v>
      </c>
      <c r="P72">
        <v>400</v>
      </c>
      <c r="Q72" s="3" t="s">
        <v>19</v>
      </c>
    </row>
    <row r="73" spans="1:17">
      <c r="A73">
        <v>20</v>
      </c>
      <c r="B73">
        <v>10</v>
      </c>
      <c r="C73" s="3" t="s">
        <v>86</v>
      </c>
      <c r="D73">
        <v>349</v>
      </c>
      <c r="E73">
        <v>348</v>
      </c>
      <c r="F73">
        <v>351</v>
      </c>
      <c r="G73">
        <v>351</v>
      </c>
      <c r="H73">
        <v>351</v>
      </c>
      <c r="I73">
        <v>352</v>
      </c>
      <c r="J73">
        <v>348</v>
      </c>
      <c r="K73">
        <v>348</v>
      </c>
      <c r="L73">
        <v>350</v>
      </c>
      <c r="M73">
        <v>350</v>
      </c>
      <c r="N73">
        <v>350</v>
      </c>
      <c r="O73">
        <v>348</v>
      </c>
      <c r="P73">
        <v>123</v>
      </c>
      <c r="Q73" s="3" t="s">
        <v>19</v>
      </c>
    </row>
    <row r="74" spans="1:17">
      <c r="A74">
        <v>20</v>
      </c>
      <c r="B74">
        <v>10</v>
      </c>
      <c r="C74" s="3" t="s">
        <v>87</v>
      </c>
      <c r="D74">
        <v>283</v>
      </c>
      <c r="E74">
        <v>285</v>
      </c>
      <c r="F74">
        <v>287</v>
      </c>
      <c r="G74">
        <v>289</v>
      </c>
      <c r="H74">
        <v>289</v>
      </c>
      <c r="I74">
        <v>289</v>
      </c>
      <c r="J74">
        <v>291</v>
      </c>
      <c r="K74">
        <v>289</v>
      </c>
      <c r="L74">
        <v>292</v>
      </c>
      <c r="M74">
        <v>291</v>
      </c>
      <c r="N74">
        <v>288</v>
      </c>
      <c r="O74">
        <v>288</v>
      </c>
      <c r="P74">
        <v>124</v>
      </c>
      <c r="Q74" s="3" t="s">
        <v>19</v>
      </c>
    </row>
    <row r="75" spans="1:17">
      <c r="A75">
        <v>20</v>
      </c>
      <c r="B75">
        <v>10</v>
      </c>
      <c r="C75" s="3" t="s">
        <v>88</v>
      </c>
      <c r="D75">
        <v>195</v>
      </c>
      <c r="E75">
        <v>194</v>
      </c>
      <c r="F75">
        <v>195</v>
      </c>
      <c r="G75">
        <v>194</v>
      </c>
      <c r="H75">
        <v>193</v>
      </c>
      <c r="I75">
        <v>193</v>
      </c>
      <c r="J75">
        <v>193</v>
      </c>
      <c r="K75">
        <v>195</v>
      </c>
      <c r="L75">
        <v>195</v>
      </c>
      <c r="M75">
        <v>195</v>
      </c>
      <c r="N75">
        <v>195</v>
      </c>
      <c r="O75">
        <v>195</v>
      </c>
      <c r="P75">
        <v>125</v>
      </c>
      <c r="Q75" s="3" t="s">
        <v>19</v>
      </c>
    </row>
    <row r="76" spans="1:17">
      <c r="A76">
        <v>20</v>
      </c>
      <c r="B76">
        <v>10</v>
      </c>
      <c r="C76" s="3" t="s">
        <v>89</v>
      </c>
      <c r="D76">
        <v>71</v>
      </c>
      <c r="E76">
        <v>70</v>
      </c>
      <c r="F76">
        <v>70</v>
      </c>
      <c r="G76">
        <v>69</v>
      </c>
      <c r="H76">
        <v>69</v>
      </c>
      <c r="I76">
        <v>69</v>
      </c>
      <c r="J76">
        <v>69</v>
      </c>
      <c r="K76">
        <v>69</v>
      </c>
      <c r="L76">
        <v>68</v>
      </c>
      <c r="M76">
        <v>68</v>
      </c>
      <c r="N76">
        <v>68</v>
      </c>
      <c r="O76">
        <v>68</v>
      </c>
      <c r="P76">
        <v>126</v>
      </c>
      <c r="Q76" s="3" t="s">
        <v>19</v>
      </c>
    </row>
    <row r="77" spans="1:17">
      <c r="A77">
        <v>20</v>
      </c>
      <c r="B77">
        <v>10</v>
      </c>
      <c r="C77" s="3" t="s">
        <v>90</v>
      </c>
      <c r="D77" s="9">
        <v>12877</v>
      </c>
      <c r="E77" s="9">
        <v>12875</v>
      </c>
      <c r="F77" s="9">
        <v>12889</v>
      </c>
      <c r="G77" s="9">
        <v>12897</v>
      </c>
      <c r="H77" s="9">
        <v>12887.6</v>
      </c>
      <c r="I77" s="9">
        <v>12894</v>
      </c>
      <c r="J77" s="9">
        <v>12880</v>
      </c>
      <c r="K77" s="9">
        <v>12877.2</v>
      </c>
      <c r="L77" s="9">
        <v>12875.8</v>
      </c>
      <c r="M77" s="9">
        <v>12858.2</v>
      </c>
      <c r="N77" s="9">
        <v>12840.4</v>
      </c>
      <c r="O77" s="9">
        <v>12823.2</v>
      </c>
      <c r="P77">
        <v>183</v>
      </c>
      <c r="Q77" s="3" t="s">
        <v>19</v>
      </c>
    </row>
    <row r="78" spans="1:17">
      <c r="A78">
        <v>20</v>
      </c>
      <c r="B78">
        <v>10</v>
      </c>
      <c r="C78" s="3" t="s">
        <v>91</v>
      </c>
      <c r="D78" s="9">
        <v>3417.6</v>
      </c>
      <c r="E78" s="9">
        <v>3414.6</v>
      </c>
      <c r="F78" s="9">
        <v>3422.6</v>
      </c>
      <c r="G78" s="9">
        <v>3404.6</v>
      </c>
      <c r="H78" s="9">
        <v>3399.6</v>
      </c>
      <c r="I78" s="9">
        <v>3401.6</v>
      </c>
      <c r="J78" s="9">
        <v>3386.6</v>
      </c>
      <c r="K78" s="9">
        <v>3385.6</v>
      </c>
      <c r="L78" s="9">
        <v>3385</v>
      </c>
      <c r="M78" s="9">
        <v>3373</v>
      </c>
      <c r="N78" s="9">
        <v>3357</v>
      </c>
      <c r="O78" s="9">
        <v>3353</v>
      </c>
      <c r="P78">
        <v>188</v>
      </c>
      <c r="Q78" s="3" t="s">
        <v>19</v>
      </c>
    </row>
    <row r="79" spans="1:17">
      <c r="A79">
        <v>20</v>
      </c>
      <c r="B79">
        <v>10</v>
      </c>
      <c r="C79" s="3" t="s">
        <v>92</v>
      </c>
      <c r="D79" s="9">
        <v>2994</v>
      </c>
      <c r="E79" s="9">
        <v>2988</v>
      </c>
      <c r="F79" s="9">
        <v>3000</v>
      </c>
      <c r="G79" s="9">
        <v>3000</v>
      </c>
      <c r="H79" s="9">
        <v>3008</v>
      </c>
      <c r="I79" s="9">
        <v>3002</v>
      </c>
      <c r="J79" s="9">
        <v>3026</v>
      </c>
      <c r="K79" s="9">
        <v>3038</v>
      </c>
      <c r="L79" s="9">
        <v>3025</v>
      </c>
      <c r="M79" s="9">
        <v>3009</v>
      </c>
      <c r="N79" s="9">
        <v>3008</v>
      </c>
      <c r="O79" s="9">
        <v>3003</v>
      </c>
      <c r="P79">
        <v>187</v>
      </c>
      <c r="Q79" s="3" t="s">
        <v>19</v>
      </c>
    </row>
    <row r="80" spans="1:17">
      <c r="A80">
        <v>20</v>
      </c>
      <c r="B80">
        <v>10</v>
      </c>
      <c r="C80" s="3" t="s">
        <v>104</v>
      </c>
      <c r="P80">
        <v>189</v>
      </c>
      <c r="Q80" s="3" t="s">
        <v>19</v>
      </c>
    </row>
    <row r="81" spans="1:17">
      <c r="A81">
        <v>20</v>
      </c>
      <c r="B81">
        <v>10</v>
      </c>
      <c r="C81" s="3" t="s">
        <v>114</v>
      </c>
      <c r="D81">
        <v>344</v>
      </c>
      <c r="E81">
        <v>344</v>
      </c>
      <c r="F81">
        <v>344</v>
      </c>
      <c r="G81">
        <v>345</v>
      </c>
      <c r="H81">
        <v>341</v>
      </c>
      <c r="I81">
        <v>338</v>
      </c>
      <c r="J81">
        <v>333</v>
      </c>
      <c r="K81">
        <v>332</v>
      </c>
      <c r="L81">
        <v>347</v>
      </c>
      <c r="M81">
        <v>352</v>
      </c>
      <c r="N81">
        <v>353</v>
      </c>
      <c r="O81">
        <v>353</v>
      </c>
      <c r="P81">
        <v>190</v>
      </c>
      <c r="Q81" s="3" t="s">
        <v>19</v>
      </c>
    </row>
    <row r="82" spans="1:17">
      <c r="A82">
        <v>20</v>
      </c>
      <c r="B82">
        <v>10</v>
      </c>
      <c r="C82" s="3" t="s">
        <v>93</v>
      </c>
      <c r="D82" s="9">
        <v>2363</v>
      </c>
      <c r="E82" s="9">
        <v>2362</v>
      </c>
      <c r="F82" s="9">
        <v>2380</v>
      </c>
      <c r="G82" s="9">
        <v>2399</v>
      </c>
      <c r="H82" s="9">
        <v>2674.53</v>
      </c>
      <c r="I82" s="9">
        <v>2673.53</v>
      </c>
      <c r="J82" s="9">
        <v>2663.53</v>
      </c>
      <c r="K82" s="9">
        <v>2668.53</v>
      </c>
      <c r="L82" s="9">
        <v>2679.53</v>
      </c>
      <c r="M82" s="9">
        <v>2687.53</v>
      </c>
      <c r="N82" s="9">
        <v>2688.53</v>
      </c>
      <c r="O82" s="9">
        <v>2687.53</v>
      </c>
      <c r="P82">
        <v>191</v>
      </c>
      <c r="Q82" s="3" t="s">
        <v>19</v>
      </c>
    </row>
    <row r="83" spans="1:17">
      <c r="A83">
        <v>20</v>
      </c>
      <c r="B83">
        <v>10</v>
      </c>
      <c r="C83" s="3" t="s">
        <v>113</v>
      </c>
      <c r="D83">
        <v>252</v>
      </c>
      <c r="E83">
        <v>252</v>
      </c>
      <c r="F83">
        <v>252</v>
      </c>
      <c r="G83">
        <v>250</v>
      </c>
      <c r="H83">
        <v>252</v>
      </c>
      <c r="I83">
        <v>252</v>
      </c>
      <c r="J83">
        <v>252</v>
      </c>
      <c r="K83">
        <v>256</v>
      </c>
      <c r="L83">
        <v>256</v>
      </c>
      <c r="M83">
        <v>256</v>
      </c>
      <c r="N83">
        <v>254</v>
      </c>
      <c r="O83">
        <v>256</v>
      </c>
      <c r="P83">
        <v>192</v>
      </c>
      <c r="Q83" s="3" t="s">
        <v>19</v>
      </c>
    </row>
    <row r="84" spans="1:17">
      <c r="A84">
        <v>20</v>
      </c>
      <c r="B84">
        <v>10</v>
      </c>
      <c r="C84" s="3" t="s">
        <v>94</v>
      </c>
      <c r="D84">
        <v>562</v>
      </c>
      <c r="E84">
        <v>561</v>
      </c>
      <c r="F84">
        <v>562</v>
      </c>
      <c r="G84">
        <v>562</v>
      </c>
      <c r="H84">
        <v>555</v>
      </c>
      <c r="I84">
        <v>553</v>
      </c>
      <c r="J84">
        <v>554</v>
      </c>
      <c r="K84">
        <v>554</v>
      </c>
      <c r="L84">
        <v>558</v>
      </c>
      <c r="M84">
        <v>553</v>
      </c>
      <c r="N84">
        <v>552</v>
      </c>
      <c r="O84">
        <v>553</v>
      </c>
      <c r="P84">
        <v>220</v>
      </c>
      <c r="Q84" s="3" t="s">
        <v>19</v>
      </c>
    </row>
    <row r="85" spans="1:17">
      <c r="A85">
        <v>20</v>
      </c>
      <c r="B85">
        <v>10</v>
      </c>
      <c r="C85" s="3" t="s">
        <v>95</v>
      </c>
      <c r="D85" s="9">
        <v>2094.1999999999998</v>
      </c>
      <c r="E85" s="9">
        <v>2094.1999999999998</v>
      </c>
      <c r="F85" s="9">
        <v>2094.1999999999998</v>
      </c>
      <c r="G85" s="9">
        <v>2094.1999999999998</v>
      </c>
      <c r="H85" s="9">
        <v>2094.1999999999998</v>
      </c>
      <c r="I85" s="9">
        <v>2094.1999999999998</v>
      </c>
      <c r="J85" s="9">
        <v>2094.1999999999998</v>
      </c>
      <c r="K85" s="9">
        <v>2094.1999999999998</v>
      </c>
      <c r="L85" s="9">
        <v>2094.1999999999998</v>
      </c>
      <c r="M85" s="9">
        <v>2094.1999999999998</v>
      </c>
      <c r="N85" s="9">
        <v>2094.1999999999998</v>
      </c>
      <c r="O85" s="9">
        <v>2094.1999999999998</v>
      </c>
      <c r="P85">
        <v>241</v>
      </c>
      <c r="Q85" s="3" t="s">
        <v>19</v>
      </c>
    </row>
    <row r="86" spans="1:17" ht="15" thickBot="1">
      <c r="D86" s="17">
        <f>SUM(D2:D85)</f>
        <v>278596.7</v>
      </c>
      <c r="E86" s="17">
        <f t="shared" ref="E86:O86" si="0">SUM(E2:E85)</f>
        <v>278565.8</v>
      </c>
      <c r="F86" s="17">
        <f t="shared" si="0"/>
        <v>279567.3</v>
      </c>
      <c r="G86" s="17">
        <f t="shared" si="0"/>
        <v>279817.69999999995</v>
      </c>
      <c r="H86" s="17">
        <f t="shared" si="0"/>
        <v>280714.03000000003</v>
      </c>
      <c r="I86" s="17">
        <f t="shared" si="0"/>
        <v>280873.63000000006</v>
      </c>
      <c r="J86" s="17">
        <f t="shared" si="0"/>
        <v>281114.43</v>
      </c>
      <c r="K86" s="17">
        <f t="shared" si="0"/>
        <v>279353.23</v>
      </c>
      <c r="L86" s="17">
        <f t="shared" si="0"/>
        <v>279783.93000000005</v>
      </c>
      <c r="M86" s="17">
        <f t="shared" si="0"/>
        <v>270920.43000000005</v>
      </c>
      <c r="N86" s="17">
        <f t="shared" si="0"/>
        <v>270607.73000000004</v>
      </c>
      <c r="O86" s="17">
        <f t="shared" si="0"/>
        <v>270837.13000000006</v>
      </c>
    </row>
    <row r="87" spans="1:17" ht="15" thickTop="1">
      <c r="D87" s="18">
        <f>D86-'10 UI'!D467</f>
        <v>0</v>
      </c>
      <c r="E87" s="18">
        <f>E86-'10 UI'!E467</f>
        <v>0</v>
      </c>
      <c r="F87" s="18">
        <f>F86-'10 UI'!F467</f>
        <v>0</v>
      </c>
      <c r="G87" s="18">
        <f>G86-'10 UI'!G467</f>
        <v>0</v>
      </c>
      <c r="H87" s="18">
        <f>H86-'10 UI'!H467</f>
        <v>0</v>
      </c>
      <c r="I87" s="18">
        <f>I86-'10 UI'!I467</f>
        <v>0</v>
      </c>
      <c r="J87" s="18">
        <f>J86-'10 UI'!J467</f>
        <v>0</v>
      </c>
      <c r="K87" s="18">
        <f>K86-'10 UI'!K467</f>
        <v>0</v>
      </c>
      <c r="L87" s="18">
        <f>L86-'10 UI'!L467</f>
        <v>0</v>
      </c>
      <c r="M87" s="18">
        <f>M86-'10 UI'!M467</f>
        <v>0</v>
      </c>
      <c r="N87" s="18">
        <f>N86-'10 UI'!N467</f>
        <v>0</v>
      </c>
      <c r="O87" s="18">
        <f>O86-'10 UI'!O467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4</vt:i4>
      </vt:variant>
    </vt:vector>
  </HeadingPairs>
  <TitlesOfParts>
    <vt:vector size="24" baseType="lpstr">
      <vt:lpstr>07 UI</vt:lpstr>
      <vt:lpstr>07 FL</vt:lpstr>
      <vt:lpstr>08 UI BU</vt:lpstr>
      <vt:lpstr>08 UI</vt:lpstr>
      <vt:lpstr>08 FL</vt:lpstr>
      <vt:lpstr>09 UI BU</vt:lpstr>
      <vt:lpstr>09 UI</vt:lpstr>
      <vt:lpstr>09 FL</vt:lpstr>
      <vt:lpstr>10 UI BU</vt:lpstr>
      <vt:lpstr>10 UI</vt:lpstr>
      <vt:lpstr>10 FL</vt:lpstr>
      <vt:lpstr>11 UI BU</vt:lpstr>
      <vt:lpstr>11 UI</vt:lpstr>
      <vt:lpstr>11 FL</vt:lpstr>
      <vt:lpstr>12 UI BU</vt:lpstr>
      <vt:lpstr>12 UI</vt:lpstr>
      <vt:lpstr>12 FL</vt:lpstr>
      <vt:lpstr>13 UI BU</vt:lpstr>
      <vt:lpstr>13 UI</vt:lpstr>
      <vt:lpstr>13 FL</vt:lpstr>
      <vt:lpstr>'07 FL'!Print_Area</vt:lpstr>
      <vt:lpstr>'07 UI'!Print_Area</vt:lpstr>
      <vt:lpstr>'07 FL'!Print_Titles</vt:lpstr>
      <vt:lpstr>'07 UI'!Print_Titles</vt:lpstr>
    </vt:vector>
  </TitlesOfParts>
  <Company>Utilities Inc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Regence Norwoods</dc:creator>
  <cp:lastModifiedBy>Regence Norwoods </cp:lastModifiedBy>
  <dcterms:created xsi:type="dcterms:W3CDTF">2014-02-20T19:16:28Z</dcterms:created>
  <dcterms:modified xsi:type="dcterms:W3CDTF">2014-02-21T15:47:20Z</dcterms:modified>
</cp:coreProperties>
</file>