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1055" activeTab="1"/>
  </bookViews>
  <sheets>
    <sheet name="Example" sheetId="1" r:id="rId1"/>
    <sheet name="Summary" sheetId="2" r:id="rId2"/>
  </sheets>
  <calcPr calcId="125725"/>
</workbook>
</file>

<file path=xl/calcChain.xml><?xml version="1.0" encoding="utf-8"?>
<calcChain xmlns="http://schemas.openxmlformats.org/spreadsheetml/2006/main">
  <c r="Y65" i="2"/>
  <c r="I49" s="1"/>
  <c r="Y64"/>
  <c r="E48"/>
  <c r="U64"/>
  <c r="AB63" s="1"/>
  <c r="Z63"/>
  <c r="Z64" s="1"/>
  <c r="Z65" s="1"/>
  <c r="Y63"/>
  <c r="W56"/>
  <c r="U63" s="1"/>
  <c r="U67" s="1"/>
  <c r="U52"/>
  <c r="AI53" s="1"/>
  <c r="AI54" s="1"/>
  <c r="U50"/>
  <c r="AG51" s="1"/>
  <c r="AG52" s="1"/>
  <c r="U48"/>
  <c r="AE49" s="1"/>
  <c r="AE50" s="1"/>
  <c r="AC47"/>
  <c r="AC48" s="1"/>
  <c r="U46"/>
  <c r="U44"/>
  <c r="AA45" s="1"/>
  <c r="AA46" s="1"/>
  <c r="U43"/>
  <c r="Y43" s="1"/>
  <c r="Y44" s="1"/>
  <c r="W43" s="1"/>
  <c r="U41"/>
  <c r="S40"/>
  <c r="U10"/>
  <c r="Y10" s="1"/>
  <c r="U8"/>
  <c r="S7"/>
  <c r="Y30"/>
  <c r="E16"/>
  <c r="E17" s="1"/>
  <c r="Y31"/>
  <c r="Y32" s="1"/>
  <c r="I17" s="1"/>
  <c r="Z30"/>
  <c r="U31"/>
  <c r="W23"/>
  <c r="U30" s="1"/>
  <c r="U19"/>
  <c r="AI20" s="1"/>
  <c r="U17"/>
  <c r="U15"/>
  <c r="U13"/>
  <c r="AC14" s="1"/>
  <c r="U11"/>
  <c r="AA12" s="1"/>
  <c r="M30" i="1"/>
  <c r="M31" s="1"/>
  <c r="M32" s="1"/>
  <c r="M33" s="1"/>
  <c r="M34" s="1"/>
  <c r="M35" s="1"/>
  <c r="M29"/>
  <c r="K30"/>
  <c r="K31"/>
  <c r="K32" s="1"/>
  <c r="K33" s="1"/>
  <c r="K34" s="1"/>
  <c r="K35" s="1"/>
  <c r="K29"/>
  <c r="J30"/>
  <c r="J31"/>
  <c r="J32"/>
  <c r="J33"/>
  <c r="J34"/>
  <c r="J35"/>
  <c r="J29"/>
  <c r="M28"/>
  <c r="J28"/>
  <c r="H26"/>
  <c r="H23"/>
  <c r="H22"/>
  <c r="H19"/>
  <c r="H16"/>
  <c r="H14"/>
  <c r="H12"/>
  <c r="H10"/>
  <c r="N18"/>
  <c r="N17"/>
  <c r="N16"/>
  <c r="N15"/>
  <c r="F14"/>
  <c r="L14"/>
  <c r="L13"/>
  <c r="L12"/>
  <c r="F12"/>
  <c r="J11"/>
  <c r="J10"/>
  <c r="AG18" i="2" l="1"/>
  <c r="AG19" s="1"/>
  <c r="AE17"/>
  <c r="AE16"/>
  <c r="AI21"/>
  <c r="AA11"/>
  <c r="AC13" s="1"/>
  <c r="I48"/>
  <c r="I53" s="1"/>
  <c r="AB64"/>
  <c r="AB65" s="1"/>
  <c r="G48"/>
  <c r="E49"/>
  <c r="E50" s="1"/>
  <c r="U45"/>
  <c r="U47" s="1"/>
  <c r="U49" s="1"/>
  <c r="U51" s="1"/>
  <c r="U53" s="1"/>
  <c r="AA44"/>
  <c r="I16"/>
  <c r="I21" s="1"/>
  <c r="G16"/>
  <c r="G17" s="1"/>
  <c r="M17" s="1"/>
  <c r="Z31"/>
  <c r="Z32" s="1"/>
  <c r="AC15"/>
  <c r="U12"/>
  <c r="U14" s="1"/>
  <c r="Y11"/>
  <c r="W10" s="1"/>
  <c r="AA13"/>
  <c r="G49" l="1"/>
  <c r="M48"/>
  <c r="AB66"/>
  <c r="Y66"/>
  <c r="W12"/>
  <c r="AC46"/>
  <c r="W45"/>
  <c r="M16"/>
  <c r="W14"/>
  <c r="AE15"/>
  <c r="AB30"/>
  <c r="AB31" s="1"/>
  <c r="AB32" s="1"/>
  <c r="U16"/>
  <c r="U18" s="1"/>
  <c r="U20" s="1"/>
  <c r="U34"/>
  <c r="G50" l="1"/>
  <c r="M50" s="1"/>
  <c r="M49"/>
  <c r="I50"/>
  <c r="Z66"/>
  <c r="AE48"/>
  <c r="W47"/>
  <c r="W16"/>
  <c r="AG17"/>
  <c r="AG50" l="1"/>
  <c r="W49"/>
  <c r="AI19"/>
  <c r="W20" s="1"/>
  <c r="W18"/>
  <c r="AI52" l="1"/>
  <c r="W53" s="1"/>
  <c r="W55" s="1"/>
  <c r="W58" s="1"/>
  <c r="W51"/>
  <c r="W22"/>
  <c r="W25" s="1"/>
</calcChain>
</file>

<file path=xl/sharedStrings.xml><?xml version="1.0" encoding="utf-8"?>
<sst xmlns="http://schemas.openxmlformats.org/spreadsheetml/2006/main" count="161" uniqueCount="52">
  <si>
    <t>Remaining Life Rate (RLR) =</t>
  </si>
  <si>
    <t>100% - Accumulated Reserve % - Future Net Salvage %</t>
  </si>
  <si>
    <t>Average Remaining Life</t>
  </si>
  <si>
    <t>Assume average service life is 10 years</t>
  </si>
  <si>
    <t>ytd accum depr</t>
  </si>
  <si>
    <t>full year</t>
  </si>
  <si>
    <t>1/2 year</t>
  </si>
  <si>
    <t>2009 adds</t>
  </si>
  <si>
    <t>cost at end of 2009</t>
  </si>
  <si>
    <t>cost at end of 2008</t>
  </si>
  <si>
    <t>2010 adds</t>
  </si>
  <si>
    <t>cost at end of 2010</t>
  </si>
  <si>
    <t>Accum Depr</t>
  </si>
  <si>
    <t>Accum based on Rule 25</t>
  </si>
  <si>
    <t>Accum on company's books</t>
  </si>
  <si>
    <t>Difference</t>
  </si>
  <si>
    <t>Remaining life 7 years</t>
  </si>
  <si>
    <t>Remaining life rate calculation</t>
  </si>
  <si>
    <t>Accum on books</t>
  </si>
  <si>
    <t>Total cost on books at end of 2010</t>
  </si>
  <si>
    <t>Remaining years</t>
  </si>
  <si>
    <t>Salvage value</t>
  </si>
  <si>
    <t>RLR %</t>
  </si>
  <si>
    <t>Depr Exp</t>
  </si>
  <si>
    <t>Accum Bal</t>
  </si>
  <si>
    <t>Net Asset Bal</t>
  </si>
  <si>
    <t>PROJECT PHOENIX-JDE</t>
  </si>
  <si>
    <t>Asset Number</t>
  </si>
  <si>
    <t>Accumulated Depreciation</t>
  </si>
  <si>
    <t>Year to Date</t>
  </si>
  <si>
    <t>Current</t>
  </si>
  <si>
    <t>Net Book Value</t>
  </si>
  <si>
    <t>Start Depr</t>
  </si>
  <si>
    <t>Description</t>
  </si>
  <si>
    <t>Cost</t>
  </si>
  <si>
    <t>Computer Equipment</t>
  </si>
  <si>
    <t>PROJECT PHOENIX-CC&amp;B</t>
  </si>
  <si>
    <t>ytd accum depr at 12/31/13</t>
  </si>
  <si>
    <t>2011 adds</t>
  </si>
  <si>
    <t>cost at the end of 2011</t>
  </si>
  <si>
    <t>2012 adds</t>
  </si>
  <si>
    <t>cost at the end of 2012</t>
  </si>
  <si>
    <t>2013 adds</t>
  </si>
  <si>
    <t>cost at the end of 2013</t>
  </si>
  <si>
    <t>Recalculated</t>
  </si>
  <si>
    <t>Remaining life 2 years</t>
  </si>
  <si>
    <t>Total cost on books at end of 2013</t>
  </si>
  <si>
    <t>DEPRECIATION CALCULATIONS FOR THE JDE AND CC&amp;B ASSETS BASED ON RULE 25</t>
  </si>
  <si>
    <t>Assume average service life is 8 years</t>
  </si>
  <si>
    <t>DIFFERENCE IN DEPR EXP</t>
  </si>
  <si>
    <t>CURRENT CALCULATION FROM JDE FIXED ASSET SYSTEM</t>
  </si>
  <si>
    <t>REMAINING LIFE DEPRECIATION METHOD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</si>
</sst>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7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NumberFormat="1" applyFont="1"/>
    <xf numFmtId="167" fontId="0" fillId="0" borderId="0" xfId="1" applyNumberFormat="1" applyFont="1"/>
    <xf numFmtId="167" fontId="0" fillId="0" borderId="0" xfId="0" applyNumberFormat="1"/>
    <xf numFmtId="167" fontId="0" fillId="2" borderId="0" xfId="1" applyNumberFormat="1" applyFont="1" applyFill="1"/>
    <xf numFmtId="167" fontId="0" fillId="2" borderId="0" xfId="0" applyNumberFormat="1" applyFill="1"/>
    <xf numFmtId="9" fontId="0" fillId="0" borderId="0" xfId="2" applyFont="1"/>
    <xf numFmtId="43" fontId="0" fillId="0" borderId="0" xfId="0" applyNumberFormat="1"/>
    <xf numFmtId="10" fontId="0" fillId="0" borderId="0" xfId="2" applyNumberFormat="1" applyFont="1"/>
    <xf numFmtId="0" fontId="2" fillId="0" borderId="0" xfId="0" applyFont="1"/>
    <xf numFmtId="14" fontId="0" fillId="0" borderId="0" xfId="0" applyNumberFormat="1"/>
    <xf numFmtId="167" fontId="0" fillId="0" borderId="0" xfId="1" applyNumberFormat="1" applyFont="1" applyAlignment="1">
      <alignment horizontal="center"/>
    </xf>
    <xf numFmtId="0" fontId="0" fillId="0" borderId="2" xfId="0" applyBorder="1"/>
    <xf numFmtId="167" fontId="0" fillId="0" borderId="2" xfId="1" applyNumberFormat="1" applyFont="1" applyBorder="1"/>
    <xf numFmtId="10" fontId="0" fillId="0" borderId="2" xfId="2" applyNumberFormat="1" applyFont="1" applyBorder="1"/>
    <xf numFmtId="167" fontId="0" fillId="0" borderId="2" xfId="0" applyNumberFormat="1" applyBorder="1"/>
    <xf numFmtId="0" fontId="0" fillId="3" borderId="0" xfId="0" applyFill="1"/>
    <xf numFmtId="167" fontId="0" fillId="3" borderId="0" xfId="0" applyNumberFormat="1" applyFill="1"/>
    <xf numFmtId="167" fontId="0" fillId="3" borderId="3" xfId="1" applyNumberFormat="1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Border="1"/>
    <xf numFmtId="167" fontId="0" fillId="3" borderId="0" xfId="1" applyNumberFormat="1" applyFont="1" applyFill="1" applyBorder="1"/>
    <xf numFmtId="167" fontId="0" fillId="3" borderId="7" xfId="0" applyNumberFormat="1" applyFill="1" applyBorder="1"/>
    <xf numFmtId="0" fontId="0" fillId="3" borderId="8" xfId="0" applyFill="1" applyBorder="1"/>
    <xf numFmtId="0" fontId="0" fillId="3" borderId="2" xfId="0" applyFill="1" applyBorder="1"/>
    <xf numFmtId="167" fontId="0" fillId="3" borderId="2" xfId="1" applyNumberFormat="1" applyFont="1" applyFill="1" applyBorder="1"/>
    <xf numFmtId="167" fontId="0" fillId="3" borderId="9" xfId="0" applyNumberFormat="1" applyFill="1" applyBorder="1"/>
    <xf numFmtId="0" fontId="3" fillId="0" borderId="0" xfId="0" applyFont="1"/>
    <xf numFmtId="0" fontId="0" fillId="4" borderId="0" xfId="0" applyFill="1"/>
    <xf numFmtId="0" fontId="0" fillId="4" borderId="2" xfId="0" applyFill="1" applyBorder="1"/>
    <xf numFmtId="0" fontId="3" fillId="5" borderId="0" xfId="0" applyFont="1" applyFill="1" applyAlignment="1">
      <alignment horizontal="center"/>
    </xf>
    <xf numFmtId="0" fontId="0" fillId="0" borderId="0" xfId="0" applyFill="1"/>
    <xf numFmtId="0" fontId="0" fillId="0" borderId="0" xfId="0" applyBorder="1"/>
    <xf numFmtId="0" fontId="0" fillId="4" borderId="0" xfId="0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3:O41"/>
  <sheetViews>
    <sheetView workbookViewId="0">
      <selection activeCell="F29" sqref="F29"/>
    </sheetView>
  </sheetViews>
  <sheetFormatPr defaultRowHeight="15"/>
  <cols>
    <col min="4" max="4" width="25.5703125" bestFit="1" customWidth="1"/>
    <col min="5" max="5" width="2.140625" customWidth="1"/>
    <col min="6" max="6" width="49.85546875" bestFit="1" customWidth="1"/>
    <col min="8" max="8" width="13.28515625" bestFit="1" customWidth="1"/>
    <col min="10" max="10" width="14.85546875" customWidth="1"/>
    <col min="11" max="11" width="12.140625" customWidth="1"/>
    <col min="12" max="12" width="10.5703125" bestFit="1" customWidth="1"/>
    <col min="13" max="13" width="13.28515625" customWidth="1"/>
    <col min="14" max="14" width="12.7109375" customWidth="1"/>
  </cols>
  <sheetData>
    <row r="3" spans="4:15">
      <c r="D3" t="s">
        <v>0</v>
      </c>
      <c r="F3" s="1" t="s">
        <v>1</v>
      </c>
    </row>
    <row r="4" spans="4:15">
      <c r="F4" s="2" t="s">
        <v>2</v>
      </c>
    </row>
    <row r="6" spans="4:15">
      <c r="D6" t="s">
        <v>3</v>
      </c>
      <c r="F6" s="5"/>
    </row>
    <row r="7" spans="4:15">
      <c r="F7" s="5"/>
      <c r="H7" t="s">
        <v>12</v>
      </c>
    </row>
    <row r="8" spans="4:15">
      <c r="D8" t="s">
        <v>4</v>
      </c>
      <c r="F8" s="5">
        <v>6800000</v>
      </c>
      <c r="G8" s="5"/>
      <c r="H8" s="5"/>
      <c r="J8">
        <v>2008</v>
      </c>
      <c r="L8">
        <v>2009</v>
      </c>
      <c r="N8">
        <v>2010</v>
      </c>
    </row>
    <row r="9" spans="4:15">
      <c r="F9" s="5"/>
      <c r="G9" s="5"/>
      <c r="H9" s="5"/>
    </row>
    <row r="10" spans="4:15">
      <c r="D10" t="s">
        <v>9</v>
      </c>
      <c r="F10" s="5">
        <v>21500000</v>
      </c>
      <c r="G10" s="5"/>
      <c r="H10" s="5">
        <f>J11</f>
        <v>1075000</v>
      </c>
      <c r="J10" s="5">
        <f>F10/10</f>
        <v>2150000</v>
      </c>
      <c r="K10" t="s">
        <v>5</v>
      </c>
    </row>
    <row r="11" spans="4:15">
      <c r="D11" t="s">
        <v>7</v>
      </c>
      <c r="F11" s="5">
        <v>500000</v>
      </c>
      <c r="G11" s="5"/>
      <c r="H11" s="5"/>
      <c r="J11" s="7">
        <f>J10/2</f>
        <v>1075000</v>
      </c>
      <c r="K11" t="s">
        <v>6</v>
      </c>
    </row>
    <row r="12" spans="4:15">
      <c r="D12" t="s">
        <v>8</v>
      </c>
      <c r="F12" s="5">
        <f>+F11+F10</f>
        <v>22000000</v>
      </c>
      <c r="G12" s="5"/>
      <c r="H12" s="5">
        <f>L12+L14</f>
        <v>2175000</v>
      </c>
      <c r="L12" s="8">
        <f>+J10</f>
        <v>2150000</v>
      </c>
      <c r="M12" t="s">
        <v>5</v>
      </c>
    </row>
    <row r="13" spans="4:15">
      <c r="D13" t="s">
        <v>10</v>
      </c>
      <c r="F13" s="5">
        <v>300000</v>
      </c>
      <c r="G13" s="5"/>
      <c r="H13" s="5"/>
      <c r="L13" s="5">
        <f>+F11/10</f>
        <v>50000</v>
      </c>
      <c r="M13" t="s">
        <v>5</v>
      </c>
    </row>
    <row r="14" spans="4:15">
      <c r="D14" t="s">
        <v>11</v>
      </c>
      <c r="F14" s="5">
        <f>+F13+F12</f>
        <v>22300000</v>
      </c>
      <c r="G14" s="5"/>
      <c r="H14" s="5">
        <f>N15+N16+N18</f>
        <v>2215000</v>
      </c>
      <c r="L14" s="7">
        <f>L13/2</f>
        <v>25000</v>
      </c>
      <c r="M14" t="s">
        <v>6</v>
      </c>
    </row>
    <row r="15" spans="4:15">
      <c r="F15" s="5"/>
      <c r="G15" s="5"/>
      <c r="H15" s="5"/>
      <c r="N15" s="7">
        <f>L12</f>
        <v>2150000</v>
      </c>
      <c r="O15" t="s">
        <v>5</v>
      </c>
    </row>
    <row r="16" spans="4:15">
      <c r="D16" t="s">
        <v>13</v>
      </c>
      <c r="F16" s="5"/>
      <c r="G16" s="5"/>
      <c r="H16" s="5">
        <f>SUM(H8:H15)</f>
        <v>5465000</v>
      </c>
      <c r="N16" s="8">
        <f>L13</f>
        <v>50000</v>
      </c>
      <c r="O16" t="s">
        <v>5</v>
      </c>
    </row>
    <row r="17" spans="4:15">
      <c r="D17" t="s">
        <v>14</v>
      </c>
      <c r="F17" s="5"/>
      <c r="G17" s="5"/>
      <c r="H17" s="5">
        <v>6800000</v>
      </c>
      <c r="N17" s="6">
        <f>F13/10</f>
        <v>30000</v>
      </c>
      <c r="O17" t="s">
        <v>5</v>
      </c>
    </row>
    <row r="18" spans="4:15">
      <c r="F18" s="5"/>
      <c r="G18" s="5"/>
      <c r="H18" s="5"/>
      <c r="N18" s="8">
        <f>N17/2</f>
        <v>15000</v>
      </c>
      <c r="O18" t="s">
        <v>6</v>
      </c>
    </row>
    <row r="19" spans="4:15">
      <c r="D19" t="s">
        <v>15</v>
      </c>
      <c r="F19" s="5"/>
      <c r="G19" s="5"/>
      <c r="H19" s="5">
        <f>+H16-H17</f>
        <v>-1335000</v>
      </c>
    </row>
    <row r="20" spans="4:15">
      <c r="F20" s="5"/>
      <c r="G20" s="5"/>
      <c r="H20" s="5"/>
    </row>
    <row r="21" spans="4:15">
      <c r="D21" t="s">
        <v>16</v>
      </c>
      <c r="F21" s="5" t="s">
        <v>17</v>
      </c>
      <c r="G21" s="5"/>
      <c r="H21" s="9">
        <v>1</v>
      </c>
    </row>
    <row r="22" spans="4:15">
      <c r="F22" s="5" t="s">
        <v>18</v>
      </c>
      <c r="G22" s="5"/>
      <c r="H22" s="5">
        <f>H17</f>
        <v>6800000</v>
      </c>
    </row>
    <row r="23" spans="4:15">
      <c r="F23" s="5" t="s">
        <v>19</v>
      </c>
      <c r="G23" s="5"/>
      <c r="H23" s="5">
        <f>F14</f>
        <v>22300000</v>
      </c>
    </row>
    <row r="24" spans="4:15">
      <c r="F24" s="5" t="s">
        <v>20</v>
      </c>
      <c r="G24" s="5"/>
      <c r="H24" s="5">
        <v>7</v>
      </c>
    </row>
    <row r="25" spans="4:15">
      <c r="F25" s="5" t="s">
        <v>21</v>
      </c>
      <c r="G25" s="5"/>
      <c r="H25" s="5">
        <v>0</v>
      </c>
    </row>
    <row r="26" spans="4:15">
      <c r="F26" s="5"/>
      <c r="G26" t="s">
        <v>22</v>
      </c>
      <c r="H26" s="11">
        <f>((H21-(H22/H23)-H25))/H24</f>
        <v>9.9295323510570146E-2</v>
      </c>
    </row>
    <row r="27" spans="4:15">
      <c r="F27" s="5"/>
      <c r="J27" t="s">
        <v>23</v>
      </c>
      <c r="K27" t="s">
        <v>24</v>
      </c>
      <c r="M27" t="s">
        <v>25</v>
      </c>
    </row>
    <row r="28" spans="4:15">
      <c r="F28" s="5"/>
      <c r="H28">
        <v>2010</v>
      </c>
      <c r="J28" s="5">
        <f>H14</f>
        <v>2215000</v>
      </c>
      <c r="K28" s="5">
        <v>6800000</v>
      </c>
      <c r="L28" s="5"/>
      <c r="M28" s="6">
        <f>H23-K28</f>
        <v>15500000</v>
      </c>
    </row>
    <row r="29" spans="4:15">
      <c r="H29">
        <v>2011</v>
      </c>
      <c r="J29" s="5">
        <f>$M$28/7</f>
        <v>2214285.7142857141</v>
      </c>
      <c r="K29" s="5">
        <f>K28+J29</f>
        <v>9014285.7142857146</v>
      </c>
      <c r="L29" s="5"/>
      <c r="M29" s="6">
        <f>M28-J29</f>
        <v>13285714.285714285</v>
      </c>
    </row>
    <row r="30" spans="4:15">
      <c r="H30">
        <v>2012</v>
      </c>
      <c r="J30" s="5">
        <f t="shared" ref="J30:J35" si="0">$M$28/7</f>
        <v>2214285.7142857141</v>
      </c>
      <c r="K30" s="5">
        <f t="shared" ref="K30:K35" si="1">K29+J30</f>
        <v>11228571.428571429</v>
      </c>
      <c r="L30" s="5"/>
      <c r="M30" s="6">
        <f t="shared" ref="M30:M35" si="2">M29-J30</f>
        <v>11071428.571428571</v>
      </c>
    </row>
    <row r="31" spans="4:15">
      <c r="H31">
        <v>2013</v>
      </c>
      <c r="J31" s="5">
        <f t="shared" si="0"/>
        <v>2214285.7142857141</v>
      </c>
      <c r="K31" s="5">
        <f t="shared" si="1"/>
        <v>13442857.142857144</v>
      </c>
      <c r="L31" s="5"/>
      <c r="M31" s="6">
        <f t="shared" si="2"/>
        <v>8857142.8571428563</v>
      </c>
    </row>
    <row r="32" spans="4:15">
      <c r="H32">
        <v>2014</v>
      </c>
      <c r="J32" s="5">
        <f t="shared" si="0"/>
        <v>2214285.7142857141</v>
      </c>
      <c r="K32" s="5">
        <f t="shared" si="1"/>
        <v>15657142.857142858</v>
      </c>
      <c r="L32" s="5"/>
      <c r="M32" s="6">
        <f t="shared" si="2"/>
        <v>6642857.1428571418</v>
      </c>
    </row>
    <row r="33" spans="8:13">
      <c r="H33">
        <v>2015</v>
      </c>
      <c r="J33" s="5">
        <f t="shared" si="0"/>
        <v>2214285.7142857141</v>
      </c>
      <c r="K33" s="5">
        <f t="shared" si="1"/>
        <v>17871428.571428571</v>
      </c>
      <c r="L33" s="5"/>
      <c r="M33" s="6">
        <f t="shared" si="2"/>
        <v>4428571.4285714272</v>
      </c>
    </row>
    <row r="34" spans="8:13">
      <c r="H34">
        <v>2016</v>
      </c>
      <c r="J34" s="5">
        <f t="shared" si="0"/>
        <v>2214285.7142857141</v>
      </c>
      <c r="K34" s="5">
        <f t="shared" si="1"/>
        <v>20085714.285714284</v>
      </c>
      <c r="L34" s="5"/>
      <c r="M34" s="6">
        <f t="shared" si="2"/>
        <v>2214285.7142857132</v>
      </c>
    </row>
    <row r="35" spans="8:13">
      <c r="H35">
        <v>2017</v>
      </c>
      <c r="J35" s="5">
        <f t="shared" si="0"/>
        <v>2214285.7142857141</v>
      </c>
      <c r="K35" s="5">
        <f t="shared" si="1"/>
        <v>22299999.999999996</v>
      </c>
      <c r="L35" s="5"/>
      <c r="M35" s="6">
        <f t="shared" si="2"/>
        <v>0</v>
      </c>
    </row>
    <row r="36" spans="8:13">
      <c r="J36" s="5"/>
      <c r="K36" s="5"/>
      <c r="L36" s="5"/>
    </row>
    <row r="37" spans="8:13">
      <c r="J37" s="5"/>
      <c r="K37" s="5"/>
      <c r="L37" s="5"/>
    </row>
    <row r="38" spans="8:13">
      <c r="J38" s="5"/>
      <c r="K38" s="5"/>
      <c r="L38" s="5"/>
    </row>
    <row r="39" spans="8:13">
      <c r="J39" s="5"/>
      <c r="K39" s="5"/>
      <c r="L39" s="5"/>
    </row>
    <row r="40" spans="8:13">
      <c r="J40" s="5"/>
      <c r="K40" s="5"/>
      <c r="L40" s="5"/>
    </row>
    <row r="41" spans="8:13">
      <c r="J41" s="5"/>
      <c r="K41" s="5"/>
      <c r="L4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67"/>
  <sheetViews>
    <sheetView tabSelected="1" zoomScaleNormal="100" workbookViewId="0">
      <selection activeCell="S3" sqref="S3:AD3"/>
    </sheetView>
  </sheetViews>
  <sheetFormatPr defaultRowHeight="15"/>
  <cols>
    <col min="1" max="2" width="13.7109375" bestFit="1" customWidth="1"/>
    <col min="3" max="3" width="21" bestFit="1" customWidth="1"/>
    <col min="4" max="4" width="2" customWidth="1"/>
    <col min="5" max="5" width="15.28515625" bestFit="1" customWidth="1"/>
    <col min="6" max="6" width="2" customWidth="1"/>
    <col min="7" max="7" width="26.5703125" bestFit="1" customWidth="1"/>
    <col min="8" max="8" width="2" customWidth="1"/>
    <col min="9" max="9" width="14.28515625" bestFit="1" customWidth="1"/>
    <col min="10" max="10" width="2" customWidth="1"/>
    <col min="11" max="11" width="12.5703125" bestFit="1" customWidth="1"/>
    <col min="12" max="12" width="2" customWidth="1"/>
    <col min="13" max="13" width="16.42578125" bestFit="1" customWidth="1"/>
    <col min="14" max="14" width="2" customWidth="1"/>
    <col min="15" max="15" width="9.85546875" bestFit="1" customWidth="1"/>
    <col min="16" max="16" width="4.42578125" bestFit="1" customWidth="1"/>
    <col min="17" max="17" width="2.140625" customWidth="1"/>
    <col min="18" max="18" width="3.5703125" customWidth="1"/>
    <col min="19" max="19" width="26.42578125" customWidth="1"/>
    <col min="21" max="21" width="17.28515625" customWidth="1"/>
    <col min="22" max="22" width="15.42578125" customWidth="1"/>
    <col min="23" max="23" width="12.140625" customWidth="1"/>
    <col min="24" max="24" width="3" customWidth="1"/>
    <col min="25" max="25" width="13.42578125" customWidth="1"/>
    <col min="26" max="26" width="11.5703125" bestFit="1" customWidth="1"/>
    <col min="27" max="27" width="10.5703125" bestFit="1" customWidth="1"/>
    <col min="28" max="28" width="12.7109375" bestFit="1" customWidth="1"/>
    <col min="29" max="29" width="10.5703125" bestFit="1" customWidth="1"/>
    <col min="30" max="30" width="9.7109375" customWidth="1"/>
    <col min="31" max="31" width="12.42578125" customWidth="1"/>
    <col min="33" max="33" width="10.28515625" customWidth="1"/>
    <col min="35" max="35" width="10.7109375" customWidth="1"/>
  </cols>
  <sheetData>
    <row r="1" spans="1:35" ht="18.75">
      <c r="A1" s="32" t="s">
        <v>47</v>
      </c>
    </row>
    <row r="3" spans="1:35" ht="18.75">
      <c r="B3" s="35" t="s">
        <v>50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S3" s="35" t="s">
        <v>51</v>
      </c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5" spans="1:35">
      <c r="A5" s="12" t="s">
        <v>26</v>
      </c>
      <c r="Q5" s="33"/>
    </row>
    <row r="6" spans="1:35">
      <c r="Q6" s="33"/>
      <c r="S6" t="s">
        <v>48</v>
      </c>
      <c r="U6" s="5"/>
      <c r="W6" t="s">
        <v>44</v>
      </c>
    </row>
    <row r="7" spans="1:35">
      <c r="B7" t="s">
        <v>27</v>
      </c>
      <c r="C7" t="s">
        <v>33</v>
      </c>
      <c r="E7" s="3" t="s">
        <v>34</v>
      </c>
      <c r="F7" s="3"/>
      <c r="G7" s="3" t="s">
        <v>28</v>
      </c>
      <c r="H7" s="3"/>
      <c r="I7" s="3" t="s">
        <v>29</v>
      </c>
      <c r="J7" s="3"/>
      <c r="K7" s="3" t="s">
        <v>30</v>
      </c>
      <c r="L7" s="3"/>
      <c r="M7" s="3" t="s">
        <v>31</v>
      </c>
      <c r="O7" t="s">
        <v>32</v>
      </c>
      <c r="Q7" s="33"/>
      <c r="S7">
        <f>B9</f>
        <v>1000513</v>
      </c>
      <c r="U7" s="14" t="s">
        <v>34</v>
      </c>
      <c r="W7" t="s">
        <v>12</v>
      </c>
    </row>
    <row r="8" spans="1:35">
      <c r="F8" s="3"/>
      <c r="G8" s="3"/>
      <c r="H8" s="3"/>
      <c r="I8" s="3"/>
      <c r="J8" s="3"/>
      <c r="K8" s="3"/>
      <c r="L8" s="3"/>
      <c r="M8" s="3"/>
      <c r="Q8" s="33"/>
      <c r="S8" t="s">
        <v>37</v>
      </c>
      <c r="U8" s="5">
        <f>G14</f>
        <v>11315070.57</v>
      </c>
      <c r="V8" s="5"/>
      <c r="W8" s="5"/>
      <c r="Y8">
        <v>2008</v>
      </c>
      <c r="AA8">
        <v>2009</v>
      </c>
      <c r="AC8">
        <v>2010</v>
      </c>
      <c r="AE8">
        <v>2011</v>
      </c>
      <c r="AG8">
        <v>2012</v>
      </c>
      <c r="AI8">
        <v>2013</v>
      </c>
    </row>
    <row r="9" spans="1:35">
      <c r="A9">
        <v>2008</v>
      </c>
      <c r="B9">
        <v>1000513</v>
      </c>
      <c r="C9" t="s">
        <v>35</v>
      </c>
      <c r="E9" s="5">
        <v>14328102.82</v>
      </c>
      <c r="F9" s="5"/>
      <c r="G9" s="5">
        <v>1943126.27</v>
      </c>
      <c r="H9" s="5"/>
      <c r="I9" s="5">
        <v>1943126.27</v>
      </c>
      <c r="J9" s="5"/>
      <c r="K9" s="5">
        <v>168127.22</v>
      </c>
      <c r="L9" s="5"/>
      <c r="M9" s="5">
        <v>12384976.550000001</v>
      </c>
      <c r="O9" s="13">
        <v>39419</v>
      </c>
      <c r="Q9" s="33"/>
      <c r="U9" s="5"/>
      <c r="V9" s="5"/>
      <c r="W9" s="5"/>
    </row>
    <row r="10" spans="1:35">
      <c r="A10">
        <v>2009</v>
      </c>
      <c r="B10">
        <v>1000513</v>
      </c>
      <c r="C10" t="s">
        <v>35</v>
      </c>
      <c r="E10" s="5">
        <v>14758386.619999999</v>
      </c>
      <c r="F10" s="5"/>
      <c r="G10" s="5">
        <v>3813978.94</v>
      </c>
      <c r="H10" s="5"/>
      <c r="I10" s="5">
        <v>1870852.67</v>
      </c>
      <c r="J10" s="5"/>
      <c r="K10" s="5">
        <v>153733.19</v>
      </c>
      <c r="L10" s="5"/>
      <c r="M10" s="5">
        <v>10944407.68</v>
      </c>
      <c r="O10" s="13">
        <v>39419</v>
      </c>
      <c r="Q10" s="33"/>
      <c r="S10" t="s">
        <v>9</v>
      </c>
      <c r="U10" s="5">
        <f>E9</f>
        <v>14328102.82</v>
      </c>
      <c r="V10" s="5"/>
      <c r="W10" s="5">
        <f>Y11</f>
        <v>895506.42625000002</v>
      </c>
      <c r="Y10" s="5">
        <f>U10/8</f>
        <v>1791012.8525</v>
      </c>
      <c r="Z10" t="s">
        <v>5</v>
      </c>
    </row>
    <row r="11" spans="1:35">
      <c r="A11">
        <v>2010</v>
      </c>
      <c r="B11">
        <v>1000513</v>
      </c>
      <c r="C11" t="s">
        <v>35</v>
      </c>
      <c r="E11" s="5">
        <v>14990869.140000001</v>
      </c>
      <c r="F11" s="5"/>
      <c r="G11" s="5">
        <v>5675286.5999999996</v>
      </c>
      <c r="H11" s="5"/>
      <c r="I11" s="5">
        <v>1861307.66</v>
      </c>
      <c r="J11" s="5"/>
      <c r="K11" s="5">
        <v>156154.89000000001</v>
      </c>
      <c r="L11" s="5"/>
      <c r="M11" s="5">
        <v>9315582.5399999991</v>
      </c>
      <c r="O11" s="13">
        <v>39419</v>
      </c>
      <c r="Q11" s="33"/>
      <c r="S11" t="s">
        <v>7</v>
      </c>
      <c r="U11" s="5">
        <f>+E10-E9</f>
        <v>430283.79999999888</v>
      </c>
      <c r="V11" s="5"/>
      <c r="W11" s="5"/>
      <c r="Y11" s="7">
        <f>Y10/2</f>
        <v>895506.42625000002</v>
      </c>
      <c r="Z11" t="s">
        <v>6</v>
      </c>
      <c r="AA11" s="8">
        <f>+Y10</f>
        <v>1791012.8525</v>
      </c>
      <c r="AB11" t="s">
        <v>5</v>
      </c>
    </row>
    <row r="12" spans="1:35">
      <c r="A12">
        <v>2011</v>
      </c>
      <c r="B12">
        <v>1000513</v>
      </c>
      <c r="C12" t="s">
        <v>35</v>
      </c>
      <c r="E12" s="5">
        <v>15023195.640000001</v>
      </c>
      <c r="F12" s="5"/>
      <c r="G12" s="5">
        <v>7552055.6500000004</v>
      </c>
      <c r="H12" s="5"/>
      <c r="I12" s="5">
        <v>1876769.05</v>
      </c>
      <c r="J12" s="5"/>
      <c r="K12" s="5">
        <v>156486.88</v>
      </c>
      <c r="L12" s="5"/>
      <c r="M12" s="5">
        <v>7471139.9900000002</v>
      </c>
      <c r="O12" s="13">
        <v>39419</v>
      </c>
      <c r="Q12" s="33"/>
      <c r="S12" t="s">
        <v>8</v>
      </c>
      <c r="U12" s="5">
        <f>+U11+U10</f>
        <v>14758386.619999999</v>
      </c>
      <c r="V12" s="5"/>
      <c r="W12" s="5">
        <f>AA11+AA13</f>
        <v>1817905.5899999999</v>
      </c>
      <c r="AA12" s="5">
        <f>+U11/8</f>
        <v>53785.47499999986</v>
      </c>
      <c r="AB12" t="s">
        <v>5</v>
      </c>
    </row>
    <row r="13" spans="1:35">
      <c r="A13">
        <v>2012</v>
      </c>
      <c r="B13">
        <v>1000513</v>
      </c>
      <c r="C13" t="s">
        <v>35</v>
      </c>
      <c r="E13" s="5">
        <v>15065888.039999999</v>
      </c>
      <c r="F13" s="5"/>
      <c r="G13" s="5">
        <v>9431767.1099999994</v>
      </c>
      <c r="H13" s="5"/>
      <c r="I13" s="5">
        <v>1879711.46</v>
      </c>
      <c r="J13" s="5"/>
      <c r="K13" s="5">
        <v>156936.32999999999</v>
      </c>
      <c r="L13" s="5"/>
      <c r="M13" s="5">
        <v>5634120.9299999997</v>
      </c>
      <c r="O13" s="13">
        <v>39419</v>
      </c>
      <c r="Q13" s="33"/>
      <c r="S13" t="s">
        <v>10</v>
      </c>
      <c r="U13" s="5">
        <f>E11-E10</f>
        <v>232482.52000000142</v>
      </c>
      <c r="V13" s="5"/>
      <c r="W13" s="5"/>
      <c r="AA13" s="7">
        <f>AA12/2</f>
        <v>26892.73749999993</v>
      </c>
      <c r="AB13" t="s">
        <v>6</v>
      </c>
      <c r="AC13" s="7">
        <f>AA11+AA12</f>
        <v>1844798.3274999999</v>
      </c>
      <c r="AD13" t="s">
        <v>5</v>
      </c>
    </row>
    <row r="14" spans="1:35">
      <c r="A14">
        <v>2013</v>
      </c>
      <c r="B14">
        <v>1000513</v>
      </c>
      <c r="C14" t="s">
        <v>35</v>
      </c>
      <c r="E14" s="5">
        <v>15066608.039999999</v>
      </c>
      <c r="F14" s="5"/>
      <c r="G14" s="5">
        <v>11315070.57</v>
      </c>
      <c r="H14" s="5"/>
      <c r="I14" s="5">
        <v>1883303.46</v>
      </c>
      <c r="J14" s="5"/>
      <c r="K14" s="5">
        <v>156943.82999999999</v>
      </c>
      <c r="L14" s="5"/>
      <c r="M14" s="5">
        <v>3751537.47</v>
      </c>
      <c r="O14" s="13">
        <v>39419</v>
      </c>
      <c r="Q14" s="33"/>
      <c r="S14" t="s">
        <v>11</v>
      </c>
      <c r="U14" s="5">
        <f>+U13+U12</f>
        <v>14990869.140000001</v>
      </c>
      <c r="V14" s="5"/>
      <c r="W14" s="5">
        <f>AC13+AC15</f>
        <v>1859328.4849999999</v>
      </c>
      <c r="AC14" s="6">
        <f>U13/8</f>
        <v>29060.315000000177</v>
      </c>
      <c r="AD14" t="s">
        <v>5</v>
      </c>
    </row>
    <row r="15" spans="1:35">
      <c r="E15" s="6"/>
      <c r="F15" s="6"/>
      <c r="G15" s="6"/>
      <c r="H15" s="6"/>
      <c r="I15" s="6"/>
      <c r="J15" s="6"/>
      <c r="K15" s="6"/>
      <c r="L15" s="6"/>
      <c r="M15" s="6"/>
      <c r="Q15" s="33"/>
      <c r="S15" t="s">
        <v>38</v>
      </c>
      <c r="U15" s="5">
        <f>+E12-E11</f>
        <v>32326.5</v>
      </c>
      <c r="V15" s="5"/>
      <c r="W15" s="5"/>
      <c r="AC15" s="8">
        <f>AC14/2</f>
        <v>14530.157500000088</v>
      </c>
      <c r="AD15" t="s">
        <v>6</v>
      </c>
      <c r="AE15" s="7">
        <f>AC13+AC14</f>
        <v>1873858.6425000001</v>
      </c>
      <c r="AF15" t="s">
        <v>5</v>
      </c>
    </row>
    <row r="16" spans="1:35">
      <c r="A16" s="19">
        <v>2014</v>
      </c>
      <c r="B16" s="19"/>
      <c r="C16" s="19"/>
      <c r="D16" s="19"/>
      <c r="E16" s="20">
        <f>E14</f>
        <v>15066608.039999999</v>
      </c>
      <c r="F16" s="20"/>
      <c r="G16" s="20">
        <f>G14+Y31</f>
        <v>13190839.305</v>
      </c>
      <c r="H16" s="20"/>
      <c r="I16" s="20">
        <f>Y31</f>
        <v>1875768.7350000001</v>
      </c>
      <c r="J16" s="20"/>
      <c r="K16" s="20"/>
      <c r="L16" s="20"/>
      <c r="M16" s="20">
        <f>E16-G16</f>
        <v>1875768.7349999994</v>
      </c>
      <c r="Q16" s="33"/>
      <c r="S16" t="s">
        <v>39</v>
      </c>
      <c r="U16" s="5">
        <f>+U15+U14</f>
        <v>15023195.640000001</v>
      </c>
      <c r="V16" s="5"/>
      <c r="W16" s="5">
        <f>+AE15+AE17</f>
        <v>1875879.0487500001</v>
      </c>
      <c r="AE16" s="6">
        <f>U15/8</f>
        <v>4040.8125</v>
      </c>
      <c r="AF16" t="s">
        <v>5</v>
      </c>
    </row>
    <row r="17" spans="1:36">
      <c r="A17" s="19">
        <v>2015</v>
      </c>
      <c r="B17" s="19"/>
      <c r="C17" s="19"/>
      <c r="D17" s="19"/>
      <c r="E17" s="20">
        <f>E16</f>
        <v>15066608.039999999</v>
      </c>
      <c r="F17" s="20"/>
      <c r="G17" s="20">
        <f>G16+Y32</f>
        <v>15066608.039999999</v>
      </c>
      <c r="H17" s="20"/>
      <c r="I17" s="20">
        <f>Y32</f>
        <v>1875768.7350000001</v>
      </c>
      <c r="J17" s="20"/>
      <c r="K17" s="20"/>
      <c r="L17" s="20"/>
      <c r="M17" s="20">
        <f>E17-G17</f>
        <v>0</v>
      </c>
      <c r="Q17" s="33"/>
      <c r="S17" t="s">
        <v>40</v>
      </c>
      <c r="U17" s="5">
        <f>E13-E12</f>
        <v>42692.39999999851</v>
      </c>
      <c r="V17" s="5"/>
      <c r="W17" s="5"/>
      <c r="AE17" s="8">
        <f>AE16/2</f>
        <v>2020.40625</v>
      </c>
      <c r="AF17" t="s">
        <v>6</v>
      </c>
      <c r="AG17" s="7">
        <f>AE15+AE16</f>
        <v>1877899.4550000001</v>
      </c>
      <c r="AH17" t="s">
        <v>5</v>
      </c>
    </row>
    <row r="18" spans="1:36">
      <c r="Q18" s="33"/>
      <c r="S18" t="s">
        <v>41</v>
      </c>
      <c r="U18" s="5">
        <f>+U17+U16</f>
        <v>15065888.039999999</v>
      </c>
      <c r="V18" s="5"/>
      <c r="W18" s="5">
        <f>+AG17+AG19</f>
        <v>1880567.73</v>
      </c>
      <c r="AG18" s="6">
        <f>U17/8</f>
        <v>5336.5499999998137</v>
      </c>
      <c r="AH18" t="s">
        <v>5</v>
      </c>
    </row>
    <row r="19" spans="1:36">
      <c r="E19" s="6"/>
      <c r="F19" s="6"/>
      <c r="G19" s="6"/>
      <c r="H19" s="6"/>
      <c r="I19" s="6"/>
      <c r="J19" s="6"/>
      <c r="K19" s="6"/>
      <c r="L19" s="6"/>
      <c r="M19" s="6"/>
      <c r="Q19" s="33"/>
      <c r="S19" t="s">
        <v>42</v>
      </c>
      <c r="U19" s="5">
        <f>E14-E13</f>
        <v>720</v>
      </c>
      <c r="V19" s="5"/>
      <c r="W19" s="5"/>
      <c r="AG19" s="8">
        <f>AG18/2</f>
        <v>2668.2749999999069</v>
      </c>
      <c r="AH19" t="s">
        <v>6</v>
      </c>
      <c r="AI19" s="7">
        <f>AG17+AG18</f>
        <v>1883236.0049999999</v>
      </c>
      <c r="AJ19" t="s">
        <v>5</v>
      </c>
    </row>
    <row r="20" spans="1:36">
      <c r="E20" s="6"/>
      <c r="F20" s="6"/>
      <c r="G20" s="6"/>
      <c r="H20" s="6"/>
      <c r="I20" s="6"/>
      <c r="J20" s="6"/>
      <c r="K20" s="6"/>
      <c r="L20" s="6"/>
      <c r="M20" s="6"/>
      <c r="Q20" s="33"/>
      <c r="S20" t="s">
        <v>43</v>
      </c>
      <c r="U20" s="5">
        <f>+U19+U18</f>
        <v>15066608.039999999</v>
      </c>
      <c r="V20" s="5"/>
      <c r="W20" s="5">
        <f>+AI19+AI21</f>
        <v>1883281.0049999999</v>
      </c>
      <c r="AI20" s="6">
        <f>U19/8</f>
        <v>90</v>
      </c>
      <c r="AJ20" t="s">
        <v>5</v>
      </c>
    </row>
    <row r="21" spans="1:36">
      <c r="E21" s="6"/>
      <c r="F21" s="6"/>
      <c r="G21" t="s">
        <v>49</v>
      </c>
      <c r="H21" s="6"/>
      <c r="I21" s="6">
        <f>I16-I14</f>
        <v>-7534.7249999998603</v>
      </c>
      <c r="J21" s="6"/>
      <c r="K21" s="6"/>
      <c r="L21" s="6"/>
      <c r="M21" s="6"/>
      <c r="Q21" s="33"/>
      <c r="U21" s="5"/>
      <c r="V21" s="5"/>
      <c r="W21" s="5"/>
      <c r="AI21" s="8">
        <f>AI20/2</f>
        <v>45</v>
      </c>
      <c r="AJ21" t="s">
        <v>6</v>
      </c>
    </row>
    <row r="22" spans="1:36">
      <c r="E22" s="10"/>
      <c r="Q22" s="33"/>
      <c r="S22" t="s">
        <v>13</v>
      </c>
      <c r="U22" s="5"/>
      <c r="V22" s="5"/>
      <c r="W22" s="5">
        <f>SUM(W8:W21)</f>
        <v>10212468.285</v>
      </c>
    </row>
    <row r="23" spans="1:36">
      <c r="E23" s="6"/>
      <c r="Q23" s="33"/>
      <c r="S23" t="s">
        <v>14</v>
      </c>
      <c r="U23" s="5"/>
      <c r="V23" s="5"/>
      <c r="W23" s="5">
        <f>G14</f>
        <v>11315070.57</v>
      </c>
    </row>
    <row r="24" spans="1:36">
      <c r="E24" s="10"/>
      <c r="Q24" s="33"/>
      <c r="U24" s="5"/>
      <c r="V24" s="5"/>
      <c r="W24" s="5"/>
    </row>
    <row r="25" spans="1:36">
      <c r="Q25" s="33"/>
      <c r="S25" t="s">
        <v>15</v>
      </c>
      <c r="U25" s="5"/>
      <c r="V25" s="5"/>
      <c r="W25" s="5">
        <f>+W22-W23</f>
        <v>-1102602.2850000001</v>
      </c>
    </row>
    <row r="26" spans="1:36">
      <c r="Q26" s="33"/>
      <c r="U26" s="5"/>
      <c r="V26" s="5"/>
      <c r="W26" s="5"/>
    </row>
    <row r="27" spans="1:36">
      <c r="Q27" s="33"/>
      <c r="U27" s="5"/>
      <c r="V27" s="5"/>
    </row>
    <row r="28" spans="1:36" ht="15.75" thickBot="1">
      <c r="Q28" s="33"/>
      <c r="S28" t="s">
        <v>45</v>
      </c>
      <c r="T28" s="5"/>
      <c r="U28" s="5"/>
      <c r="V28" s="5"/>
    </row>
    <row r="29" spans="1:36">
      <c r="Q29" s="33"/>
      <c r="S29" s="5" t="s">
        <v>17</v>
      </c>
      <c r="T29" s="5"/>
      <c r="U29" s="9">
        <v>1</v>
      </c>
      <c r="V29" s="5"/>
      <c r="W29" s="21"/>
      <c r="X29" s="22"/>
      <c r="Y29" s="22" t="s">
        <v>23</v>
      </c>
      <c r="Z29" s="22" t="s">
        <v>24</v>
      </c>
      <c r="AA29" s="22"/>
      <c r="AB29" s="23" t="s">
        <v>25</v>
      </c>
    </row>
    <row r="30" spans="1:36">
      <c r="Q30" s="33"/>
      <c r="S30" s="5" t="s">
        <v>18</v>
      </c>
      <c r="T30" s="5"/>
      <c r="U30" s="5">
        <f>W23</f>
        <v>11315070.57</v>
      </c>
      <c r="V30" s="5"/>
      <c r="W30" s="24">
        <v>2013</v>
      </c>
      <c r="X30" s="25"/>
      <c r="Y30" s="26">
        <f>I14</f>
        <v>1883303.46</v>
      </c>
      <c r="Z30" s="26">
        <f>G14</f>
        <v>11315070.57</v>
      </c>
      <c r="AA30" s="26"/>
      <c r="AB30" s="27">
        <f>U31-Z30</f>
        <v>3751537.4699999988</v>
      </c>
    </row>
    <row r="31" spans="1:36">
      <c r="Q31" s="33"/>
      <c r="S31" s="5" t="s">
        <v>46</v>
      </c>
      <c r="T31" s="5"/>
      <c r="U31" s="5">
        <f>E14</f>
        <v>15066608.039999999</v>
      </c>
      <c r="V31" s="5"/>
      <c r="W31" s="24">
        <v>2014</v>
      </c>
      <c r="X31" s="25"/>
      <c r="Y31" s="26">
        <f>M14/2</f>
        <v>1875768.7350000001</v>
      </c>
      <c r="Z31" s="26">
        <f>Z30+Y31</f>
        <v>13190839.305</v>
      </c>
      <c r="AA31" s="26"/>
      <c r="AB31" s="27">
        <f>AB30-Y31</f>
        <v>1875768.7349999987</v>
      </c>
    </row>
    <row r="32" spans="1:36" ht="15.75" thickBot="1">
      <c r="Q32" s="33"/>
      <c r="S32" s="5" t="s">
        <v>20</v>
      </c>
      <c r="T32" s="5"/>
      <c r="U32" s="5">
        <v>2</v>
      </c>
      <c r="V32" s="5"/>
      <c r="W32" s="28">
        <v>2015</v>
      </c>
      <c r="X32" s="29"/>
      <c r="Y32" s="30">
        <f>Y31</f>
        <v>1875768.7350000001</v>
      </c>
      <c r="Z32" s="30">
        <f t="shared" ref="Z32" si="0">Z31+Y32</f>
        <v>15066608.039999999</v>
      </c>
      <c r="AA32" s="30"/>
      <c r="AB32" s="31">
        <f t="shared" ref="AB32" si="1">AB31-Y32</f>
        <v>0</v>
      </c>
    </row>
    <row r="33" spans="1:39">
      <c r="Q33" s="33"/>
      <c r="S33" s="5" t="s">
        <v>21</v>
      </c>
      <c r="T33" s="5"/>
      <c r="U33" s="5">
        <v>0</v>
      </c>
      <c r="Y33" s="5"/>
      <c r="Z33" s="5"/>
      <c r="AA33" s="5"/>
      <c r="AB33" s="6"/>
    </row>
    <row r="34" spans="1:39" s="15" customFormat="1" ht="15.75" thickBot="1">
      <c r="Q34" s="34"/>
      <c r="S34" s="16"/>
      <c r="T34" s="15" t="s">
        <v>22</v>
      </c>
      <c r="U34" s="17">
        <f>((U29-(U30/U31)-U33))/U32</f>
        <v>0.12449840933142103</v>
      </c>
      <c r="Y34" s="16"/>
      <c r="Z34" s="16"/>
      <c r="AA34" s="16"/>
      <c r="AB34" s="18"/>
    </row>
    <row r="35" spans="1:39">
      <c r="Q35" s="33"/>
      <c r="U35" s="5"/>
      <c r="V35" s="5"/>
      <c r="W35" s="5"/>
      <c r="Y35" s="5"/>
      <c r="Z35" s="5"/>
      <c r="AA35" s="5"/>
      <c r="AB35" s="6"/>
    </row>
    <row r="36" spans="1:39">
      <c r="Q36" s="33"/>
    </row>
    <row r="37" spans="1:39" ht="18.75">
      <c r="B37" s="35" t="s">
        <v>50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Q37" s="33"/>
      <c r="S37" s="35" t="s">
        <v>51</v>
      </c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6"/>
      <c r="AF37" s="36"/>
      <c r="AG37" s="36"/>
      <c r="AH37" s="36"/>
      <c r="AI37" s="36"/>
      <c r="AJ37" s="36"/>
      <c r="AK37" s="36"/>
      <c r="AL37" s="36"/>
      <c r="AM37" s="36"/>
    </row>
    <row r="38" spans="1:39">
      <c r="Q38" s="33"/>
      <c r="W38" s="5"/>
      <c r="Y38" s="5"/>
      <c r="Z38" s="5"/>
      <c r="AA38" s="5"/>
    </row>
    <row r="39" spans="1:39">
      <c r="A39" s="12" t="s">
        <v>36</v>
      </c>
      <c r="C39" t="s">
        <v>33</v>
      </c>
      <c r="E39" s="3" t="s">
        <v>34</v>
      </c>
      <c r="F39" s="3"/>
      <c r="G39" s="3" t="s">
        <v>28</v>
      </c>
      <c r="H39" s="3"/>
      <c r="I39" s="3" t="s">
        <v>29</v>
      </c>
      <c r="J39" s="3"/>
      <c r="K39" s="3" t="s">
        <v>30</v>
      </c>
      <c r="L39" s="3"/>
      <c r="M39" s="3" t="s">
        <v>31</v>
      </c>
      <c r="O39" t="s">
        <v>32</v>
      </c>
      <c r="Q39" s="33"/>
      <c r="S39" t="s">
        <v>3</v>
      </c>
      <c r="U39" s="5"/>
      <c r="W39" t="s">
        <v>44</v>
      </c>
    </row>
    <row r="40" spans="1:39">
      <c r="Q40" s="33"/>
      <c r="S40">
        <f>B41</f>
        <v>2003520</v>
      </c>
      <c r="U40" s="14" t="s">
        <v>34</v>
      </c>
      <c r="W40" t="s">
        <v>12</v>
      </c>
    </row>
    <row r="41" spans="1:39">
      <c r="A41">
        <v>2008</v>
      </c>
      <c r="B41">
        <v>2003520</v>
      </c>
      <c r="C41" t="s">
        <v>35</v>
      </c>
      <c r="E41" s="5">
        <v>7124531.7599999998</v>
      </c>
      <c r="F41" s="6"/>
      <c r="G41" s="5">
        <v>520713.73</v>
      </c>
      <c r="H41" s="6"/>
      <c r="I41" s="5">
        <v>520713.73</v>
      </c>
      <c r="J41" s="6"/>
      <c r="K41" s="5">
        <v>76690.62</v>
      </c>
      <c r="L41" s="6"/>
      <c r="M41" s="5">
        <v>6603818.0300000003</v>
      </c>
      <c r="O41" s="13">
        <v>39605</v>
      </c>
      <c r="Q41" s="33"/>
      <c r="S41" t="s">
        <v>37</v>
      </c>
      <c r="U41" s="5">
        <f>G46</f>
        <v>5095203.29</v>
      </c>
      <c r="V41" s="5"/>
      <c r="W41" s="5"/>
      <c r="Y41">
        <v>2008</v>
      </c>
      <c r="AA41">
        <v>2009</v>
      </c>
      <c r="AC41">
        <v>2010</v>
      </c>
      <c r="AE41">
        <v>2011</v>
      </c>
      <c r="AG41">
        <v>2012</v>
      </c>
      <c r="AI41">
        <v>2013</v>
      </c>
    </row>
    <row r="42" spans="1:39">
      <c r="A42">
        <v>2009</v>
      </c>
      <c r="B42">
        <v>2003520</v>
      </c>
      <c r="C42" t="s">
        <v>35</v>
      </c>
      <c r="E42" s="5">
        <v>7253008.3899999997</v>
      </c>
      <c r="F42" s="6"/>
      <c r="G42" s="5">
        <v>1434300.62</v>
      </c>
      <c r="H42" s="6"/>
      <c r="I42" s="5">
        <v>913586.89</v>
      </c>
      <c r="J42" s="6"/>
      <c r="K42" s="5">
        <v>76952.89</v>
      </c>
      <c r="L42" s="6"/>
      <c r="M42" s="5">
        <v>5818707.7699999996</v>
      </c>
      <c r="O42" s="13">
        <v>39605</v>
      </c>
      <c r="Q42" s="33"/>
      <c r="U42" s="5"/>
      <c r="V42" s="5"/>
      <c r="W42" s="5"/>
    </row>
    <row r="43" spans="1:39">
      <c r="A43">
        <v>2010</v>
      </c>
      <c r="B43">
        <v>2003520</v>
      </c>
      <c r="C43" t="s">
        <v>35</v>
      </c>
      <c r="E43" s="5">
        <v>7300847.3700000001</v>
      </c>
      <c r="F43" s="6"/>
      <c r="G43" s="5">
        <v>2344054.12</v>
      </c>
      <c r="H43" s="6"/>
      <c r="I43" s="5">
        <v>909753.5</v>
      </c>
      <c r="J43" s="6"/>
      <c r="K43" s="5">
        <v>76050.490000000005</v>
      </c>
      <c r="L43" s="6"/>
      <c r="M43" s="5">
        <v>4956793.25</v>
      </c>
      <c r="O43" s="13">
        <v>39605</v>
      </c>
      <c r="Q43" s="33"/>
      <c r="S43" t="s">
        <v>9</v>
      </c>
      <c r="U43" s="5">
        <f>E41</f>
        <v>7124531.7599999998</v>
      </c>
      <c r="V43" s="5"/>
      <c r="W43" s="5">
        <f>Y44</f>
        <v>356226.58799999999</v>
      </c>
      <c r="Y43" s="5">
        <f>U43/10</f>
        <v>712453.17599999998</v>
      </c>
      <c r="Z43" t="s">
        <v>5</v>
      </c>
    </row>
    <row r="44" spans="1:39">
      <c r="A44">
        <v>2011</v>
      </c>
      <c r="B44">
        <v>2003520</v>
      </c>
      <c r="C44" t="s">
        <v>35</v>
      </c>
      <c r="E44" s="5">
        <v>7336467.3700000001</v>
      </c>
      <c r="F44" s="6"/>
      <c r="G44" s="5">
        <v>3259372.37</v>
      </c>
      <c r="H44" s="6"/>
      <c r="I44" s="5">
        <v>915318.25</v>
      </c>
      <c r="J44" s="6"/>
      <c r="K44" s="5">
        <v>76421.539999999994</v>
      </c>
      <c r="L44" s="6"/>
      <c r="M44" s="5">
        <v>4077095</v>
      </c>
      <c r="O44" s="13">
        <v>39605</v>
      </c>
      <c r="Q44" s="33"/>
      <c r="S44" t="s">
        <v>7</v>
      </c>
      <c r="U44" s="5">
        <f>+E42-E41</f>
        <v>128476.62999999989</v>
      </c>
      <c r="V44" s="5"/>
      <c r="W44" s="5"/>
      <c r="Y44" s="7">
        <f>Y43/2</f>
        <v>356226.58799999999</v>
      </c>
      <c r="Z44" t="s">
        <v>6</v>
      </c>
      <c r="AA44" s="8">
        <f>+Y43</f>
        <v>712453.17599999998</v>
      </c>
      <c r="AB44" t="s">
        <v>5</v>
      </c>
    </row>
    <row r="45" spans="1:39">
      <c r="A45">
        <v>2012</v>
      </c>
      <c r="B45">
        <v>2003520</v>
      </c>
      <c r="C45" t="s">
        <v>35</v>
      </c>
      <c r="E45" s="5">
        <v>7342504.8700000001</v>
      </c>
      <c r="F45" s="6"/>
      <c r="G45" s="5">
        <v>4176863.62</v>
      </c>
      <c r="H45" s="6"/>
      <c r="I45" s="5">
        <v>917491.25</v>
      </c>
      <c r="J45" s="6"/>
      <c r="K45" s="5">
        <v>76484.429999999993</v>
      </c>
      <c r="L45" s="6"/>
      <c r="M45" s="5">
        <v>3165641.25</v>
      </c>
      <c r="O45" s="13">
        <v>39605</v>
      </c>
      <c r="Q45" s="33"/>
      <c r="S45" t="s">
        <v>8</v>
      </c>
      <c r="U45" s="5">
        <f>+U44+U43</f>
        <v>7253008.3899999997</v>
      </c>
      <c r="V45" s="5"/>
      <c r="W45" s="5">
        <f>AA44+AA46</f>
        <v>718877.00749999995</v>
      </c>
      <c r="AA45" s="5">
        <f>+U44/10</f>
        <v>12847.66299999999</v>
      </c>
      <c r="AB45" t="s">
        <v>5</v>
      </c>
    </row>
    <row r="46" spans="1:39">
      <c r="A46">
        <v>2013</v>
      </c>
      <c r="B46">
        <v>2003520</v>
      </c>
      <c r="C46" t="s">
        <v>35</v>
      </c>
      <c r="E46" s="5">
        <v>7348204.8700000001</v>
      </c>
      <c r="F46" s="6"/>
      <c r="G46" s="5">
        <v>5095203.29</v>
      </c>
      <c r="H46" s="6"/>
      <c r="I46" s="5">
        <v>918339.67</v>
      </c>
      <c r="J46" s="6"/>
      <c r="K46" s="5">
        <v>76543.8</v>
      </c>
      <c r="L46" s="6"/>
      <c r="M46" s="5">
        <v>2253001.58</v>
      </c>
      <c r="O46" s="13">
        <v>39605</v>
      </c>
      <c r="Q46" s="33"/>
      <c r="S46" t="s">
        <v>10</v>
      </c>
      <c r="U46" s="5">
        <f>E43-E42</f>
        <v>47838.980000000447</v>
      </c>
      <c r="V46" s="5"/>
      <c r="W46" s="5"/>
      <c r="AA46" s="7">
        <f>AA45/2</f>
        <v>6423.8314999999948</v>
      </c>
      <c r="AB46" t="s">
        <v>6</v>
      </c>
      <c r="AC46" s="7">
        <f>AA44+AA45</f>
        <v>725300.83899999992</v>
      </c>
      <c r="AD46" t="s">
        <v>5</v>
      </c>
    </row>
    <row r="47" spans="1:39">
      <c r="E47" s="6"/>
      <c r="F47" s="6"/>
      <c r="G47" s="6"/>
      <c r="H47" s="6"/>
      <c r="I47" s="6"/>
      <c r="J47" s="6"/>
      <c r="K47" s="6"/>
      <c r="L47" s="6"/>
      <c r="M47" s="6"/>
      <c r="Q47" s="33"/>
      <c r="S47" t="s">
        <v>11</v>
      </c>
      <c r="U47" s="5">
        <f>+U46+U45</f>
        <v>7300847.3700000001</v>
      </c>
      <c r="V47" s="5"/>
      <c r="W47" s="5">
        <f>AC46+AC48</f>
        <v>727692.78799999994</v>
      </c>
      <c r="AC47" s="6">
        <f>U46/10</f>
        <v>4783.8980000000447</v>
      </c>
      <c r="AD47" t="s">
        <v>5</v>
      </c>
    </row>
    <row r="48" spans="1:39">
      <c r="A48" s="19">
        <v>2014</v>
      </c>
      <c r="B48" s="19"/>
      <c r="C48" s="19"/>
      <c r="D48" s="19"/>
      <c r="E48" s="20">
        <f>E46</f>
        <v>7348204.8700000001</v>
      </c>
      <c r="F48" s="20"/>
      <c r="G48" s="20">
        <f>G46+Y64</f>
        <v>6026195.6784297526</v>
      </c>
      <c r="H48" s="20"/>
      <c r="I48" s="20">
        <f>Y64</f>
        <v>930992.38842975209</v>
      </c>
      <c r="J48" s="20"/>
      <c r="K48" s="20"/>
      <c r="L48" s="20"/>
      <c r="M48" s="20">
        <f>E46-G48</f>
        <v>1322009.1915702475</v>
      </c>
      <c r="Q48" s="33"/>
      <c r="S48" t="s">
        <v>38</v>
      </c>
      <c r="U48" s="5">
        <f>+E44-E43</f>
        <v>35620</v>
      </c>
      <c r="V48" s="5"/>
      <c r="W48" s="5"/>
      <c r="AC48" s="8">
        <f>AC47/2</f>
        <v>2391.9490000000224</v>
      </c>
      <c r="AD48" t="s">
        <v>6</v>
      </c>
      <c r="AE48" s="7">
        <f>AC46+AC47</f>
        <v>730084.73699999996</v>
      </c>
      <c r="AF48" t="s">
        <v>5</v>
      </c>
    </row>
    <row r="49" spans="1:36">
      <c r="A49" s="19">
        <v>2015</v>
      </c>
      <c r="B49" s="19"/>
      <c r="C49" s="19"/>
      <c r="D49" s="19"/>
      <c r="E49" s="20">
        <f>E48</f>
        <v>7348204.8700000001</v>
      </c>
      <c r="F49" s="20"/>
      <c r="G49" s="20">
        <f>G48+Y64</f>
        <v>6957188.0668595042</v>
      </c>
      <c r="H49" s="20"/>
      <c r="I49" s="20">
        <f t="shared" ref="I49:I50" si="2">Y65</f>
        <v>930992.38842975209</v>
      </c>
      <c r="J49" s="20"/>
      <c r="K49" s="20"/>
      <c r="L49" s="20"/>
      <c r="M49" s="20">
        <f>E46-G49</f>
        <v>391016.8031404959</v>
      </c>
      <c r="Q49" s="33"/>
      <c r="S49" t="s">
        <v>39</v>
      </c>
      <c r="U49" s="5">
        <f>+U48+U47</f>
        <v>7336467.3700000001</v>
      </c>
      <c r="V49" s="5"/>
      <c r="W49" s="5">
        <f>+AE48+AE50</f>
        <v>731865.73699999996</v>
      </c>
      <c r="AE49" s="6">
        <f>U48/10</f>
        <v>3562</v>
      </c>
      <c r="AF49" t="s">
        <v>5</v>
      </c>
    </row>
    <row r="50" spans="1:36">
      <c r="A50" s="19">
        <v>2016</v>
      </c>
      <c r="B50" s="19"/>
      <c r="C50" s="19"/>
      <c r="D50" s="19"/>
      <c r="E50" s="20">
        <f>E49</f>
        <v>7348204.8700000001</v>
      </c>
      <c r="F50" s="20"/>
      <c r="G50" s="20">
        <f>G49+Y66</f>
        <v>7348204.8700000001</v>
      </c>
      <c r="H50" s="20"/>
      <c r="I50" s="20">
        <f t="shared" si="2"/>
        <v>391016.8031404959</v>
      </c>
      <c r="J50" s="20"/>
      <c r="K50" s="20"/>
      <c r="L50" s="20"/>
      <c r="M50" s="20">
        <f>E46-G50</f>
        <v>0</v>
      </c>
      <c r="Q50" s="33"/>
      <c r="S50" t="s">
        <v>40</v>
      </c>
      <c r="U50" s="5">
        <f>E45-E44</f>
        <v>6037.5</v>
      </c>
      <c r="V50" s="5"/>
      <c r="W50" s="5"/>
      <c r="AE50" s="8">
        <f>AE49/2</f>
        <v>1781</v>
      </c>
      <c r="AF50" t="s">
        <v>6</v>
      </c>
      <c r="AG50" s="7">
        <f>AE48+AE49</f>
        <v>733646.73699999996</v>
      </c>
      <c r="AH50" t="s">
        <v>5</v>
      </c>
    </row>
    <row r="51" spans="1:36">
      <c r="E51" s="6"/>
      <c r="F51" s="6"/>
      <c r="G51" s="6"/>
      <c r="H51" s="6"/>
      <c r="I51" s="6"/>
      <c r="J51" s="6"/>
      <c r="K51" s="6"/>
      <c r="L51" s="6"/>
      <c r="M51" s="6"/>
      <c r="Q51" s="33"/>
      <c r="S51" t="s">
        <v>41</v>
      </c>
      <c r="U51" s="5">
        <f>+U50+U49</f>
        <v>7342504.8700000001</v>
      </c>
      <c r="V51" s="5"/>
      <c r="W51" s="5">
        <f>+AG50+AG52</f>
        <v>733948.61199999996</v>
      </c>
      <c r="AG51" s="6">
        <f>U50/10</f>
        <v>603.75</v>
      </c>
      <c r="AH51" t="s">
        <v>5</v>
      </c>
    </row>
    <row r="52" spans="1:36">
      <c r="Q52" s="33"/>
      <c r="S52" t="s">
        <v>42</v>
      </c>
      <c r="U52" s="5">
        <f>E46-E45</f>
        <v>5700</v>
      </c>
      <c r="V52" s="5"/>
      <c r="W52" s="5"/>
      <c r="AG52" s="8">
        <f>AG51/2</f>
        <v>301.875</v>
      </c>
      <c r="AH52" t="s">
        <v>6</v>
      </c>
      <c r="AI52" s="7">
        <f>AG50+AG51</f>
        <v>734250.48699999996</v>
      </c>
      <c r="AJ52" t="s">
        <v>5</v>
      </c>
    </row>
    <row r="53" spans="1:36">
      <c r="G53" t="s">
        <v>49</v>
      </c>
      <c r="I53" s="6">
        <f>I48-I46</f>
        <v>12652.718429752043</v>
      </c>
      <c r="Q53" s="33"/>
      <c r="S53" t="s">
        <v>43</v>
      </c>
      <c r="U53" s="5">
        <f>+U52+U51</f>
        <v>7348204.8700000001</v>
      </c>
      <c r="V53" s="5"/>
      <c r="W53" s="5">
        <f>+AI52+AI54</f>
        <v>734535.48699999996</v>
      </c>
      <c r="AI53" s="6">
        <f>U52/10</f>
        <v>570</v>
      </c>
      <c r="AJ53" t="s">
        <v>5</v>
      </c>
    </row>
    <row r="54" spans="1:36">
      <c r="I54" s="6"/>
      <c r="Q54" s="33"/>
      <c r="U54" s="5"/>
      <c r="V54" s="5"/>
      <c r="W54" s="5"/>
      <c r="AI54" s="8">
        <f>AI53/2</f>
        <v>285</v>
      </c>
      <c r="AJ54" t="s">
        <v>6</v>
      </c>
    </row>
    <row r="55" spans="1:36">
      <c r="Q55" s="33"/>
      <c r="S55" t="s">
        <v>13</v>
      </c>
      <c r="U55" s="5"/>
      <c r="V55" s="5"/>
      <c r="W55" s="5">
        <f>SUM(W41:W54)</f>
        <v>4003146.2194999997</v>
      </c>
    </row>
    <row r="56" spans="1:36">
      <c r="Q56" s="33"/>
      <c r="S56" t="s">
        <v>14</v>
      </c>
      <c r="U56" s="5"/>
      <c r="V56" s="5"/>
      <c r="W56" s="5">
        <f>G46</f>
        <v>5095203.29</v>
      </c>
    </row>
    <row r="57" spans="1:36">
      <c r="Q57" s="33"/>
      <c r="U57" s="5"/>
      <c r="V57" s="5"/>
      <c r="W57" s="5"/>
    </row>
    <row r="58" spans="1:36">
      <c r="Q58" s="33"/>
      <c r="S58" t="s">
        <v>15</v>
      </c>
      <c r="U58" s="5"/>
      <c r="V58" s="5"/>
      <c r="W58" s="5">
        <f>+W55-W56</f>
        <v>-1092057.0705000004</v>
      </c>
    </row>
    <row r="59" spans="1:36">
      <c r="Q59" s="33"/>
      <c r="U59" s="5"/>
      <c r="V59" s="5"/>
      <c r="W59" s="5"/>
    </row>
    <row r="60" spans="1:36">
      <c r="Q60" s="33"/>
      <c r="U60" s="5"/>
      <c r="V60" s="5"/>
    </row>
    <row r="61" spans="1:36" ht="15.75" thickBot="1">
      <c r="Q61" s="33"/>
      <c r="S61" t="s">
        <v>45</v>
      </c>
      <c r="T61" s="5"/>
      <c r="U61" s="5"/>
      <c r="V61" s="5"/>
    </row>
    <row r="62" spans="1:36">
      <c r="Q62" s="33"/>
      <c r="S62" s="5" t="s">
        <v>17</v>
      </c>
      <c r="T62" s="5"/>
      <c r="U62" s="9">
        <v>1</v>
      </c>
      <c r="V62" s="5"/>
      <c r="W62" s="21"/>
      <c r="X62" s="22"/>
      <c r="Y62" s="22" t="s">
        <v>23</v>
      </c>
      <c r="Z62" s="22" t="s">
        <v>24</v>
      </c>
      <c r="AA62" s="22"/>
      <c r="AB62" s="23" t="s">
        <v>25</v>
      </c>
    </row>
    <row r="63" spans="1:36">
      <c r="Q63" s="33"/>
      <c r="S63" s="5" t="s">
        <v>18</v>
      </c>
      <c r="T63" s="5"/>
      <c r="U63" s="5">
        <f>W56</f>
        <v>5095203.29</v>
      </c>
      <c r="V63" s="5"/>
      <c r="W63" s="24">
        <v>2013</v>
      </c>
      <c r="X63" s="25"/>
      <c r="Y63" s="26">
        <f>I46</f>
        <v>918339.67</v>
      </c>
      <c r="Z63" s="26">
        <f>G46</f>
        <v>5095203.29</v>
      </c>
      <c r="AA63" s="26"/>
      <c r="AB63" s="27">
        <f>U64-Z63</f>
        <v>2253001.58</v>
      </c>
    </row>
    <row r="64" spans="1:36">
      <c r="Q64" s="33"/>
      <c r="S64" s="5" t="s">
        <v>46</v>
      </c>
      <c r="T64" s="5"/>
      <c r="U64" s="5">
        <f>E46</f>
        <v>7348204.8700000001</v>
      </c>
      <c r="V64" s="5"/>
      <c r="W64" s="24">
        <v>2014</v>
      </c>
      <c r="X64" s="25"/>
      <c r="Y64" s="26">
        <f>M46/2.42</f>
        <v>930992.38842975209</v>
      </c>
      <c r="Z64" s="26">
        <f>Z63+Y64</f>
        <v>6026195.6784297526</v>
      </c>
      <c r="AA64" s="26"/>
      <c r="AB64" s="27">
        <f>AB63-Y64</f>
        <v>1322009.191570248</v>
      </c>
    </row>
    <row r="65" spans="1:39">
      <c r="Q65" s="33"/>
      <c r="S65" s="5" t="s">
        <v>20</v>
      </c>
      <c r="T65" s="5"/>
      <c r="U65" s="4">
        <v>2.42</v>
      </c>
      <c r="V65" s="5"/>
      <c r="W65" s="24">
        <v>2015</v>
      </c>
      <c r="X65" s="25"/>
      <c r="Y65" s="26">
        <f>M46/2.42</f>
        <v>930992.38842975209</v>
      </c>
      <c r="Z65" s="26">
        <f>Z64+Y65</f>
        <v>6957188.0668595042</v>
      </c>
      <c r="AA65" s="26"/>
      <c r="AB65" s="27">
        <f>AB64-Y65</f>
        <v>391016.8031404959</v>
      </c>
    </row>
    <row r="66" spans="1:39" s="15" customFormat="1" ht="15.75" thickBo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8"/>
      <c r="R66" s="37"/>
      <c r="S66" s="5" t="s">
        <v>21</v>
      </c>
      <c r="T66" s="5"/>
      <c r="U66" s="5">
        <v>0</v>
      </c>
      <c r="V66"/>
      <c r="W66" s="28">
        <v>2016</v>
      </c>
      <c r="X66" s="29"/>
      <c r="Y66" s="30">
        <f>AB65</f>
        <v>391016.8031404959</v>
      </c>
      <c r="Z66" s="30">
        <f>Z65+Y66</f>
        <v>7348204.8700000001</v>
      </c>
      <c r="AA66" s="30"/>
      <c r="AB66" s="31">
        <f>AB65-Y66</f>
        <v>0</v>
      </c>
      <c r="AC66"/>
      <c r="AD66"/>
      <c r="AE66"/>
      <c r="AF66"/>
      <c r="AG66"/>
      <c r="AH66"/>
      <c r="AI66"/>
      <c r="AJ66"/>
      <c r="AK66"/>
      <c r="AL66"/>
      <c r="AM66"/>
    </row>
    <row r="67" spans="1:39" ht="15.75" thickBo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34"/>
      <c r="R67" s="15"/>
      <c r="S67" s="16"/>
      <c r="T67" s="15" t="s">
        <v>22</v>
      </c>
      <c r="U67" s="17">
        <f>((U62-(U63/U64)-U66))/U65</f>
        <v>0.12669657486424329</v>
      </c>
      <c r="V67" s="15"/>
      <c r="W67" s="15"/>
      <c r="X67" s="15"/>
      <c r="Y67" s="16"/>
      <c r="Z67" s="16"/>
      <c r="AA67" s="16"/>
      <c r="AB67" s="18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</row>
  </sheetData>
  <mergeCells count="4">
    <mergeCell ref="B3:M3"/>
    <mergeCell ref="B37:M37"/>
    <mergeCell ref="S37:AD37"/>
    <mergeCell ref="S3:A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Summary</vt:lpstr>
    </vt:vector>
  </TitlesOfParts>
  <Company>Utilities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swiorek</dc:creator>
  <cp:lastModifiedBy>swiorek</cp:lastModifiedBy>
  <dcterms:created xsi:type="dcterms:W3CDTF">2014-04-01T16:36:41Z</dcterms:created>
  <dcterms:modified xsi:type="dcterms:W3CDTF">2014-04-01T20:13:46Z</dcterms:modified>
</cp:coreProperties>
</file>