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360" windowWidth="24675" windowHeight="11535"/>
  </bookViews>
  <sheets>
    <sheet name="Interrog 10" sheetId="1" r:id="rId1"/>
  </sheets>
  <calcPr calcId="145621"/>
</workbook>
</file>

<file path=xl/calcChain.xml><?xml version="1.0" encoding="utf-8"?>
<calcChain xmlns="http://schemas.openxmlformats.org/spreadsheetml/2006/main">
  <c r="I103" i="1" l="1"/>
  <c r="H103" i="1"/>
  <c r="E28" i="1" s="1"/>
  <c r="G103" i="1"/>
  <c r="E103" i="1"/>
  <c r="D103" i="1"/>
  <c r="C103" i="1"/>
  <c r="I102" i="1"/>
  <c r="H102" i="1"/>
  <c r="G102" i="1"/>
  <c r="E102" i="1"/>
  <c r="D102" i="1"/>
  <c r="C102" i="1"/>
  <c r="H81" i="1"/>
  <c r="H80" i="1"/>
  <c r="H79" i="1"/>
  <c r="H78" i="1"/>
  <c r="H77" i="1"/>
  <c r="H76" i="1"/>
  <c r="H75" i="1"/>
  <c r="H74" i="1"/>
  <c r="H73" i="1"/>
  <c r="H72" i="1"/>
  <c r="H71" i="1"/>
  <c r="H84" i="1" s="1"/>
  <c r="H63" i="1"/>
  <c r="H62" i="1"/>
  <c r="H61" i="1"/>
  <c r="H60" i="1"/>
  <c r="H59" i="1"/>
  <c r="H58" i="1"/>
  <c r="H57" i="1"/>
  <c r="H56" i="1"/>
  <c r="H55" i="1"/>
  <c r="H54" i="1"/>
  <c r="H53" i="1"/>
  <c r="H65" i="1" s="1"/>
  <c r="I45" i="1"/>
  <c r="H45" i="1"/>
  <c r="G45" i="1"/>
  <c r="E45" i="1"/>
  <c r="C45" i="1"/>
  <c r="I44" i="1"/>
  <c r="H44" i="1"/>
  <c r="G44" i="1"/>
  <c r="E44" i="1"/>
  <c r="C44" i="1"/>
  <c r="I43" i="1"/>
  <c r="H43" i="1"/>
  <c r="G43" i="1"/>
  <c r="E43" i="1"/>
  <c r="C43" i="1"/>
  <c r="I42" i="1"/>
  <c r="H42" i="1"/>
  <c r="G42" i="1"/>
  <c r="E42" i="1"/>
  <c r="C42" i="1"/>
  <c r="I41" i="1"/>
  <c r="H41" i="1"/>
  <c r="G41" i="1"/>
  <c r="E41" i="1"/>
  <c r="C41" i="1"/>
  <c r="I40" i="1"/>
  <c r="H40" i="1"/>
  <c r="G40" i="1"/>
  <c r="E40" i="1"/>
  <c r="C40" i="1"/>
  <c r="I39" i="1"/>
  <c r="H39" i="1"/>
  <c r="G39" i="1"/>
  <c r="E39" i="1"/>
  <c r="C39" i="1"/>
  <c r="I38" i="1"/>
  <c r="H38" i="1"/>
  <c r="G38" i="1"/>
  <c r="E38" i="1"/>
  <c r="C38" i="1"/>
  <c r="I37" i="1"/>
  <c r="H37" i="1"/>
  <c r="G37" i="1"/>
  <c r="E37" i="1"/>
  <c r="C37" i="1"/>
  <c r="I36" i="1"/>
  <c r="H36" i="1"/>
  <c r="G36" i="1"/>
  <c r="E36" i="1"/>
  <c r="C36" i="1"/>
  <c r="I35" i="1"/>
  <c r="I48" i="1" s="1"/>
  <c r="H35" i="1"/>
  <c r="H48" i="1" s="1"/>
  <c r="G35" i="1"/>
  <c r="G47" i="1" s="1"/>
  <c r="E35" i="1"/>
  <c r="E47" i="1" s="1"/>
  <c r="C35" i="1"/>
  <c r="C48" i="1" s="1"/>
  <c r="E29" i="1"/>
  <c r="D29" i="1"/>
  <c r="D28" i="1"/>
  <c r="D21" i="1" s="1"/>
  <c r="E27" i="1"/>
  <c r="D27" i="1"/>
  <c r="E20" i="1"/>
  <c r="D20" i="1"/>
  <c r="J19" i="1"/>
  <c r="I81" i="1" s="1"/>
  <c r="I19" i="1"/>
  <c r="D81" i="1" s="1"/>
  <c r="E15" i="1"/>
  <c r="E13" i="1"/>
  <c r="D13" i="1"/>
  <c r="J12" i="1"/>
  <c r="G63" i="1" s="1"/>
  <c r="I12" i="1"/>
  <c r="D62" i="1" s="1"/>
  <c r="E8" i="1"/>
  <c r="D8" i="1"/>
  <c r="D7" i="1"/>
  <c r="E6" i="1"/>
  <c r="D6" i="1"/>
  <c r="I5" i="1"/>
  <c r="D45" i="1" s="1"/>
  <c r="E21" i="1" l="1"/>
  <c r="E14" i="1"/>
  <c r="E7" i="1"/>
  <c r="D14" i="1"/>
  <c r="C47" i="1"/>
  <c r="H47" i="1"/>
  <c r="E48" i="1"/>
  <c r="C53" i="1"/>
  <c r="E54" i="1"/>
  <c r="C55" i="1"/>
  <c r="E56" i="1"/>
  <c r="C57" i="1"/>
  <c r="E58" i="1"/>
  <c r="C59" i="1"/>
  <c r="E60" i="1"/>
  <c r="C61" i="1"/>
  <c r="E62" i="1"/>
  <c r="C63" i="1"/>
  <c r="H66" i="1"/>
  <c r="E71" i="1"/>
  <c r="C72" i="1"/>
  <c r="E73" i="1"/>
  <c r="C74" i="1"/>
  <c r="E75" i="1"/>
  <c r="C76" i="1"/>
  <c r="E77" i="1"/>
  <c r="C78" i="1"/>
  <c r="E79" i="1"/>
  <c r="C80" i="1"/>
  <c r="E81" i="1"/>
  <c r="H83" i="1"/>
  <c r="D36" i="1"/>
  <c r="D38" i="1"/>
  <c r="D40" i="1"/>
  <c r="D42" i="1"/>
  <c r="D44" i="1"/>
  <c r="I47" i="1"/>
  <c r="G48" i="1"/>
  <c r="D53" i="1"/>
  <c r="I53" i="1"/>
  <c r="G54" i="1"/>
  <c r="D55" i="1"/>
  <c r="I55" i="1"/>
  <c r="G56" i="1"/>
  <c r="D57" i="1"/>
  <c r="I57" i="1"/>
  <c r="G58" i="1"/>
  <c r="D59" i="1"/>
  <c r="I59" i="1"/>
  <c r="G60" i="1"/>
  <c r="D61" i="1"/>
  <c r="I61" i="1"/>
  <c r="G62" i="1"/>
  <c r="D63" i="1"/>
  <c r="I63" i="1"/>
  <c r="G71" i="1"/>
  <c r="D72" i="1"/>
  <c r="I72" i="1"/>
  <c r="G73" i="1"/>
  <c r="D74" i="1"/>
  <c r="I74" i="1"/>
  <c r="G75" i="1"/>
  <c r="D76" i="1"/>
  <c r="I76" i="1"/>
  <c r="G77" i="1"/>
  <c r="D78" i="1"/>
  <c r="I78" i="1"/>
  <c r="G79" i="1"/>
  <c r="D80" i="1"/>
  <c r="I80" i="1"/>
  <c r="G81" i="1"/>
  <c r="D15" i="1"/>
  <c r="D22" i="1"/>
  <c r="E53" i="1"/>
  <c r="C54" i="1"/>
  <c r="E55" i="1"/>
  <c r="C56" i="1"/>
  <c r="E57" i="1"/>
  <c r="C58" i="1"/>
  <c r="E59" i="1"/>
  <c r="C60" i="1"/>
  <c r="E61" i="1"/>
  <c r="C62" i="1"/>
  <c r="E63" i="1"/>
  <c r="C71" i="1"/>
  <c r="E72" i="1"/>
  <c r="C73" i="1"/>
  <c r="E74" i="1"/>
  <c r="C75" i="1"/>
  <c r="E76" i="1"/>
  <c r="C77" i="1"/>
  <c r="E78" i="1"/>
  <c r="C79" i="1"/>
  <c r="E80" i="1"/>
  <c r="C81" i="1"/>
  <c r="E22" i="1"/>
  <c r="D35" i="1"/>
  <c r="D37" i="1"/>
  <c r="D39" i="1"/>
  <c r="D41" i="1"/>
  <c r="D43" i="1"/>
  <c r="G53" i="1"/>
  <c r="D54" i="1"/>
  <c r="I54" i="1"/>
  <c r="G55" i="1"/>
  <c r="D56" i="1"/>
  <c r="I56" i="1"/>
  <c r="G57" i="1"/>
  <c r="D58" i="1"/>
  <c r="I58" i="1"/>
  <c r="G59" i="1"/>
  <c r="D60" i="1"/>
  <c r="I60" i="1"/>
  <c r="G61" i="1"/>
  <c r="I62" i="1"/>
  <c r="D71" i="1"/>
  <c r="I71" i="1"/>
  <c r="G72" i="1"/>
  <c r="D73" i="1"/>
  <c r="I73" i="1"/>
  <c r="G74" i="1"/>
  <c r="D75" i="1"/>
  <c r="I75" i="1"/>
  <c r="G76" i="1"/>
  <c r="D77" i="1"/>
  <c r="I77" i="1"/>
  <c r="G78" i="1"/>
  <c r="D79" i="1"/>
  <c r="I79" i="1"/>
  <c r="G80" i="1"/>
  <c r="D84" i="1" l="1"/>
  <c r="D83" i="1"/>
  <c r="G83" i="1"/>
  <c r="G84" i="1"/>
  <c r="I65" i="1"/>
  <c r="I66" i="1"/>
  <c r="E83" i="1"/>
  <c r="E84" i="1"/>
  <c r="C65" i="1"/>
  <c r="C66" i="1"/>
  <c r="D65" i="1"/>
  <c r="D66" i="1"/>
  <c r="G66" i="1"/>
  <c r="G65" i="1"/>
  <c r="E66" i="1"/>
  <c r="E65" i="1"/>
  <c r="I84" i="1"/>
  <c r="I83" i="1"/>
  <c r="D48" i="1"/>
  <c r="D47" i="1"/>
  <c r="C84" i="1"/>
  <c r="C83" i="1"/>
</calcChain>
</file>

<file path=xl/sharedStrings.xml><?xml version="1.0" encoding="utf-8"?>
<sst xmlns="http://schemas.openxmlformats.org/spreadsheetml/2006/main" count="97" uniqueCount="19">
  <si>
    <t>Economic Potential - Inclusion of Lost Revenues  (RIM) or Participant Cost (TRC)</t>
  </si>
  <si>
    <t>Ratio Methodology</t>
  </si>
  <si>
    <t>RIM</t>
  </si>
  <si>
    <t>TRC</t>
  </si>
  <si>
    <t>Cost-Effectiveness Components - Porfolio as a Whole</t>
  </si>
  <si>
    <t>GWH</t>
  </si>
  <si>
    <t>Category</t>
  </si>
  <si>
    <t>Unit</t>
  </si>
  <si>
    <t>RIM Path</t>
  </si>
  <si>
    <t>TRC Path</t>
  </si>
  <si>
    <t>Administrative Cost</t>
  </si>
  <si>
    <t>NPV 2014 $</t>
  </si>
  <si>
    <t>Lost revenues</t>
  </si>
  <si>
    <t>Incentives</t>
  </si>
  <si>
    <t>Economic Potential - Inclusion of Administrative Costs (RIM and TRC)</t>
  </si>
  <si>
    <t>Economic Potential - 2-Year Payback Screening (RIM and TRC)</t>
  </si>
  <si>
    <t>Achievable Potential</t>
  </si>
  <si>
    <t>Nominal</t>
  </si>
  <si>
    <t>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</si>
</sst>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164" formatCode="&quot;$&quot;#,##0.0_);\(&quot;$&quot;#,##0.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4" xfId="0" applyBorder="1"/>
    <xf numFmtId="5" fontId="0" fillId="0" borderId="4" xfId="0" applyNumberFormat="1" applyBorder="1"/>
    <xf numFmtId="2" fontId="1" fillId="0" borderId="0" xfId="0" applyNumberFormat="1" applyFont="1" applyFill="1" applyBorder="1" applyAlignment="1"/>
    <xf numFmtId="0" fontId="1" fillId="0" borderId="0" xfId="0" applyFont="1"/>
    <xf numFmtId="5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5" fontId="0" fillId="0" borderId="0" xfId="0" applyNumberFormat="1"/>
    <xf numFmtId="0" fontId="0" fillId="0" borderId="0" xfId="0" applyBorder="1"/>
    <xf numFmtId="0" fontId="2" fillId="0" borderId="0" xfId="0" applyFont="1" applyFill="1" applyBorder="1"/>
    <xf numFmtId="0" fontId="0" fillId="0" borderId="0" xfId="0" applyFill="1" applyBorder="1"/>
    <xf numFmtId="5" fontId="2" fillId="0" borderId="0" xfId="0" applyNumberFormat="1" applyFont="1" applyFill="1" applyBorder="1"/>
    <xf numFmtId="164" fontId="0" fillId="0" borderId="0" xfId="0" applyNumberFormat="1" applyFill="1"/>
    <xf numFmtId="164" fontId="0" fillId="0" borderId="0" xfId="0" applyNumberFormat="1"/>
    <xf numFmtId="5" fontId="0" fillId="0" borderId="0" xfId="0" applyNumberFormat="1" applyFill="1"/>
    <xf numFmtId="7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5"/>
  <sheetViews>
    <sheetView tabSelected="1" workbookViewId="0">
      <selection activeCell="L34" sqref="L34"/>
    </sheetView>
  </sheetViews>
  <sheetFormatPr defaultRowHeight="15" x14ac:dyDescent="0.25"/>
  <cols>
    <col min="2" max="2" width="19.140625" customWidth="1"/>
    <col min="3" max="3" width="17.85546875" customWidth="1"/>
    <col min="4" max="5" width="14.5703125" bestFit="1" customWidth="1"/>
    <col min="6" max="6" width="2.85546875" customWidth="1"/>
    <col min="7" max="7" width="18.7109375" bestFit="1" customWidth="1"/>
    <col min="8" max="9" width="14.5703125" bestFit="1" customWidth="1"/>
    <col min="10" max="10" width="12" bestFit="1" customWidth="1"/>
    <col min="11" max="11" width="18.7109375" bestFit="1" customWidth="1"/>
    <col min="12" max="12" width="12.85546875" bestFit="1" customWidth="1"/>
    <col min="14" max="14" width="15.5703125" bestFit="1" customWidth="1"/>
    <col min="15" max="15" width="4.28515625" customWidth="1"/>
    <col min="18" max="18" width="15.5703125" bestFit="1" customWidth="1"/>
  </cols>
  <sheetData>
    <row r="2" spans="2:10" x14ac:dyDescent="0.25">
      <c r="B2" s="1" t="s">
        <v>0</v>
      </c>
      <c r="C2" s="1"/>
      <c r="D2" s="1"/>
      <c r="E2" s="1"/>
      <c r="F2" s="1"/>
      <c r="G2" s="1"/>
      <c r="I2" s="26" t="s">
        <v>1</v>
      </c>
      <c r="J2" s="26"/>
    </row>
    <row r="3" spans="2:10" x14ac:dyDescent="0.25">
      <c r="B3" s="1"/>
      <c r="C3" s="1"/>
      <c r="D3" s="1"/>
      <c r="E3" s="1"/>
      <c r="F3" s="1"/>
      <c r="G3" s="1"/>
      <c r="I3" s="2" t="s">
        <v>2</v>
      </c>
      <c r="J3" s="3" t="s">
        <v>3</v>
      </c>
    </row>
    <row r="4" spans="2:10" x14ac:dyDescent="0.25">
      <c r="B4" s="27" t="s">
        <v>4</v>
      </c>
      <c r="C4" s="28"/>
      <c r="D4" s="28"/>
      <c r="E4" s="29"/>
      <c r="F4" s="4"/>
      <c r="G4" s="4"/>
      <c r="I4" s="5" t="s">
        <v>5</v>
      </c>
      <c r="J4" s="3" t="s">
        <v>5</v>
      </c>
    </row>
    <row r="5" spans="2:10" x14ac:dyDescent="0.25">
      <c r="B5" s="6" t="s">
        <v>6</v>
      </c>
      <c r="C5" s="7" t="s">
        <v>7</v>
      </c>
      <c r="D5" s="7" t="s">
        <v>8</v>
      </c>
      <c r="E5" s="7" t="s">
        <v>9</v>
      </c>
      <c r="F5" s="4"/>
      <c r="G5" s="4"/>
      <c r="I5" s="8">
        <f>3516.2/144.3</f>
        <v>24.367290367290366</v>
      </c>
      <c r="J5" s="9">
        <v>16.710780669144981</v>
      </c>
    </row>
    <row r="6" spans="2:10" x14ac:dyDescent="0.25">
      <c r="B6" s="6" t="s">
        <v>10</v>
      </c>
      <c r="C6" s="10" t="s">
        <v>11</v>
      </c>
      <c r="D6" s="11">
        <f>+D27*$I$5</f>
        <v>778089317.34226477</v>
      </c>
      <c r="E6" s="11">
        <f>+E27*$J$5</f>
        <v>962395323.99697864</v>
      </c>
      <c r="I6" s="9"/>
      <c r="J6" s="9"/>
    </row>
    <row r="7" spans="2:10" x14ac:dyDescent="0.25">
      <c r="B7" s="6" t="s">
        <v>12</v>
      </c>
      <c r="C7" s="10" t="s">
        <v>11</v>
      </c>
      <c r="D7" s="11">
        <f>+D28*$I$5</f>
        <v>1123458903.1766763</v>
      </c>
      <c r="E7" s="11">
        <f t="shared" ref="E7:E8" si="0">+E28*$J$5</f>
        <v>1351642818.4918146</v>
      </c>
      <c r="I7" s="9"/>
      <c r="J7" s="9"/>
    </row>
    <row r="8" spans="2:10" x14ac:dyDescent="0.25">
      <c r="B8" s="6" t="s">
        <v>13</v>
      </c>
      <c r="C8" s="10" t="s">
        <v>11</v>
      </c>
      <c r="D8" s="11">
        <f>+D29*$I$5</f>
        <v>1924189667.128082</v>
      </c>
      <c r="E8" s="11">
        <f t="shared" si="0"/>
        <v>1485706767.5278351</v>
      </c>
      <c r="I8" s="9"/>
      <c r="J8" s="9"/>
    </row>
    <row r="9" spans="2:10" x14ac:dyDescent="0.25">
      <c r="I9" s="9"/>
      <c r="J9" s="9"/>
    </row>
    <row r="10" spans="2:10" x14ac:dyDescent="0.25">
      <c r="B10" s="1" t="s">
        <v>14</v>
      </c>
      <c r="C10" s="1"/>
      <c r="D10" s="1"/>
      <c r="E10" s="1"/>
      <c r="F10" s="1"/>
      <c r="G10" s="1"/>
      <c r="I10" s="12"/>
      <c r="J10" s="9"/>
    </row>
    <row r="11" spans="2:10" x14ac:dyDescent="0.25">
      <c r="B11" s="27" t="s">
        <v>4</v>
      </c>
      <c r="C11" s="28"/>
      <c r="D11" s="28"/>
      <c r="E11" s="29"/>
      <c r="I11" s="9"/>
      <c r="J11" s="9"/>
    </row>
    <row r="12" spans="2:10" x14ac:dyDescent="0.25">
      <c r="B12" s="6" t="s">
        <v>6</v>
      </c>
      <c r="C12" s="7" t="s">
        <v>7</v>
      </c>
      <c r="D12" s="7" t="s">
        <v>8</v>
      </c>
      <c r="E12" s="7" t="s">
        <v>9</v>
      </c>
      <c r="I12" s="8">
        <f>3516.2/144.3</f>
        <v>24.367290367290366</v>
      </c>
      <c r="J12" s="9">
        <f>4495.2/269</f>
        <v>16.710780669144981</v>
      </c>
    </row>
    <row r="13" spans="2:10" x14ac:dyDescent="0.25">
      <c r="B13" s="6" t="s">
        <v>10</v>
      </c>
      <c r="C13" s="10" t="s">
        <v>11</v>
      </c>
      <c r="D13" s="11">
        <f>+D27*$I$12</f>
        <v>778089317.34226477</v>
      </c>
      <c r="E13" s="11">
        <f>+E27*$J$12</f>
        <v>962395323.99697864</v>
      </c>
      <c r="I13" s="9"/>
      <c r="J13" s="9"/>
    </row>
    <row r="14" spans="2:10" x14ac:dyDescent="0.25">
      <c r="B14" s="6" t="s">
        <v>12</v>
      </c>
      <c r="C14" s="10" t="s">
        <v>11</v>
      </c>
      <c r="D14" s="11">
        <f>+D28*$I$12</f>
        <v>1123458903.1766763</v>
      </c>
      <c r="E14" s="11">
        <f t="shared" ref="E14:E15" si="1">+E28*$J$12</f>
        <v>1351642818.4918146</v>
      </c>
      <c r="I14" s="9"/>
      <c r="J14" s="9"/>
    </row>
    <row r="15" spans="2:10" x14ac:dyDescent="0.25">
      <c r="B15" s="6" t="s">
        <v>13</v>
      </c>
      <c r="C15" s="10" t="s">
        <v>11</v>
      </c>
      <c r="D15" s="11">
        <f>+D29*$I$12</f>
        <v>1924189667.128082</v>
      </c>
      <c r="E15" s="11">
        <f t="shared" si="1"/>
        <v>1485706767.5278351</v>
      </c>
      <c r="I15" s="9"/>
      <c r="J15" s="9"/>
    </row>
    <row r="16" spans="2:10" x14ac:dyDescent="0.25">
      <c r="I16" s="9"/>
      <c r="J16" s="9"/>
    </row>
    <row r="17" spans="2:10" x14ac:dyDescent="0.25">
      <c r="B17" s="13" t="s">
        <v>15</v>
      </c>
      <c r="I17" s="9"/>
      <c r="J17" s="9"/>
    </row>
    <row r="18" spans="2:10" x14ac:dyDescent="0.25">
      <c r="B18" s="27" t="s">
        <v>4</v>
      </c>
      <c r="C18" s="28"/>
      <c r="D18" s="28"/>
      <c r="E18" s="29"/>
      <c r="I18" s="9"/>
      <c r="J18" s="9"/>
    </row>
    <row r="19" spans="2:10" x14ac:dyDescent="0.25">
      <c r="B19" s="6" t="s">
        <v>6</v>
      </c>
      <c r="C19" s="7" t="s">
        <v>7</v>
      </c>
      <c r="D19" s="7" t="s">
        <v>8</v>
      </c>
      <c r="E19" s="7" t="s">
        <v>9</v>
      </c>
      <c r="I19" s="9">
        <f>2933.3/144.3</f>
        <v>20.327789327789329</v>
      </c>
      <c r="J19" s="9">
        <f>3362.3/269</f>
        <v>12.499256505576209</v>
      </c>
    </row>
    <row r="20" spans="2:10" x14ac:dyDescent="0.25">
      <c r="B20" s="6" t="s">
        <v>10</v>
      </c>
      <c r="C20" s="10" t="s">
        <v>11</v>
      </c>
      <c r="D20" s="11">
        <f>+D27*$I$19</f>
        <v>649101130.35665369</v>
      </c>
      <c r="E20" s="11">
        <f>+E27*$J$19</f>
        <v>719848237.64794481</v>
      </c>
    </row>
    <row r="21" spans="2:10" x14ac:dyDescent="0.25">
      <c r="B21" s="6" t="s">
        <v>12</v>
      </c>
      <c r="C21" s="10" t="s">
        <v>11</v>
      </c>
      <c r="D21" s="11">
        <f t="shared" ref="D21:D22" si="2">+D28*$I$19</f>
        <v>937216882.05680704</v>
      </c>
      <c r="E21" s="11">
        <f t="shared" ref="E21:E22" si="3">+E28*$J$19</f>
        <v>1010995873.0679456</v>
      </c>
      <c r="G21" s="14"/>
      <c r="H21" s="14"/>
      <c r="I21" s="14"/>
    </row>
    <row r="22" spans="2:10" x14ac:dyDescent="0.25">
      <c r="B22" s="6" t="s">
        <v>13</v>
      </c>
      <c r="C22" s="10" t="s">
        <v>11</v>
      </c>
      <c r="D22" s="11">
        <f t="shared" si="2"/>
        <v>1605206060.6867652</v>
      </c>
      <c r="E22" s="11">
        <f t="shared" si="3"/>
        <v>1111272438.2583289</v>
      </c>
    </row>
    <row r="24" spans="2:10" x14ac:dyDescent="0.25">
      <c r="B24" s="13" t="s">
        <v>16</v>
      </c>
      <c r="C24" s="13"/>
      <c r="D24" s="13"/>
      <c r="E24" s="13"/>
      <c r="F24" s="13"/>
      <c r="G24" s="13"/>
    </row>
    <row r="25" spans="2:10" x14ac:dyDescent="0.25">
      <c r="B25" s="27" t="s">
        <v>4</v>
      </c>
      <c r="C25" s="28"/>
      <c r="D25" s="28"/>
      <c r="E25" s="29"/>
    </row>
    <row r="26" spans="2:10" x14ac:dyDescent="0.25">
      <c r="B26" s="6" t="s">
        <v>6</v>
      </c>
      <c r="C26" s="7" t="s">
        <v>7</v>
      </c>
      <c r="D26" s="7" t="s">
        <v>8</v>
      </c>
      <c r="E26" s="7" t="s">
        <v>9</v>
      </c>
    </row>
    <row r="27" spans="2:10" x14ac:dyDescent="0.25">
      <c r="B27" s="6" t="s">
        <v>10</v>
      </c>
      <c r="C27" s="10" t="s">
        <v>11</v>
      </c>
      <c r="D27" s="11">
        <f>+C103</f>
        <v>31931712.784394749</v>
      </c>
      <c r="E27" s="11">
        <f>+G103</f>
        <v>57591284.515747301</v>
      </c>
    </row>
    <row r="28" spans="2:10" x14ac:dyDescent="0.25">
      <c r="B28" s="6" t="s">
        <v>12</v>
      </c>
      <c r="C28" s="10" t="s">
        <v>11</v>
      </c>
      <c r="D28" s="11">
        <f>+D103</f>
        <v>46105204.404867299</v>
      </c>
      <c r="E28" s="11">
        <f>+H103</f>
        <v>80884480.818272412</v>
      </c>
    </row>
    <row r="29" spans="2:10" x14ac:dyDescent="0.25">
      <c r="B29" s="6" t="s">
        <v>13</v>
      </c>
      <c r="C29" s="10" t="s">
        <v>11</v>
      </c>
      <c r="D29" s="11">
        <f>+E103</f>
        <v>78966090.94095394</v>
      </c>
      <c r="E29" s="11">
        <f>+I103</f>
        <v>88907083.214314744</v>
      </c>
    </row>
    <row r="32" spans="2:10" x14ac:dyDescent="0.25">
      <c r="B32" s="13" t="s">
        <v>15</v>
      </c>
    </row>
    <row r="33" spans="2:9" x14ac:dyDescent="0.25">
      <c r="C33" s="25" t="s">
        <v>2</v>
      </c>
      <c r="D33" s="25"/>
      <c r="E33" s="25"/>
      <c r="G33" s="25" t="s">
        <v>3</v>
      </c>
      <c r="H33" s="25"/>
      <c r="I33" s="25"/>
    </row>
    <row r="34" spans="2:9" x14ac:dyDescent="0.25">
      <c r="C34" s="7" t="s">
        <v>10</v>
      </c>
      <c r="D34" s="7" t="s">
        <v>12</v>
      </c>
      <c r="E34" s="7" t="s">
        <v>13</v>
      </c>
      <c r="G34" s="7" t="s">
        <v>10</v>
      </c>
      <c r="H34" s="7" t="s">
        <v>12</v>
      </c>
      <c r="I34" s="7" t="s">
        <v>13</v>
      </c>
    </row>
    <row r="35" spans="2:9" x14ac:dyDescent="0.25">
      <c r="B35" s="15">
        <v>2014</v>
      </c>
      <c r="C35" s="16">
        <f t="shared" ref="C35:E45" si="4">+C90*$I$5</f>
        <v>0</v>
      </c>
      <c r="D35" s="16">
        <f t="shared" si="4"/>
        <v>0</v>
      </c>
      <c r="E35" s="16">
        <f t="shared" si="4"/>
        <v>0</v>
      </c>
      <c r="F35" s="16"/>
      <c r="G35" s="16">
        <f>+G90*$J$5</f>
        <v>0</v>
      </c>
      <c r="H35" s="16">
        <f t="shared" ref="H35:I35" si="5">+H90*$J$5</f>
        <v>0</v>
      </c>
      <c r="I35" s="16">
        <f t="shared" si="5"/>
        <v>0</v>
      </c>
    </row>
    <row r="36" spans="2:9" x14ac:dyDescent="0.25">
      <c r="B36" s="15">
        <v>2015</v>
      </c>
      <c r="C36" s="16">
        <f t="shared" si="4"/>
        <v>99862735.320806757</v>
      </c>
      <c r="D36" s="16">
        <f t="shared" si="4"/>
        <v>14272198.780540539</v>
      </c>
      <c r="E36" s="16">
        <f t="shared" si="4"/>
        <v>114824192.30223729</v>
      </c>
      <c r="G36" s="16">
        <f t="shared" ref="G36:I45" si="6">+G91*$J$5</f>
        <v>123517220.15997906</v>
      </c>
      <c r="H36" s="16">
        <f t="shared" si="6"/>
        <v>15984316.243271377</v>
      </c>
      <c r="I36" s="16">
        <f t="shared" si="6"/>
        <v>82194257.804092243</v>
      </c>
    </row>
    <row r="37" spans="2:9" x14ac:dyDescent="0.25">
      <c r="B37" s="15">
        <v>2016</v>
      </c>
      <c r="C37" s="16">
        <f t="shared" si="4"/>
        <v>102858617.38043095</v>
      </c>
      <c r="D37" s="16">
        <f t="shared" si="4"/>
        <v>37835185.440649748</v>
      </c>
      <c r="E37" s="16">
        <f t="shared" si="4"/>
        <v>191373653.83706212</v>
      </c>
      <c r="G37" s="16">
        <f t="shared" si="6"/>
        <v>127222736.76477845</v>
      </c>
      <c r="H37" s="16">
        <f t="shared" si="6"/>
        <v>43032141.081571452</v>
      </c>
      <c r="I37" s="16">
        <f t="shared" si="6"/>
        <v>141743158.86624068</v>
      </c>
    </row>
    <row r="38" spans="2:9" x14ac:dyDescent="0.25">
      <c r="B38" s="15">
        <v>2017</v>
      </c>
      <c r="C38" s="16">
        <f t="shared" si="4"/>
        <v>105944375.90184391</v>
      </c>
      <c r="D38" s="16">
        <f t="shared" si="4"/>
        <v>68135978.822060838</v>
      </c>
      <c r="E38" s="16">
        <f t="shared" si="4"/>
        <v>257850817.80151531</v>
      </c>
      <c r="G38" s="16">
        <f t="shared" si="6"/>
        <v>131039418.86772181</v>
      </c>
      <c r="H38" s="16">
        <f t="shared" si="6"/>
        <v>80193114.151357383</v>
      </c>
      <c r="I38" s="16">
        <f t="shared" si="6"/>
        <v>202130776.84475744</v>
      </c>
    </row>
    <row r="39" spans="2:9" x14ac:dyDescent="0.25">
      <c r="B39" s="15">
        <v>2018</v>
      </c>
      <c r="C39" s="16">
        <f t="shared" si="4"/>
        <v>109122707.17889923</v>
      </c>
      <c r="D39" s="16">
        <f t="shared" si="4"/>
        <v>106964180.10671058</v>
      </c>
      <c r="E39" s="16">
        <f t="shared" si="4"/>
        <v>308212305.65337372</v>
      </c>
      <c r="G39" s="16">
        <f t="shared" si="6"/>
        <v>134970601.43375349</v>
      </c>
      <c r="H39" s="16">
        <f t="shared" si="6"/>
        <v>125546453.70755672</v>
      </c>
      <c r="I39" s="16">
        <f t="shared" si="6"/>
        <v>226453567.41943777</v>
      </c>
    </row>
    <row r="40" spans="2:9" x14ac:dyDescent="0.25">
      <c r="B40" s="15">
        <v>2019</v>
      </c>
      <c r="C40" s="16">
        <f t="shared" si="4"/>
        <v>112396388.39426619</v>
      </c>
      <c r="D40" s="16">
        <f t="shared" si="4"/>
        <v>150933196.11966687</v>
      </c>
      <c r="E40" s="16">
        <f t="shared" si="4"/>
        <v>338429198.36448884</v>
      </c>
      <c r="G40" s="16">
        <f t="shared" si="6"/>
        <v>139019719.47676608</v>
      </c>
      <c r="H40" s="16">
        <f t="shared" si="6"/>
        <v>179938239.19977394</v>
      </c>
      <c r="I40" s="16">
        <f t="shared" si="6"/>
        <v>265873262.4887473</v>
      </c>
    </row>
    <row r="41" spans="2:9" x14ac:dyDescent="0.25">
      <c r="B41" s="15">
        <v>2020</v>
      </c>
      <c r="C41" s="16">
        <f t="shared" si="4"/>
        <v>115768280.04609418</v>
      </c>
      <c r="D41" s="16">
        <f t="shared" si="4"/>
        <v>199805669.81835979</v>
      </c>
      <c r="E41" s="16">
        <f t="shared" si="4"/>
        <v>356559333.99115795</v>
      </c>
      <c r="G41" s="16">
        <f t="shared" si="6"/>
        <v>143190311.06106907</v>
      </c>
      <c r="H41" s="16">
        <f t="shared" si="6"/>
        <v>240557544.704137</v>
      </c>
      <c r="I41" s="16">
        <f t="shared" si="6"/>
        <v>279292733.15063983</v>
      </c>
    </row>
    <row r="42" spans="2:9" x14ac:dyDescent="0.25">
      <c r="B42" s="15">
        <v>2021</v>
      </c>
      <c r="C42" s="16">
        <f t="shared" si="4"/>
        <v>119241328.447477</v>
      </c>
      <c r="D42" s="16">
        <f t="shared" si="4"/>
        <v>249848714.61428237</v>
      </c>
      <c r="E42" s="16">
        <f t="shared" si="4"/>
        <v>364617172.04745519</v>
      </c>
      <c r="G42" s="16">
        <f t="shared" si="6"/>
        <v>147486020.39290112</v>
      </c>
      <c r="H42" s="16">
        <f t="shared" si="6"/>
        <v>300540809.03400612</v>
      </c>
      <c r="I42" s="16">
        <f t="shared" si="6"/>
        <v>275937865.48516673</v>
      </c>
    </row>
    <row r="43" spans="2:9" x14ac:dyDescent="0.25">
      <c r="B43" s="15">
        <v>2022</v>
      </c>
      <c r="C43" s="16">
        <f t="shared" si="4"/>
        <v>122818568.30090131</v>
      </c>
      <c r="D43" s="16">
        <f t="shared" si="4"/>
        <v>299569852.81384563</v>
      </c>
      <c r="E43" s="16">
        <f t="shared" si="4"/>
        <v>344472576.90671188</v>
      </c>
      <c r="G43" s="16">
        <f t="shared" si="6"/>
        <v>151910601.00468817</v>
      </c>
      <c r="H43" s="16">
        <f t="shared" si="6"/>
        <v>362033307.74940443</v>
      </c>
      <c r="I43" s="16">
        <f t="shared" si="6"/>
        <v>266711979.40511557</v>
      </c>
    </row>
    <row r="44" spans="2:9" x14ac:dyDescent="0.25">
      <c r="B44" s="15">
        <v>2023</v>
      </c>
      <c r="C44" s="16">
        <f t="shared" si="4"/>
        <v>126503125.34992838</v>
      </c>
      <c r="D44" s="16">
        <f t="shared" si="4"/>
        <v>350840614.77103031</v>
      </c>
      <c r="E44" s="16">
        <f t="shared" si="4"/>
        <v>326342441.28004277</v>
      </c>
      <c r="G44" s="16">
        <f t="shared" si="6"/>
        <v>156467919.03482881</v>
      </c>
      <c r="H44" s="16">
        <f t="shared" si="6"/>
        <v>426596581.73531103</v>
      </c>
      <c r="I44" s="16">
        <f t="shared" si="6"/>
        <v>262518394.82327414</v>
      </c>
    </row>
    <row r="45" spans="2:9" x14ac:dyDescent="0.25">
      <c r="B45" s="15">
        <v>2024</v>
      </c>
      <c r="C45" s="16">
        <f t="shared" si="4"/>
        <v>130298219.11042622</v>
      </c>
      <c r="D45" s="16">
        <f t="shared" si="4"/>
        <v>401014608.29715061</v>
      </c>
      <c r="E45" s="16">
        <f t="shared" si="4"/>
        <v>304183386.62522507</v>
      </c>
      <c r="G45" s="16">
        <f t="shared" si="6"/>
        <v>161161956.60587367</v>
      </c>
      <c r="H45" s="16">
        <f t="shared" si="6"/>
        <v>492328284.25571281</v>
      </c>
      <c r="I45" s="16">
        <f t="shared" si="6"/>
        <v>253292508.74322301</v>
      </c>
    </row>
    <row r="46" spans="2:9" x14ac:dyDescent="0.25">
      <c r="B46" s="17"/>
      <c r="D46" s="18"/>
      <c r="E46" s="17"/>
      <c r="H46" s="16"/>
    </row>
    <row r="47" spans="2:9" x14ac:dyDescent="0.25">
      <c r="B47" s="19" t="s">
        <v>17</v>
      </c>
      <c r="C47" s="14">
        <f>SUM(C35:C45)</f>
        <v>1144814345.4310741</v>
      </c>
      <c r="D47" s="14">
        <f>SUM(D35:D45)</f>
        <v>1879220199.5842972</v>
      </c>
      <c r="E47" s="14">
        <f>SUM(E35:E45)</f>
        <v>2906865078.8092704</v>
      </c>
      <c r="G47" s="14">
        <f>SUM(G35:G45)</f>
        <v>1415986504.8023598</v>
      </c>
      <c r="H47" s="14">
        <f>SUM(H35:H45)</f>
        <v>2266750791.8621025</v>
      </c>
      <c r="I47" s="14">
        <f>SUM(I35:I45)</f>
        <v>2256148505.030695</v>
      </c>
    </row>
    <row r="48" spans="2:9" x14ac:dyDescent="0.25">
      <c r="B48" s="19" t="s">
        <v>18</v>
      </c>
      <c r="C48" s="14">
        <f>NPV(0.0734,C36:C45)+C35</f>
        <v>778089317.34226477</v>
      </c>
      <c r="D48" s="14">
        <f>NPV(0.0734,D36:D45)+D35</f>
        <v>1123458903.1766763</v>
      </c>
      <c r="E48" s="14">
        <f>NPV(0.0734,E36:E45)+E35</f>
        <v>1924189667.1280816</v>
      </c>
      <c r="G48" s="14">
        <f>NPV(0.0734,G36:G45)+G35</f>
        <v>962395323.99697864</v>
      </c>
      <c r="H48" s="14">
        <f>NPV(0.0734,H36:H45)+H35</f>
        <v>1351642818.4918149</v>
      </c>
      <c r="I48" s="14">
        <f>NPV(0.0734,I36:I45)+I35</f>
        <v>1485706767.5278347</v>
      </c>
    </row>
    <row r="50" spans="2:9" x14ac:dyDescent="0.25">
      <c r="B50" s="13" t="s">
        <v>15</v>
      </c>
    </row>
    <row r="51" spans="2:9" x14ac:dyDescent="0.25">
      <c r="C51" s="25" t="s">
        <v>2</v>
      </c>
      <c r="D51" s="25"/>
      <c r="E51" s="25"/>
      <c r="G51" s="25" t="s">
        <v>3</v>
      </c>
      <c r="H51" s="25"/>
      <c r="I51" s="25"/>
    </row>
    <row r="52" spans="2:9" x14ac:dyDescent="0.25">
      <c r="C52" s="7" t="s">
        <v>10</v>
      </c>
      <c r="D52" s="7" t="s">
        <v>12</v>
      </c>
      <c r="E52" s="7" t="s">
        <v>13</v>
      </c>
      <c r="G52" s="7" t="s">
        <v>10</v>
      </c>
      <c r="H52" s="7" t="s">
        <v>12</v>
      </c>
      <c r="I52" s="7" t="s">
        <v>13</v>
      </c>
    </row>
    <row r="53" spans="2:9" x14ac:dyDescent="0.25">
      <c r="B53" s="15">
        <v>2014</v>
      </c>
      <c r="C53" s="16">
        <f t="shared" ref="C53:E63" si="7">+C90*$I$12</f>
        <v>0</v>
      </c>
      <c r="D53" s="16">
        <f t="shared" si="7"/>
        <v>0</v>
      </c>
      <c r="E53" s="16">
        <f t="shared" si="7"/>
        <v>0</v>
      </c>
      <c r="F53" s="16"/>
      <c r="G53" s="16">
        <f>+G90*$J$12</f>
        <v>0</v>
      </c>
      <c r="H53" s="16">
        <f t="shared" ref="H53:I53" si="8">+H90*$J$12</f>
        <v>0</v>
      </c>
      <c r="I53" s="16">
        <f t="shared" si="8"/>
        <v>0</v>
      </c>
    </row>
    <row r="54" spans="2:9" x14ac:dyDescent="0.25">
      <c r="B54" s="15">
        <v>2015</v>
      </c>
      <c r="C54" s="16">
        <f t="shared" si="7"/>
        <v>99862735.320806757</v>
      </c>
      <c r="D54" s="16">
        <f t="shared" si="7"/>
        <v>14272198.780540539</v>
      </c>
      <c r="E54" s="16">
        <f t="shared" si="7"/>
        <v>114824192.30223729</v>
      </c>
      <c r="G54" s="16">
        <f t="shared" ref="G54:I63" si="9">+G91*$J$12</f>
        <v>123517220.15997906</v>
      </c>
      <c r="H54" s="16">
        <f t="shared" si="9"/>
        <v>15984316.243271377</v>
      </c>
      <c r="I54" s="16">
        <f t="shared" si="9"/>
        <v>82194257.804092243</v>
      </c>
    </row>
    <row r="55" spans="2:9" x14ac:dyDescent="0.25">
      <c r="B55" s="15">
        <v>2016</v>
      </c>
      <c r="C55" s="16">
        <f t="shared" si="7"/>
        <v>102858617.38043095</v>
      </c>
      <c r="D55" s="16">
        <f t="shared" si="7"/>
        <v>37835185.440649748</v>
      </c>
      <c r="E55" s="16">
        <f t="shared" si="7"/>
        <v>191373653.83706212</v>
      </c>
      <c r="G55" s="16">
        <f t="shared" si="9"/>
        <v>127222736.76477845</v>
      </c>
      <c r="H55" s="16">
        <f t="shared" si="9"/>
        <v>43032141.081571452</v>
      </c>
      <c r="I55" s="16">
        <f t="shared" si="9"/>
        <v>141743158.86624068</v>
      </c>
    </row>
    <row r="56" spans="2:9" x14ac:dyDescent="0.25">
      <c r="B56" s="15">
        <v>2017</v>
      </c>
      <c r="C56" s="16">
        <f t="shared" si="7"/>
        <v>105944375.90184391</v>
      </c>
      <c r="D56" s="16">
        <f t="shared" si="7"/>
        <v>68135978.822060838</v>
      </c>
      <c r="E56" s="16">
        <f t="shared" si="7"/>
        <v>257850817.80151531</v>
      </c>
      <c r="G56" s="16">
        <f t="shared" si="9"/>
        <v>131039418.86772181</v>
      </c>
      <c r="H56" s="16">
        <f t="shared" si="9"/>
        <v>80193114.151357383</v>
      </c>
      <c r="I56" s="16">
        <f t="shared" si="9"/>
        <v>202130776.84475744</v>
      </c>
    </row>
    <row r="57" spans="2:9" x14ac:dyDescent="0.25">
      <c r="B57" s="15">
        <v>2018</v>
      </c>
      <c r="C57" s="16">
        <f t="shared" si="7"/>
        <v>109122707.17889923</v>
      </c>
      <c r="D57" s="16">
        <f t="shared" si="7"/>
        <v>106964180.10671058</v>
      </c>
      <c r="E57" s="16">
        <f t="shared" si="7"/>
        <v>308212305.65337372</v>
      </c>
      <c r="G57" s="16">
        <f t="shared" si="9"/>
        <v>134970601.43375349</v>
      </c>
      <c r="H57" s="16">
        <f t="shared" si="9"/>
        <v>125546453.70755672</v>
      </c>
      <c r="I57" s="16">
        <f t="shared" si="9"/>
        <v>226453567.41943777</v>
      </c>
    </row>
    <row r="58" spans="2:9" x14ac:dyDescent="0.25">
      <c r="B58" s="15">
        <v>2019</v>
      </c>
      <c r="C58" s="16">
        <f t="shared" si="7"/>
        <v>112396388.39426619</v>
      </c>
      <c r="D58" s="16">
        <f t="shared" si="7"/>
        <v>150933196.11966687</v>
      </c>
      <c r="E58" s="16">
        <f t="shared" si="7"/>
        <v>338429198.36448884</v>
      </c>
      <c r="G58" s="16">
        <f t="shared" si="9"/>
        <v>139019719.47676608</v>
      </c>
      <c r="H58" s="16">
        <f t="shared" si="9"/>
        <v>179938239.19977394</v>
      </c>
      <c r="I58" s="16">
        <f t="shared" si="9"/>
        <v>265873262.4887473</v>
      </c>
    </row>
    <row r="59" spans="2:9" x14ac:dyDescent="0.25">
      <c r="B59" s="15">
        <v>2020</v>
      </c>
      <c r="C59" s="16">
        <f t="shared" si="7"/>
        <v>115768280.04609418</v>
      </c>
      <c r="D59" s="16">
        <f t="shared" si="7"/>
        <v>199805669.81835979</v>
      </c>
      <c r="E59" s="16">
        <f t="shared" si="7"/>
        <v>356559333.99115795</v>
      </c>
      <c r="G59" s="16">
        <f t="shared" si="9"/>
        <v>143190311.06106907</v>
      </c>
      <c r="H59" s="16">
        <f t="shared" si="9"/>
        <v>240557544.704137</v>
      </c>
      <c r="I59" s="16">
        <f t="shared" si="9"/>
        <v>279292733.15063983</v>
      </c>
    </row>
    <row r="60" spans="2:9" x14ac:dyDescent="0.25">
      <c r="B60" s="15">
        <v>2021</v>
      </c>
      <c r="C60" s="16">
        <f t="shared" si="7"/>
        <v>119241328.447477</v>
      </c>
      <c r="D60" s="16">
        <f t="shared" si="7"/>
        <v>249848714.61428237</v>
      </c>
      <c r="E60" s="16">
        <f t="shared" si="7"/>
        <v>364617172.04745519</v>
      </c>
      <c r="G60" s="16">
        <f t="shared" si="9"/>
        <v>147486020.39290112</v>
      </c>
      <c r="H60" s="16">
        <f t="shared" si="9"/>
        <v>300540809.03400612</v>
      </c>
      <c r="I60" s="16">
        <f t="shared" si="9"/>
        <v>275937865.48516673</v>
      </c>
    </row>
    <row r="61" spans="2:9" x14ac:dyDescent="0.25">
      <c r="B61" s="15">
        <v>2022</v>
      </c>
      <c r="C61" s="16">
        <f t="shared" si="7"/>
        <v>122818568.30090131</v>
      </c>
      <c r="D61" s="16">
        <f t="shared" si="7"/>
        <v>299569852.81384563</v>
      </c>
      <c r="E61" s="16">
        <f t="shared" si="7"/>
        <v>344472576.90671188</v>
      </c>
      <c r="G61" s="16">
        <f t="shared" si="9"/>
        <v>151910601.00468817</v>
      </c>
      <c r="H61" s="16">
        <f t="shared" si="9"/>
        <v>362033307.74940443</v>
      </c>
      <c r="I61" s="16">
        <f t="shared" si="9"/>
        <v>266711979.40511557</v>
      </c>
    </row>
    <row r="62" spans="2:9" x14ac:dyDescent="0.25">
      <c r="B62" s="15">
        <v>2023</v>
      </c>
      <c r="C62" s="16">
        <f t="shared" si="7"/>
        <v>126503125.34992838</v>
      </c>
      <c r="D62" s="16">
        <f t="shared" si="7"/>
        <v>350840614.77103031</v>
      </c>
      <c r="E62" s="16">
        <f t="shared" si="7"/>
        <v>326342441.28004277</v>
      </c>
      <c r="G62" s="16">
        <f t="shared" si="9"/>
        <v>156467919.03482881</v>
      </c>
      <c r="H62" s="16">
        <f t="shared" si="9"/>
        <v>426596581.73531103</v>
      </c>
      <c r="I62" s="16">
        <f t="shared" si="9"/>
        <v>262518394.82327414</v>
      </c>
    </row>
    <row r="63" spans="2:9" x14ac:dyDescent="0.25">
      <c r="B63" s="15">
        <v>2024</v>
      </c>
      <c r="C63" s="16">
        <f t="shared" si="7"/>
        <v>130298219.11042622</v>
      </c>
      <c r="D63" s="16">
        <f t="shared" si="7"/>
        <v>401014608.29715061</v>
      </c>
      <c r="E63" s="16">
        <f t="shared" si="7"/>
        <v>304183386.62522507</v>
      </c>
      <c r="G63" s="16">
        <f t="shared" si="9"/>
        <v>161161956.60587367</v>
      </c>
      <c r="H63" s="16">
        <f t="shared" si="9"/>
        <v>492328284.25571281</v>
      </c>
      <c r="I63" s="16">
        <f t="shared" si="9"/>
        <v>253292508.74322301</v>
      </c>
    </row>
    <row r="64" spans="2:9" x14ac:dyDescent="0.25">
      <c r="B64" s="17"/>
      <c r="D64" s="18"/>
      <c r="E64" s="17"/>
      <c r="H64" s="16"/>
    </row>
    <row r="65" spans="2:9" x14ac:dyDescent="0.25">
      <c r="B65" s="19" t="s">
        <v>17</v>
      </c>
      <c r="C65" s="14">
        <f>SUM(C53:C63)</f>
        <v>1144814345.4310741</v>
      </c>
      <c r="D65" s="14">
        <f>SUM(D53:D63)</f>
        <v>1879220199.5842972</v>
      </c>
      <c r="E65" s="14">
        <f>SUM(E53:E63)</f>
        <v>2906865078.8092704</v>
      </c>
      <c r="G65" s="14">
        <f>SUM(G53:G63)</f>
        <v>1415986504.8023598</v>
      </c>
      <c r="H65" s="14">
        <f>SUM(H53:H63)</f>
        <v>2266750791.8621025</v>
      </c>
      <c r="I65" s="14">
        <f>SUM(I53:I63)</f>
        <v>2256148505.030695</v>
      </c>
    </row>
    <row r="66" spans="2:9" x14ac:dyDescent="0.25">
      <c r="B66" s="19" t="s">
        <v>18</v>
      </c>
      <c r="C66" s="14">
        <f>NPV(0.0734,C54:C63)+C53</f>
        <v>778089317.34226477</v>
      </c>
      <c r="D66" s="14">
        <f>NPV(0.0734,D54:D63)+D53</f>
        <v>1123458903.1766763</v>
      </c>
      <c r="E66" s="14">
        <f>NPV(0.0734,E54:E63)+E53</f>
        <v>1924189667.1280816</v>
      </c>
      <c r="G66" s="14">
        <f>NPV(0.0734,G54:G63)+G53</f>
        <v>962395323.99697864</v>
      </c>
      <c r="H66" s="14">
        <f>NPV(0.0734,H54:H63)+H53</f>
        <v>1351642818.4918149</v>
      </c>
      <c r="I66" s="14">
        <f>NPV(0.0734,I54:I63)+I53</f>
        <v>1485706767.5278347</v>
      </c>
    </row>
    <row r="67" spans="2:9" x14ac:dyDescent="0.25">
      <c r="C67" s="16"/>
      <c r="D67" s="16"/>
      <c r="E67" s="16"/>
      <c r="G67" s="16"/>
      <c r="H67" s="16"/>
      <c r="I67" s="16"/>
    </row>
    <row r="68" spans="2:9" x14ac:dyDescent="0.25">
      <c r="B68" s="13" t="s">
        <v>15</v>
      </c>
    </row>
    <row r="69" spans="2:9" x14ac:dyDescent="0.25">
      <c r="C69" s="25" t="s">
        <v>2</v>
      </c>
      <c r="D69" s="25"/>
      <c r="E69" s="25"/>
      <c r="G69" s="25" t="s">
        <v>3</v>
      </c>
      <c r="H69" s="25"/>
      <c r="I69" s="25"/>
    </row>
    <row r="70" spans="2:9" x14ac:dyDescent="0.25">
      <c r="C70" s="7" t="s">
        <v>10</v>
      </c>
      <c r="D70" s="7" t="s">
        <v>12</v>
      </c>
      <c r="E70" s="7" t="s">
        <v>13</v>
      </c>
      <c r="G70" s="7" t="s">
        <v>10</v>
      </c>
      <c r="H70" s="7" t="s">
        <v>12</v>
      </c>
      <c r="I70" s="7" t="s">
        <v>13</v>
      </c>
    </row>
    <row r="71" spans="2:9" x14ac:dyDescent="0.25">
      <c r="B71" s="15">
        <v>2014</v>
      </c>
      <c r="C71" s="16">
        <f>+C90*$I$19</f>
        <v>0</v>
      </c>
      <c r="D71" s="16">
        <f t="shared" ref="D71:E71" si="10">+D90*$I$19</f>
        <v>0</v>
      </c>
      <c r="E71" s="16">
        <f t="shared" si="10"/>
        <v>0</v>
      </c>
      <c r="F71" s="16"/>
      <c r="G71" s="16">
        <f>+G90*$J$19</f>
        <v>0</v>
      </c>
      <c r="H71" s="16">
        <f t="shared" ref="H71:I71" si="11">+H90*$J$19</f>
        <v>0</v>
      </c>
      <c r="I71" s="16">
        <f t="shared" si="11"/>
        <v>0</v>
      </c>
    </row>
    <row r="72" spans="2:9" x14ac:dyDescent="0.25">
      <c r="B72" s="15">
        <v>2015</v>
      </c>
      <c r="C72" s="16">
        <f t="shared" ref="C72:E81" si="12">+C91*$I$19</f>
        <v>83307935.133531228</v>
      </c>
      <c r="D72" s="16">
        <f t="shared" si="12"/>
        <v>11906217.132972974</v>
      </c>
      <c r="E72" s="16">
        <f t="shared" si="12"/>
        <v>95789148.307875738</v>
      </c>
      <c r="G72" s="16">
        <f t="shared" ref="G72:I81" si="13">+G91*$J$19</f>
        <v>92387869.136834323</v>
      </c>
      <c r="H72" s="16">
        <f t="shared" si="13"/>
        <v>11955878.827360597</v>
      </c>
      <c r="I72" s="16">
        <f t="shared" si="13"/>
        <v>61479300.813022636</v>
      </c>
    </row>
    <row r="73" spans="2:9" x14ac:dyDescent="0.25">
      <c r="B73" s="15">
        <v>2016</v>
      </c>
      <c r="C73" s="16">
        <f t="shared" si="12"/>
        <v>85807173.187537163</v>
      </c>
      <c r="D73" s="16">
        <f t="shared" si="12"/>
        <v>31563036.645542897</v>
      </c>
      <c r="E73" s="16">
        <f t="shared" si="12"/>
        <v>159648580.51312622</v>
      </c>
      <c r="G73" s="16">
        <f t="shared" si="13"/>
        <v>95159505.210939363</v>
      </c>
      <c r="H73" s="16">
        <f t="shared" si="13"/>
        <v>32186992.338175766</v>
      </c>
      <c r="I73" s="16">
        <f t="shared" si="13"/>
        <v>106020426.91225331</v>
      </c>
    </row>
    <row r="74" spans="2:9" x14ac:dyDescent="0.25">
      <c r="B74" s="15">
        <v>2017</v>
      </c>
      <c r="C74" s="16">
        <f t="shared" si="12"/>
        <v>88381388.383163288</v>
      </c>
      <c r="D74" s="16">
        <f t="shared" si="12"/>
        <v>56840699.243146323</v>
      </c>
      <c r="E74" s="16">
        <f t="shared" si="12"/>
        <v>215105455.8492648</v>
      </c>
      <c r="G74" s="16">
        <f t="shared" si="13"/>
        <v>98014290.367267549</v>
      </c>
      <c r="H74" s="16">
        <f t="shared" si="13"/>
        <v>59982494.151786111</v>
      </c>
      <c r="I74" s="16">
        <f t="shared" si="13"/>
        <v>151188892.8156985</v>
      </c>
    </row>
    <row r="75" spans="2:9" x14ac:dyDescent="0.25">
      <c r="B75" s="15">
        <v>2018</v>
      </c>
      <c r="C75" s="16">
        <f t="shared" si="12"/>
        <v>91032830.034658194</v>
      </c>
      <c r="D75" s="16">
        <f t="shared" si="12"/>
        <v>89232133.981859446</v>
      </c>
      <c r="E75" s="16">
        <f t="shared" si="12"/>
        <v>257118240.19482428</v>
      </c>
      <c r="G75" s="16">
        <f t="shared" si="13"/>
        <v>100954719.07828559</v>
      </c>
      <c r="H75" s="16">
        <f t="shared" si="13"/>
        <v>93905686.354537725</v>
      </c>
      <c r="I75" s="16">
        <f t="shared" si="13"/>
        <v>169381747.13791949</v>
      </c>
    </row>
    <row r="76" spans="2:9" x14ac:dyDescent="0.25">
      <c r="B76" s="15">
        <v>2019</v>
      </c>
      <c r="C76" s="16">
        <f t="shared" si="12"/>
        <v>93763814.935697928</v>
      </c>
      <c r="D76" s="16">
        <f t="shared" si="12"/>
        <v>125912162.043632</v>
      </c>
      <c r="E76" s="16">
        <f t="shared" si="12"/>
        <v>282325910.80216002</v>
      </c>
      <c r="G76" s="16">
        <f t="shared" si="13"/>
        <v>103983360.65063415</v>
      </c>
      <c r="H76" s="16">
        <f t="shared" si="13"/>
        <v>134589415.74599573</v>
      </c>
      <c r="I76" s="16">
        <f t="shared" si="13"/>
        <v>198866717.93600175</v>
      </c>
    </row>
    <row r="77" spans="2:9" x14ac:dyDescent="0.25">
      <c r="B77" s="15">
        <v>2020</v>
      </c>
      <c r="C77" s="16">
        <f t="shared" si="12"/>
        <v>96576729.383768871</v>
      </c>
      <c r="D77" s="16">
        <f t="shared" si="12"/>
        <v>166682774.38092113</v>
      </c>
      <c r="E77" s="16">
        <f t="shared" si="12"/>
        <v>297450513.16656154</v>
      </c>
      <c r="G77" s="16">
        <f t="shared" si="13"/>
        <v>107102861.47015318</v>
      </c>
      <c r="H77" s="16">
        <f t="shared" si="13"/>
        <v>179931178.26987007</v>
      </c>
      <c r="I77" s="16">
        <f t="shared" si="13"/>
        <v>208904154.80343398</v>
      </c>
    </row>
    <row r="78" spans="2:9" x14ac:dyDescent="0.25">
      <c r="B78" s="15">
        <v>2021</v>
      </c>
      <c r="C78" s="16">
        <f t="shared" si="12"/>
        <v>99474031.265281931</v>
      </c>
      <c r="D78" s="16">
        <f t="shared" si="12"/>
        <v>208429905.74429059</v>
      </c>
      <c r="E78" s="16">
        <f t="shared" si="12"/>
        <v>304172558.66185099</v>
      </c>
      <c r="G78" s="16">
        <f t="shared" si="13"/>
        <v>110315947.31425777</v>
      </c>
      <c r="H78" s="16">
        <f t="shared" si="13"/>
        <v>224797197.5029006</v>
      </c>
      <c r="I78" s="16">
        <f t="shared" si="13"/>
        <v>206394795.58657596</v>
      </c>
    </row>
    <row r="79" spans="2:9" x14ac:dyDescent="0.25">
      <c r="B79" s="15">
        <v>2022</v>
      </c>
      <c r="C79" s="16">
        <f t="shared" si="12"/>
        <v>102458252.20324039</v>
      </c>
      <c r="D79" s="16">
        <f t="shared" si="12"/>
        <v>249908494.7553761</v>
      </c>
      <c r="E79" s="16">
        <f t="shared" si="12"/>
        <v>287367444.9236272</v>
      </c>
      <c r="G79" s="16">
        <f t="shared" si="13"/>
        <v>113625425.73368551</v>
      </c>
      <c r="H79" s="16">
        <f t="shared" si="13"/>
        <v>270792087.25881439</v>
      </c>
      <c r="I79" s="16">
        <f t="shared" si="13"/>
        <v>199494057.74021628</v>
      </c>
    </row>
    <row r="80" spans="2:9" x14ac:dyDescent="0.25">
      <c r="B80" s="15">
        <v>2023</v>
      </c>
      <c r="C80" s="16">
        <f t="shared" si="12"/>
        <v>105531999.76933762</v>
      </c>
      <c r="D80" s="16">
        <f t="shared" si="12"/>
        <v>292679817.78848284</v>
      </c>
      <c r="E80" s="16">
        <f t="shared" si="12"/>
        <v>272242842.55922574</v>
      </c>
      <c r="G80" s="16">
        <f t="shared" si="13"/>
        <v>117034188.50569607</v>
      </c>
      <c r="H80" s="16">
        <f t="shared" si="13"/>
        <v>319083842.04676908</v>
      </c>
      <c r="I80" s="16">
        <f t="shared" si="13"/>
        <v>196357358.71914369</v>
      </c>
    </row>
    <row r="81" spans="2:18" x14ac:dyDescent="0.25">
      <c r="B81" s="15">
        <v>2024</v>
      </c>
      <c r="C81" s="16">
        <f t="shared" si="12"/>
        <v>108697959.76241775</v>
      </c>
      <c r="D81" s="16">
        <f t="shared" si="12"/>
        <v>334536189.78386664</v>
      </c>
      <c r="E81" s="16">
        <f t="shared" si="12"/>
        <v>253757217.44717956</v>
      </c>
      <c r="G81" s="16">
        <f t="shared" si="13"/>
        <v>120545214.16086696</v>
      </c>
      <c r="H81" s="16">
        <f t="shared" si="13"/>
        <v>368249552.89041275</v>
      </c>
      <c r="I81" s="16">
        <f t="shared" si="13"/>
        <v>189456620.87278405</v>
      </c>
    </row>
    <row r="82" spans="2:18" x14ac:dyDescent="0.25">
      <c r="B82" s="17"/>
      <c r="D82" s="18"/>
      <c r="E82" s="17"/>
      <c r="H82" s="16"/>
    </row>
    <row r="83" spans="2:18" x14ac:dyDescent="0.25">
      <c r="B83" s="19" t="s">
        <v>17</v>
      </c>
      <c r="C83" s="14">
        <f>SUM(C71:C81)</f>
        <v>955032114.0586344</v>
      </c>
      <c r="D83" s="14">
        <f>SUM(D71:D81)</f>
        <v>1567691431.5000911</v>
      </c>
      <c r="E83" s="14">
        <f>SUM(E71:E81)</f>
        <v>2424977912.4256964</v>
      </c>
      <c r="G83" s="14">
        <f>SUM(G71:G81)</f>
        <v>1059123381.6286204</v>
      </c>
      <c r="H83" s="14">
        <f>SUM(H71:H81)</f>
        <v>1695474325.3866229</v>
      </c>
      <c r="I83" s="14">
        <f>SUM(I71:I81)</f>
        <v>1687544073.3370497</v>
      </c>
    </row>
    <row r="84" spans="2:18" x14ac:dyDescent="0.25">
      <c r="B84" s="19" t="s">
        <v>18</v>
      </c>
      <c r="C84" s="14">
        <f>NPV(0.0734,C72:C81)+C71</f>
        <v>649101130.35665381</v>
      </c>
      <c r="D84" s="14">
        <f>NPV(0.0734,D72:D81)+D71</f>
        <v>937216882.05680704</v>
      </c>
      <c r="E84" s="14">
        <f>NPV(0.0734,E72:E81)+E71</f>
        <v>1605206060.686765</v>
      </c>
      <c r="G84" s="14">
        <f>NPV(0.0734,G72:G81)+G71</f>
        <v>719848237.64794505</v>
      </c>
      <c r="H84" s="14">
        <f>NPV(0.0734,H72:H81)+H71</f>
        <v>1010995873.0679457</v>
      </c>
      <c r="I84" s="14">
        <f>NPV(0.0734,I72:I81)+I71</f>
        <v>1111272438.2583287</v>
      </c>
    </row>
    <row r="85" spans="2:18" x14ac:dyDescent="0.25">
      <c r="B85" s="19"/>
      <c r="C85" s="14"/>
      <c r="D85" s="14"/>
      <c r="E85" s="14"/>
      <c r="G85" s="14"/>
      <c r="H85" s="14"/>
      <c r="I85" s="14"/>
    </row>
    <row r="86" spans="2:18" x14ac:dyDescent="0.25">
      <c r="B86" s="19"/>
      <c r="C86" s="14"/>
      <c r="D86" s="14"/>
      <c r="E86" s="14"/>
      <c r="G86" s="14"/>
      <c r="H86" s="14"/>
      <c r="I86" s="14"/>
    </row>
    <row r="87" spans="2:18" x14ac:dyDescent="0.25">
      <c r="B87" s="13" t="s">
        <v>16</v>
      </c>
      <c r="C87" s="14"/>
      <c r="D87" s="14"/>
      <c r="E87" s="14"/>
      <c r="G87" s="14"/>
      <c r="H87" s="14"/>
      <c r="I87" s="14"/>
    </row>
    <row r="88" spans="2:18" x14ac:dyDescent="0.25">
      <c r="C88" s="25" t="s">
        <v>2</v>
      </c>
      <c r="D88" s="25"/>
      <c r="E88" s="25"/>
      <c r="G88" s="25" t="s">
        <v>3</v>
      </c>
      <c r="H88" s="25"/>
      <c r="I88" s="25"/>
    </row>
    <row r="89" spans="2:18" x14ac:dyDescent="0.25">
      <c r="C89" s="7" t="s">
        <v>10</v>
      </c>
      <c r="D89" s="7" t="s">
        <v>12</v>
      </c>
      <c r="E89" s="7" t="s">
        <v>13</v>
      </c>
      <c r="G89" s="7" t="s">
        <v>10</v>
      </c>
      <c r="H89" s="7" t="s">
        <v>12</v>
      </c>
      <c r="I89" s="7" t="s">
        <v>13</v>
      </c>
    </row>
    <row r="90" spans="2:18" x14ac:dyDescent="0.25">
      <c r="B90" s="15">
        <v>2014</v>
      </c>
      <c r="C90" s="16">
        <v>0</v>
      </c>
      <c r="D90" s="20">
        <v>0</v>
      </c>
      <c r="E90" s="16">
        <v>0</v>
      </c>
      <c r="F90" s="16"/>
      <c r="G90" s="16">
        <v>0</v>
      </c>
      <c r="H90" s="16">
        <v>0</v>
      </c>
      <c r="I90" s="21">
        <v>0</v>
      </c>
      <c r="J90" s="16"/>
    </row>
    <row r="91" spans="2:18" x14ac:dyDescent="0.25">
      <c r="B91" s="15">
        <v>2015</v>
      </c>
      <c r="C91" s="16">
        <v>4098228.9707048563</v>
      </c>
      <c r="D91" s="20">
        <v>585711.35999999999</v>
      </c>
      <c r="E91" s="16">
        <v>4712226.536946943</v>
      </c>
      <c r="G91" s="22">
        <v>7391469.1722358</v>
      </c>
      <c r="H91" s="16">
        <v>956527.20000000007</v>
      </c>
      <c r="I91" s="23">
        <v>4918636.6233539805</v>
      </c>
      <c r="N91" s="24"/>
      <c r="R91" s="24"/>
    </row>
    <row r="92" spans="2:18" x14ac:dyDescent="0.25">
      <c r="B92" s="15">
        <v>2016</v>
      </c>
      <c r="C92" s="16">
        <v>4221175.8398260018</v>
      </c>
      <c r="D92" s="20">
        <v>1552703.8447999998</v>
      </c>
      <c r="E92" s="16">
        <v>7853710.8949115714</v>
      </c>
      <c r="G92" s="22">
        <v>7613213.2474028748</v>
      </c>
      <c r="H92" s="16">
        <v>2575112.5536000002</v>
      </c>
      <c r="I92" s="23">
        <v>8482138.6668043118</v>
      </c>
      <c r="N92" s="24"/>
      <c r="R92" s="24"/>
    </row>
    <row r="93" spans="2:18" x14ac:dyDescent="0.25">
      <c r="B93" s="15">
        <v>2017</v>
      </c>
      <c r="C93" s="16">
        <v>4347811.1150207827</v>
      </c>
      <c r="D93" s="20">
        <v>2796206.6276160004</v>
      </c>
      <c r="E93" s="16">
        <v>10581842.047880854</v>
      </c>
      <c r="G93" s="22">
        <v>7841609.6448249621</v>
      </c>
      <c r="H93" s="16">
        <v>4798884.9676799998</v>
      </c>
      <c r="I93" s="23">
        <v>12095830.879880706</v>
      </c>
      <c r="N93" s="24"/>
      <c r="R93" s="24"/>
    </row>
    <row r="94" spans="2:18" x14ac:dyDescent="0.25">
      <c r="B94" s="15">
        <v>2018</v>
      </c>
      <c r="C94" s="16">
        <v>4478245.4484714065</v>
      </c>
      <c r="D94" s="20">
        <v>4389662.4735220801</v>
      </c>
      <c r="E94" s="16">
        <v>12648608.072857581</v>
      </c>
      <c r="G94" s="22">
        <v>8076857.9341697115</v>
      </c>
      <c r="H94" s="16">
        <v>7512901.7724089604</v>
      </c>
      <c r="I94" s="23">
        <v>13551345.799036475</v>
      </c>
      <c r="N94" s="24"/>
      <c r="R94" s="24"/>
    </row>
    <row r="95" spans="2:18" x14ac:dyDescent="0.25">
      <c r="B95" s="15">
        <v>2019</v>
      </c>
      <c r="C95" s="16">
        <v>4612592.8119255481</v>
      </c>
      <c r="D95" s="20">
        <v>6194090.2679221686</v>
      </c>
      <c r="E95" s="16">
        <v>13888667.687843621</v>
      </c>
      <c r="G95" s="22">
        <v>8319163.6721948022</v>
      </c>
      <c r="H95" s="16">
        <v>10767793.723246839</v>
      </c>
      <c r="I95" s="23">
        <v>15910283.771461342</v>
      </c>
      <c r="N95" s="24"/>
      <c r="R95" s="24"/>
    </row>
    <row r="96" spans="2:18" x14ac:dyDescent="0.25">
      <c r="B96" s="15">
        <v>2020</v>
      </c>
      <c r="C96" s="16">
        <v>4750970.5962833147</v>
      </c>
      <c r="D96" s="20">
        <v>8199749.2050478701</v>
      </c>
      <c r="E96" s="16">
        <v>14632703.456835246</v>
      </c>
      <c r="G96" s="22">
        <v>8568738.5823606476</v>
      </c>
      <c r="H96" s="16">
        <v>14395350.490615068</v>
      </c>
      <c r="I96" s="23">
        <v>16713326.485478316</v>
      </c>
      <c r="N96" s="24"/>
      <c r="R96" s="24"/>
    </row>
    <row r="97" spans="2:18" x14ac:dyDescent="0.25">
      <c r="B97" s="15">
        <v>2021</v>
      </c>
      <c r="C97" s="16">
        <v>4893499.7141718138</v>
      </c>
      <c r="D97" s="20">
        <v>10253446.766065909</v>
      </c>
      <c r="E97" s="16">
        <v>14963386.02083152</v>
      </c>
      <c r="G97" s="22">
        <v>8825800.7398314662</v>
      </c>
      <c r="H97" s="16">
        <v>17984845.530821241</v>
      </c>
      <c r="I97" s="23">
        <v>16512565.806974074</v>
      </c>
      <c r="N97" s="24"/>
      <c r="R97" s="24"/>
    </row>
    <row r="98" spans="2:18" x14ac:dyDescent="0.25">
      <c r="B98" s="15">
        <v>2022</v>
      </c>
      <c r="C98" s="16">
        <v>5040304.7055969685</v>
      </c>
      <c r="D98" s="20">
        <v>12293933.724201674</v>
      </c>
      <c r="E98" s="16">
        <v>14136679.610840829</v>
      </c>
      <c r="G98" s="22">
        <v>9090574.7620264105</v>
      </c>
      <c r="H98" s="16">
        <v>21664655.584754802</v>
      </c>
      <c r="I98" s="23">
        <v>15960473.941087402</v>
      </c>
      <c r="N98" s="24"/>
      <c r="R98" s="24"/>
    </row>
    <row r="99" spans="2:18" x14ac:dyDescent="0.25">
      <c r="B99" s="15">
        <v>2023</v>
      </c>
      <c r="C99" s="16">
        <v>5191513.8467648784</v>
      </c>
      <c r="D99" s="20">
        <v>14398015.10478917</v>
      </c>
      <c r="E99" s="16">
        <v>13392643.841849204</v>
      </c>
      <c r="G99" s="22">
        <v>9363292.0048872028</v>
      </c>
      <c r="H99" s="16">
        <v>25528225.771222342</v>
      </c>
      <c r="I99" s="23">
        <v>15709523.092957098</v>
      </c>
      <c r="N99" s="24"/>
      <c r="R99" s="24"/>
    </row>
    <row r="100" spans="2:18" x14ac:dyDescent="0.25">
      <c r="B100" s="15">
        <v>2024</v>
      </c>
      <c r="C100" s="16">
        <v>5347259.2621678244</v>
      </c>
      <c r="D100" s="20">
        <v>16457086.621147498</v>
      </c>
      <c r="E100" s="16">
        <v>12483266.790859444</v>
      </c>
      <c r="G100" s="22">
        <v>9644190.7650338188</v>
      </c>
      <c r="H100" s="16">
        <v>29461716.600993671</v>
      </c>
      <c r="I100" s="23">
        <v>15157431.227070428</v>
      </c>
      <c r="N100" s="24"/>
      <c r="R100" s="24"/>
    </row>
    <row r="101" spans="2:18" x14ac:dyDescent="0.25">
      <c r="B101" s="17"/>
      <c r="D101" s="18"/>
      <c r="E101" s="17"/>
      <c r="H101" s="16"/>
    </row>
    <row r="102" spans="2:18" x14ac:dyDescent="0.25">
      <c r="B102" s="19" t="s">
        <v>17</v>
      </c>
      <c r="C102" s="14">
        <f>SUM(C90:C100)</f>
        <v>46981602.310933396</v>
      </c>
      <c r="D102" s="14">
        <f>SUM(D90:D100)</f>
        <v>77120605.99511236</v>
      </c>
      <c r="E102" s="14">
        <f>SUM(E90:E100)</f>
        <v>119293734.96165682</v>
      </c>
      <c r="G102" s="14">
        <f>SUM(G90:G100)</f>
        <v>84734910.5249677</v>
      </c>
      <c r="H102" s="14">
        <f>SUM(H90:H100)</f>
        <v>135646014.19534293</v>
      </c>
      <c r="I102" s="14">
        <f>SUM(I90:I100)</f>
        <v>135011556.29410413</v>
      </c>
      <c r="N102" s="24"/>
      <c r="R102" s="24"/>
    </row>
    <row r="103" spans="2:18" x14ac:dyDescent="0.25">
      <c r="B103" s="19" t="s">
        <v>18</v>
      </c>
      <c r="C103" s="14">
        <f>NPV(0.0734,C91:C100)+C90</f>
        <v>31931712.784394749</v>
      </c>
      <c r="D103" s="14">
        <f>NPV(0.0734,D91:D100)+D90</f>
        <v>46105204.404867299</v>
      </c>
      <c r="E103" s="14">
        <f>NPV(0.0734,E91:E100)+E90</f>
        <v>78966090.94095394</v>
      </c>
      <c r="G103" s="14">
        <f>NPV(0.0734,G91:G100)+G90</f>
        <v>57591284.515747301</v>
      </c>
      <c r="H103" s="14">
        <f>NPV(0.0734,H91:H100)+H90</f>
        <v>80884480.818272412</v>
      </c>
      <c r="I103" s="14">
        <f>NPV(0.0734,I91:I100)+I90</f>
        <v>88907083.214314744</v>
      </c>
    </row>
    <row r="104" spans="2:18" x14ac:dyDescent="0.25">
      <c r="B104" s="17"/>
      <c r="D104" s="17"/>
    </row>
    <row r="105" spans="2:18" x14ac:dyDescent="0.25">
      <c r="C105" s="16"/>
      <c r="D105" s="16"/>
      <c r="E105" s="16"/>
      <c r="G105" s="16"/>
      <c r="H105" s="16"/>
      <c r="I105" s="16"/>
    </row>
  </sheetData>
  <mergeCells count="13">
    <mergeCell ref="C33:E33"/>
    <mergeCell ref="G33:I33"/>
    <mergeCell ref="I2:J2"/>
    <mergeCell ref="B4:E4"/>
    <mergeCell ref="B11:E11"/>
    <mergeCell ref="B18:E18"/>
    <mergeCell ref="B25:E25"/>
    <mergeCell ref="C51:E51"/>
    <mergeCell ref="G51:I51"/>
    <mergeCell ref="C69:E69"/>
    <mergeCell ref="G69:I69"/>
    <mergeCell ref="C88:E88"/>
    <mergeCell ref="G88:I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2014-05-16T18:16:25Z</dcterms:created>
  <dcterms:modified xsi:type="dcterms:W3CDTF">2014-05-16T18:16:25Z</dcterms:modified>
</cp:coreProperties>
</file>