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75" windowWidth="24915" windowHeight="11820"/>
  </bookViews>
  <sheets>
    <sheet name="2011" sheetId="2" r:id="rId1"/>
    <sheet name="2012" sheetId="3" r:id="rId2"/>
    <sheet name="2013" sheetId="1" r:id="rId3"/>
  </sheets>
  <calcPr calcId="145621" calcMode="autoNoTable"/>
</workbook>
</file>

<file path=xl/calcChain.xml><?xml version="1.0" encoding="utf-8"?>
<calcChain xmlns="http://schemas.openxmlformats.org/spreadsheetml/2006/main">
  <c r="K29" i="2" l="1"/>
  <c r="M186" i="1"/>
  <c r="M185" i="1"/>
  <c r="M184" i="1"/>
  <c r="K186" i="1"/>
  <c r="K185" i="1"/>
  <c r="K184" i="1"/>
  <c r="M147" i="1"/>
  <c r="K147" i="1"/>
  <c r="M146" i="1"/>
  <c r="K146" i="1"/>
  <c r="M145" i="1"/>
  <c r="K145" i="1"/>
  <c r="K109" i="3"/>
  <c r="M108" i="1"/>
  <c r="K108" i="1"/>
  <c r="M107" i="1"/>
  <c r="K107" i="1"/>
  <c r="M106" i="1"/>
  <c r="K106" i="1"/>
  <c r="M70" i="1"/>
  <c r="M69" i="1"/>
  <c r="M68" i="1"/>
  <c r="K70" i="1"/>
  <c r="K69" i="1"/>
  <c r="K68" i="1"/>
  <c r="M182" i="3"/>
  <c r="M181" i="3"/>
  <c r="M180" i="3"/>
  <c r="K182" i="3"/>
  <c r="K181" i="3"/>
  <c r="K180" i="3"/>
  <c r="M145" i="3"/>
  <c r="M144" i="3"/>
  <c r="M143" i="3"/>
  <c r="K145" i="3"/>
  <c r="K144" i="3"/>
  <c r="K143" i="3"/>
  <c r="M105" i="3"/>
  <c r="K107" i="3"/>
  <c r="I105" i="3"/>
  <c r="K105" i="3"/>
  <c r="M107" i="3"/>
  <c r="M106" i="3"/>
  <c r="K106" i="3"/>
  <c r="K72" i="3"/>
  <c r="K71" i="3"/>
  <c r="M69" i="3"/>
  <c r="M68" i="3"/>
  <c r="M67" i="3"/>
  <c r="K69" i="3"/>
  <c r="K68" i="3"/>
  <c r="K67" i="3"/>
  <c r="K185" i="2"/>
  <c r="K184" i="2"/>
  <c r="K146" i="2"/>
  <c r="K145" i="2"/>
  <c r="M143" i="2"/>
  <c r="M141" i="2"/>
  <c r="M142" i="2"/>
  <c r="K143" i="2"/>
  <c r="K142" i="2"/>
  <c r="K141" i="2"/>
  <c r="K108" i="2"/>
  <c r="M106" i="2"/>
  <c r="M105" i="2"/>
  <c r="M104" i="2"/>
  <c r="K106" i="2"/>
  <c r="K105" i="2"/>
  <c r="K104" i="2"/>
  <c r="K33" i="2"/>
  <c r="K70" i="2"/>
  <c r="M68" i="2"/>
  <c r="M67" i="2"/>
  <c r="K68" i="2"/>
  <c r="K67" i="2"/>
  <c r="M66" i="2"/>
  <c r="K66" i="2"/>
  <c r="M182" i="2"/>
  <c r="M181" i="2"/>
  <c r="M180" i="2"/>
  <c r="K182" i="2"/>
  <c r="K181" i="2"/>
  <c r="K180" i="2"/>
  <c r="I182" i="2"/>
  <c r="M167" i="2"/>
  <c r="M166" i="2"/>
  <c r="O166" i="2" s="1"/>
  <c r="G166" i="2"/>
  <c r="I166" i="2" s="1"/>
  <c r="E166" i="2"/>
  <c r="I141" i="2"/>
  <c r="I143" i="2"/>
  <c r="I142" i="2"/>
  <c r="M127" i="2"/>
  <c r="M128" i="2" s="1"/>
  <c r="G91" i="2"/>
  <c r="I106" i="2"/>
  <c r="I105" i="2"/>
  <c r="I104" i="2"/>
  <c r="M91" i="2"/>
  <c r="O91" i="2" s="1"/>
  <c r="E91" i="2"/>
  <c r="M90" i="2"/>
  <c r="E90" i="2"/>
  <c r="K71" i="2"/>
  <c r="I68" i="2"/>
  <c r="I67" i="2"/>
  <c r="I66" i="2"/>
  <c r="G53" i="2"/>
  <c r="I53" i="2" s="1"/>
  <c r="M52" i="2"/>
  <c r="M53" i="2" s="1"/>
  <c r="G52" i="2"/>
  <c r="I52" i="2" s="1"/>
  <c r="K34" i="2"/>
  <c r="G15" i="2"/>
  <c r="I15" i="2" s="1"/>
  <c r="M15" i="2"/>
  <c r="M16" i="2" s="1"/>
  <c r="K185" i="3"/>
  <c r="K184" i="3"/>
  <c r="I182" i="3"/>
  <c r="I181" i="3"/>
  <c r="I180" i="3"/>
  <c r="M168" i="3"/>
  <c r="M167" i="3"/>
  <c r="M166" i="3"/>
  <c r="G166" i="3"/>
  <c r="I166" i="3" s="1"/>
  <c r="E166" i="3"/>
  <c r="O166" i="3" s="1"/>
  <c r="K148" i="3"/>
  <c r="K147" i="3"/>
  <c r="I145" i="3"/>
  <c r="I144" i="3"/>
  <c r="I143" i="3"/>
  <c r="M131" i="3"/>
  <c r="M130" i="3"/>
  <c r="O129" i="3"/>
  <c r="M129" i="3"/>
  <c r="G129" i="3"/>
  <c r="I129" i="3" s="1"/>
  <c r="I107" i="3"/>
  <c r="I106" i="3"/>
  <c r="M92" i="3"/>
  <c r="M93" i="3" s="1"/>
  <c r="E92" i="3"/>
  <c r="M91" i="3"/>
  <c r="E91" i="3"/>
  <c r="I69" i="3"/>
  <c r="I68" i="3"/>
  <c r="I67" i="3"/>
  <c r="M55" i="3"/>
  <c r="M54" i="3"/>
  <c r="O53" i="3"/>
  <c r="M53" i="3"/>
  <c r="G53" i="3"/>
  <c r="I53" i="3" s="1"/>
  <c r="K34" i="3"/>
  <c r="K33" i="3" s="1"/>
  <c r="K31" i="3"/>
  <c r="M31" i="3" s="1"/>
  <c r="I31" i="3"/>
  <c r="K30" i="3"/>
  <c r="M30" i="3" s="1"/>
  <c r="I30" i="3"/>
  <c r="M29" i="3"/>
  <c r="K29" i="3"/>
  <c r="I29" i="3"/>
  <c r="M16" i="3"/>
  <c r="M17" i="3" s="1"/>
  <c r="M15" i="3"/>
  <c r="O15" i="3" s="1"/>
  <c r="G15" i="3"/>
  <c r="I15" i="3" s="1"/>
  <c r="K189" i="1"/>
  <c r="K188" i="1"/>
  <c r="I186" i="1"/>
  <c r="I185" i="1"/>
  <c r="I184" i="1"/>
  <c r="G170" i="1"/>
  <c r="I170" i="1" s="1"/>
  <c r="M170" i="1"/>
  <c r="M171" i="1" s="1"/>
  <c r="E170" i="1"/>
  <c r="K150" i="1"/>
  <c r="K149" i="1"/>
  <c r="I147" i="1"/>
  <c r="I146" i="1"/>
  <c r="I145" i="1"/>
  <c r="M132" i="1"/>
  <c r="M133" i="1" s="1"/>
  <c r="M131" i="1"/>
  <c r="O131" i="1" s="1"/>
  <c r="G131" i="1"/>
  <c r="I131" i="1" s="1"/>
  <c r="K111" i="1"/>
  <c r="K110" i="1" s="1"/>
  <c r="I108" i="1"/>
  <c r="I107" i="1"/>
  <c r="I106" i="1"/>
  <c r="M92" i="1"/>
  <c r="M93" i="1" s="1"/>
  <c r="G92" i="1"/>
  <c r="I92" i="1" s="1"/>
  <c r="K73" i="1"/>
  <c r="K72" i="1" s="1"/>
  <c r="I70" i="1"/>
  <c r="I69" i="1"/>
  <c r="I68" i="1"/>
  <c r="G55" i="1"/>
  <c r="I55" i="1" s="1"/>
  <c r="M54" i="1"/>
  <c r="M55" i="1" s="1"/>
  <c r="G54" i="1"/>
  <c r="I54" i="1" s="1"/>
  <c r="K34" i="1"/>
  <c r="K33" i="1" s="1"/>
  <c r="K31" i="1"/>
  <c r="I31" i="1"/>
  <c r="M31" i="1" s="1"/>
  <c r="K30" i="1"/>
  <c r="I30" i="1"/>
  <c r="M30" i="1" s="1"/>
  <c r="K29" i="1"/>
  <c r="I29" i="1"/>
  <c r="M29" i="1" s="1"/>
  <c r="G15" i="1"/>
  <c r="I15" i="1" s="1"/>
  <c r="M15" i="1"/>
  <c r="M16" i="1" s="1"/>
  <c r="Q166" i="2" l="1"/>
  <c r="O167" i="2"/>
  <c r="I180" i="2"/>
  <c r="I181" i="2"/>
  <c r="O128" i="2"/>
  <c r="O127" i="2"/>
  <c r="G127" i="2"/>
  <c r="I127" i="2" s="1"/>
  <c r="O90" i="2"/>
  <c r="G90" i="2"/>
  <c r="I90" i="2" s="1"/>
  <c r="O53" i="2"/>
  <c r="Q53" i="2"/>
  <c r="O52" i="2"/>
  <c r="Q52" i="2"/>
  <c r="O16" i="2"/>
  <c r="G30" i="2"/>
  <c r="O15" i="2"/>
  <c r="Q15" i="2"/>
  <c r="G168" i="3"/>
  <c r="Q168" i="3" s="1"/>
  <c r="Q166" i="3"/>
  <c r="E168" i="3"/>
  <c r="O168" i="3"/>
  <c r="O167" i="3"/>
  <c r="G167" i="3"/>
  <c r="I167" i="3" s="1"/>
  <c r="G131" i="3"/>
  <c r="Q129" i="3"/>
  <c r="E131" i="3"/>
  <c r="O131" i="3" s="1"/>
  <c r="O130" i="3"/>
  <c r="G130" i="3"/>
  <c r="I130" i="3" s="1"/>
  <c r="G92" i="3"/>
  <c r="I92" i="3" s="1"/>
  <c r="E93" i="3"/>
  <c r="O93" i="3" s="1"/>
  <c r="O92" i="3"/>
  <c r="O91" i="3"/>
  <c r="Q92" i="3"/>
  <c r="G91" i="3"/>
  <c r="I91" i="3" s="1"/>
  <c r="G55" i="3"/>
  <c r="Q54" i="3"/>
  <c r="Q53" i="3"/>
  <c r="E55" i="3"/>
  <c r="O55" i="3"/>
  <c r="O54" i="3"/>
  <c r="Q55" i="3"/>
  <c r="G54" i="3"/>
  <c r="I54" i="3" s="1"/>
  <c r="G16" i="3"/>
  <c r="I16" i="3" s="1"/>
  <c r="Q15" i="3"/>
  <c r="E17" i="3"/>
  <c r="O17" i="3" s="1"/>
  <c r="O16" i="3"/>
  <c r="Q16" i="3"/>
  <c r="E172" i="1"/>
  <c r="M172" i="1"/>
  <c r="O171" i="1"/>
  <c r="O170" i="1"/>
  <c r="Q170" i="1"/>
  <c r="G132" i="1"/>
  <c r="I132" i="1" s="1"/>
  <c r="O133" i="1"/>
  <c r="M134" i="1"/>
  <c r="E134" i="1"/>
  <c r="Q131" i="1"/>
  <c r="O132" i="1"/>
  <c r="O93" i="1"/>
  <c r="M94" i="1"/>
  <c r="Q93" i="1"/>
  <c r="G93" i="1"/>
  <c r="I93" i="1" s="1"/>
  <c r="O92" i="1"/>
  <c r="Q92" i="1"/>
  <c r="E56" i="1"/>
  <c r="O55" i="1"/>
  <c r="M56" i="1"/>
  <c r="Q55" i="1"/>
  <c r="G57" i="1"/>
  <c r="O54" i="1"/>
  <c r="G56" i="1"/>
  <c r="I56" i="1" s="1"/>
  <c r="Q54" i="1"/>
  <c r="E17" i="1"/>
  <c r="M17" i="1"/>
  <c r="O16" i="1"/>
  <c r="O15" i="1"/>
  <c r="Q15" i="1"/>
  <c r="Q132" i="1" l="1"/>
  <c r="G167" i="2"/>
  <c r="G128" i="2"/>
  <c r="Q127" i="2"/>
  <c r="Q90" i="2"/>
  <c r="K30" i="2"/>
  <c r="I30" i="2"/>
  <c r="M30" i="2" s="1"/>
  <c r="K31" i="2"/>
  <c r="I31" i="2"/>
  <c r="M31" i="2" s="1"/>
  <c r="G16" i="2"/>
  <c r="I29" i="2"/>
  <c r="M29" i="2" s="1"/>
  <c r="I168" i="3"/>
  <c r="Q167" i="3"/>
  <c r="I131" i="3"/>
  <c r="Q131" i="3"/>
  <c r="Q130" i="3"/>
  <c r="Q91" i="3"/>
  <c r="G93" i="3"/>
  <c r="I55" i="3"/>
  <c r="G17" i="3"/>
  <c r="G171" i="1"/>
  <c r="O172" i="1"/>
  <c r="E173" i="1"/>
  <c r="M173" i="1"/>
  <c r="O134" i="1"/>
  <c r="G133" i="1"/>
  <c r="G94" i="1"/>
  <c r="I94" i="1" s="1"/>
  <c r="M95" i="1"/>
  <c r="Q94" i="1"/>
  <c r="O94" i="1"/>
  <c r="O56" i="1"/>
  <c r="Q56" i="1"/>
  <c r="E57" i="1"/>
  <c r="I57" i="1" s="1"/>
  <c r="M57" i="1"/>
  <c r="G16" i="1"/>
  <c r="O17" i="1"/>
  <c r="E18" i="1"/>
  <c r="M18" i="1"/>
  <c r="I167" i="2" l="1"/>
  <c r="Q167" i="2"/>
  <c r="I128" i="2"/>
  <c r="Q128" i="2"/>
  <c r="I91" i="2"/>
  <c r="Q91" i="2"/>
  <c r="I16" i="2"/>
  <c r="Q16" i="2"/>
  <c r="I93" i="3"/>
  <c r="Q93" i="3"/>
  <c r="I17" i="3"/>
  <c r="Q17" i="3"/>
  <c r="I171" i="1"/>
  <c r="Q171" i="1"/>
  <c r="O173" i="1"/>
  <c r="G172" i="1"/>
  <c r="G134" i="1"/>
  <c r="I133" i="1"/>
  <c r="Q133" i="1"/>
  <c r="G95" i="1"/>
  <c r="I95" i="1" s="1"/>
  <c r="O95" i="1"/>
  <c r="Q57" i="1"/>
  <c r="O57" i="1"/>
  <c r="I16" i="1"/>
  <c r="Q16" i="1"/>
  <c r="O18" i="1"/>
  <c r="G17" i="1"/>
  <c r="I172" i="1" l="1"/>
  <c r="Q172" i="1"/>
  <c r="G173" i="1"/>
  <c r="I134" i="1"/>
  <c r="Q134" i="1"/>
  <c r="Q95" i="1"/>
  <c r="I17" i="1"/>
  <c r="Q17" i="1"/>
  <c r="G18" i="1"/>
  <c r="I173" i="1" l="1"/>
  <c r="Q173" i="1"/>
  <c r="I18" i="1"/>
  <c r="Q18" i="1"/>
</calcChain>
</file>

<file path=xl/sharedStrings.xml><?xml version="1.0" encoding="utf-8"?>
<sst xmlns="http://schemas.openxmlformats.org/spreadsheetml/2006/main" count="1050" uniqueCount="54">
  <si>
    <t>Demand Side Management  Annual Report</t>
  </si>
  <si>
    <t>Utility:</t>
  </si>
  <si>
    <t>Tampa Electric Company</t>
  </si>
  <si>
    <t>Program Name:</t>
  </si>
  <si>
    <t>RESIDENTIAL PV</t>
  </si>
  <si>
    <t>Program Start Date:</t>
  </si>
  <si>
    <t>April 2011</t>
  </si>
  <si>
    <t>Reporting Period: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</si>
  <si>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</si>
  <si>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</si>
  <si>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</si>
  <si>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</si>
  <si>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</si>
  <si>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</si>
  <si>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</si>
  <si>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</si>
  <si>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</si>
  <si>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Actual</t>
  </si>
  <si>
    <t>Projected</t>
  </si>
  <si>
    <t>Participation</t>
  </si>
  <si>
    <t>Total</t>
  </si>
  <si>
    <t>Cumulative</t>
  </si>
  <si>
    <t>Annual</t>
  </si>
  <si>
    <t>Over (Under)</t>
  </si>
  <si>
    <t>Number of</t>
  </si>
  <si>
    <t>Penetration</t>
  </si>
  <si>
    <t>Eligible</t>
  </si>
  <si>
    <t>Program</t>
  </si>
  <si>
    <t>Level %</t>
  </si>
  <si>
    <t>Participants</t>
  </si>
  <si>
    <t>Year</t>
  </si>
  <si>
    <t>Customers</t>
  </si>
  <si>
    <t>[(d/c)x100]</t>
  </si>
  <si>
    <t>[(g/c)x100]</t>
  </si>
  <si>
    <t>(g-d)</t>
  </si>
  <si>
    <t>Annual Demand and Energy Savings</t>
  </si>
  <si>
    <t>Per Installation</t>
  </si>
  <si>
    <t>Program Total</t>
  </si>
  <si>
    <t>@ Meter</t>
  </si>
  <si>
    <t>@ Generator</t>
  </si>
  <si>
    <t xml:space="preserve">Summer kW Reduction </t>
  </si>
  <si>
    <t xml:space="preserve">Winter kW Reduction </t>
  </si>
  <si>
    <t xml:space="preserve">Annual kWh Reduction </t>
  </si>
  <si>
    <t>Total Program Cost of the Utility ($000):</t>
  </si>
  <si>
    <t>Net Benefits of Measures Installed During Reporting Period ($000):</t>
  </si>
  <si>
    <t>Utility Cost per Installation ($):</t>
  </si>
  <si>
    <t>RENEWABLE - SOLAR WATER HEATING</t>
  </si>
  <si>
    <t>RENEWABLE - LOW-INCOME WATER HEATING</t>
  </si>
  <si>
    <t>RENEWABLE - PV FOR SCHOOLS</t>
  </si>
  <si>
    <t>Commercial PV</t>
  </si>
  <si>
    <t>COMMERCIAL PV</t>
  </si>
  <si>
    <t>Annual 2011</t>
  </si>
  <si>
    <t>Annual 2012</t>
  </si>
  <si>
    <t>Annual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</si>
</sst>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,##0;[Red]#,##0"/>
    <numFmt numFmtId="167" formatCode="#,##0.0_);\(#,##0.0\)"/>
    <numFmt numFmtId="168" formatCode="0.00_);\(0.00\)"/>
    <numFmt numFmtId="169" formatCode="_(* #,##0.000_);_(* \(#,##0.0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vertAlign val="superscript"/>
      <sz val="10"/>
      <color indexed="8"/>
      <name val="Arial"/>
      <family val="2"/>
    </font>
    <font>
      <u/>
      <sz val="12"/>
      <color indexed="8"/>
      <name val="Arial"/>
      <family val="2"/>
    </font>
    <font>
      <sz val="12"/>
      <color theme="1"/>
      <name val="Arial"/>
      <family val="2"/>
    </font>
    <font>
      <vertAlign val="superscript"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3" borderId="0"/>
  </cellStyleXfs>
  <cellXfs count="37">
    <xf numFmtId="0" fontId="0" fillId="0" borderId="0" xfId="0"/>
    <xf numFmtId="0" fontId="0" fillId="2" borderId="0" xfId="0" applyNumberFormat="1" applyFill="1"/>
    <xf numFmtId="0" fontId="2" fillId="2" borderId="0" xfId="0" applyNumberFormat="1" applyFont="1" applyFill="1"/>
    <xf numFmtId="37" fontId="2" fillId="2" borderId="0" xfId="0" applyNumberFormat="1" applyFont="1" applyFill="1" applyBorder="1" applyAlignment="1" applyProtection="1">
      <alignment horizontal="right"/>
    </xf>
    <xf numFmtId="3" fontId="2" fillId="2" borderId="0" xfId="0" applyNumberFormat="1" applyFont="1" applyFill="1" applyBorder="1" applyAlignment="1"/>
    <xf numFmtId="37" fontId="2" fillId="2" borderId="0" xfId="2" applyNumberFormat="1" applyFont="1" applyFill="1" applyBorder="1"/>
    <xf numFmtId="165" fontId="2" fillId="2" borderId="0" xfId="1" applyNumberFormat="1" applyFont="1" applyFill="1" applyBorder="1" applyAlignment="1" applyProtection="1">
      <alignment horizontal="right"/>
    </xf>
    <xf numFmtId="0" fontId="4" fillId="2" borderId="0" xfId="0" applyNumberFormat="1" applyFont="1" applyFill="1"/>
    <xf numFmtId="0" fontId="5" fillId="2" borderId="0" xfId="0" applyNumberFormat="1" applyFont="1" applyFill="1"/>
    <xf numFmtId="17" fontId="5" fillId="2" borderId="0" xfId="0" quotePrefix="1" applyNumberFormat="1" applyFont="1" applyFill="1"/>
    <xf numFmtId="0" fontId="5" fillId="2" borderId="0" xfId="0" applyNumberFormat="1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37" fontId="5" fillId="2" borderId="0" xfId="0" applyNumberFormat="1" applyFont="1" applyFill="1" applyAlignment="1">
      <alignment horizontal="right"/>
    </xf>
    <xf numFmtId="37" fontId="5" fillId="2" borderId="0" xfId="0" applyNumberFormat="1" applyFont="1" applyFill="1"/>
    <xf numFmtId="164" fontId="5" fillId="2" borderId="0" xfId="0" applyNumberFormat="1" applyFont="1" applyFill="1"/>
    <xf numFmtId="0" fontId="5" fillId="2" borderId="1" xfId="0" applyNumberFormat="1" applyFont="1" applyFill="1" applyBorder="1" applyAlignment="1">
      <alignment horizontal="centerContinuous"/>
    </xf>
    <xf numFmtId="0" fontId="5" fillId="2" borderId="0" xfId="0" applyNumberFormat="1" applyFont="1" applyFill="1" applyAlignment="1">
      <alignment horizontal="centerContinuous"/>
    </xf>
    <xf numFmtId="0" fontId="5" fillId="2" borderId="1" xfId="0" applyNumberFormat="1" applyFont="1" applyFill="1" applyBorder="1"/>
    <xf numFmtId="2" fontId="5" fillId="2" borderId="0" xfId="0" applyNumberFormat="1" applyFont="1" applyFill="1"/>
    <xf numFmtId="43" fontId="5" fillId="2" borderId="0" xfId="0" applyNumberFormat="1" applyFont="1" applyFill="1"/>
    <xf numFmtId="39" fontId="5" fillId="2" borderId="0" xfId="0" applyNumberFormat="1" applyFont="1" applyFill="1"/>
    <xf numFmtId="166" fontId="5" fillId="2" borderId="0" xfId="0" applyNumberFormat="1" applyFont="1" applyFill="1"/>
    <xf numFmtId="1" fontId="5" fillId="2" borderId="0" xfId="0" applyNumberFormat="1" applyFont="1" applyFill="1"/>
    <xf numFmtId="165" fontId="5" fillId="2" borderId="0" xfId="0" applyNumberFormat="1" applyFont="1" applyFill="1"/>
    <xf numFmtId="167" fontId="5" fillId="2" borderId="0" xfId="0" applyNumberFormat="1" applyFont="1" applyFill="1"/>
    <xf numFmtId="4" fontId="5" fillId="2" borderId="0" xfId="0" applyNumberFormat="1" applyFont="1" applyFill="1"/>
    <xf numFmtId="0" fontId="6" fillId="2" borderId="0" xfId="0" applyNumberFormat="1" applyFont="1" applyFill="1"/>
    <xf numFmtId="0" fontId="3" fillId="2" borderId="0" xfId="0" applyNumberFormat="1" applyFont="1" applyFill="1"/>
    <xf numFmtId="0" fontId="2" fillId="2" borderId="0" xfId="0" applyNumberFormat="1" applyFont="1" applyFill="1" applyAlignment="1">
      <alignment horizontal="center"/>
    </xf>
    <xf numFmtId="37" fontId="2" fillId="2" borderId="0" xfId="0" applyNumberFormat="1" applyFont="1" applyFill="1" applyAlignment="1">
      <alignment horizontal="right"/>
    </xf>
    <xf numFmtId="37" fontId="2" fillId="2" borderId="0" xfId="0" applyNumberFormat="1" applyFont="1" applyFill="1"/>
    <xf numFmtId="164" fontId="2" fillId="2" borderId="0" xfId="0" applyNumberFormat="1" applyFont="1" applyFill="1"/>
    <xf numFmtId="168" fontId="5" fillId="2" borderId="0" xfId="0" applyNumberFormat="1" applyFont="1" applyFill="1"/>
    <xf numFmtId="165" fontId="2" fillId="2" borderId="0" xfId="1" applyNumberFormat="1" applyFont="1" applyFill="1" applyBorder="1"/>
    <xf numFmtId="169" fontId="5" fillId="2" borderId="0" xfId="0" applyNumberFormat="1" applyFont="1" applyFill="1"/>
    <xf numFmtId="0" fontId="5" fillId="4" borderId="0" xfId="0" applyNumberFormat="1" applyFont="1" applyFill="1" applyAlignment="1">
      <alignment horizontal="center"/>
    </xf>
    <xf numFmtId="0" fontId="2" fillId="4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6"/>
  <sheetViews>
    <sheetView tabSelected="1" workbookViewId="0">
      <selection sqref="A1:Q1"/>
    </sheetView>
  </sheetViews>
  <sheetFormatPr defaultColWidth="14.7109375" defaultRowHeight="15" x14ac:dyDescent="0.2"/>
  <cols>
    <col min="1" max="1" width="11.140625" style="8" customWidth="1"/>
    <col min="2" max="2" width="2.140625" style="8" customWidth="1"/>
    <col min="3" max="3" width="13.7109375" style="8" customWidth="1"/>
    <col min="4" max="4" width="2.140625" style="8" customWidth="1"/>
    <col min="5" max="5" width="13.7109375" style="8" customWidth="1"/>
    <col min="6" max="6" width="2.140625" style="8" customWidth="1"/>
    <col min="7" max="7" width="13.7109375" style="8" customWidth="1"/>
    <col min="8" max="8" width="2.140625" style="8" customWidth="1"/>
    <col min="9" max="9" width="13.7109375" style="8" customWidth="1"/>
    <col min="10" max="10" width="2.140625" style="8" customWidth="1"/>
    <col min="11" max="11" width="14.28515625" style="8" bestFit="1" customWidth="1"/>
    <col min="12" max="12" width="2.140625" style="8" customWidth="1"/>
    <col min="13" max="13" width="14.28515625" style="8" bestFit="1" customWidth="1"/>
    <col min="14" max="14" width="2.140625" style="8" customWidth="1"/>
    <col min="15" max="15" width="13.7109375" style="8" customWidth="1"/>
    <col min="16" max="16" width="2.140625" style="8" customWidth="1"/>
    <col min="17" max="17" width="13.7109375" style="8" customWidth="1"/>
    <col min="18" max="256" width="14.7109375" style="8"/>
    <col min="257" max="257" width="11.140625" style="8" customWidth="1"/>
    <col min="258" max="258" width="2.140625" style="8" customWidth="1"/>
    <col min="259" max="259" width="13.7109375" style="8" customWidth="1"/>
    <col min="260" max="260" width="2.140625" style="8" customWidth="1"/>
    <col min="261" max="261" width="13.7109375" style="8" customWidth="1"/>
    <col min="262" max="262" width="2.140625" style="8" customWidth="1"/>
    <col min="263" max="263" width="13.7109375" style="8" customWidth="1"/>
    <col min="264" max="264" width="2.140625" style="8" customWidth="1"/>
    <col min="265" max="265" width="13.7109375" style="8" customWidth="1"/>
    <col min="266" max="266" width="2.140625" style="8" customWidth="1"/>
    <col min="267" max="267" width="13.7109375" style="8" customWidth="1"/>
    <col min="268" max="268" width="2.140625" style="8" customWidth="1"/>
    <col min="269" max="269" width="13.7109375" style="8" customWidth="1"/>
    <col min="270" max="270" width="2.140625" style="8" customWidth="1"/>
    <col min="271" max="271" width="13.7109375" style="8" customWidth="1"/>
    <col min="272" max="272" width="2.140625" style="8" customWidth="1"/>
    <col min="273" max="273" width="13.7109375" style="8" customWidth="1"/>
    <col min="274" max="512" width="14.7109375" style="8"/>
    <col min="513" max="513" width="11.140625" style="8" customWidth="1"/>
    <col min="514" max="514" width="2.140625" style="8" customWidth="1"/>
    <col min="515" max="515" width="13.7109375" style="8" customWidth="1"/>
    <col min="516" max="516" width="2.140625" style="8" customWidth="1"/>
    <col min="517" max="517" width="13.7109375" style="8" customWidth="1"/>
    <col min="518" max="518" width="2.140625" style="8" customWidth="1"/>
    <col min="519" max="519" width="13.7109375" style="8" customWidth="1"/>
    <col min="520" max="520" width="2.140625" style="8" customWidth="1"/>
    <col min="521" max="521" width="13.7109375" style="8" customWidth="1"/>
    <col min="522" max="522" width="2.140625" style="8" customWidth="1"/>
    <col min="523" max="523" width="13.7109375" style="8" customWidth="1"/>
    <col min="524" max="524" width="2.140625" style="8" customWidth="1"/>
    <col min="525" max="525" width="13.7109375" style="8" customWidth="1"/>
    <col min="526" max="526" width="2.140625" style="8" customWidth="1"/>
    <col min="527" max="527" width="13.7109375" style="8" customWidth="1"/>
    <col min="528" max="528" width="2.140625" style="8" customWidth="1"/>
    <col min="529" max="529" width="13.7109375" style="8" customWidth="1"/>
    <col min="530" max="768" width="14.7109375" style="8"/>
    <col min="769" max="769" width="11.140625" style="8" customWidth="1"/>
    <col min="770" max="770" width="2.140625" style="8" customWidth="1"/>
    <col min="771" max="771" width="13.7109375" style="8" customWidth="1"/>
    <col min="772" max="772" width="2.140625" style="8" customWidth="1"/>
    <col min="773" max="773" width="13.7109375" style="8" customWidth="1"/>
    <col min="774" max="774" width="2.140625" style="8" customWidth="1"/>
    <col min="775" max="775" width="13.7109375" style="8" customWidth="1"/>
    <col min="776" max="776" width="2.140625" style="8" customWidth="1"/>
    <col min="777" max="777" width="13.7109375" style="8" customWidth="1"/>
    <col min="778" max="778" width="2.140625" style="8" customWidth="1"/>
    <col min="779" max="779" width="13.7109375" style="8" customWidth="1"/>
    <col min="780" max="780" width="2.140625" style="8" customWidth="1"/>
    <col min="781" max="781" width="13.7109375" style="8" customWidth="1"/>
    <col min="782" max="782" width="2.140625" style="8" customWidth="1"/>
    <col min="783" max="783" width="13.7109375" style="8" customWidth="1"/>
    <col min="784" max="784" width="2.140625" style="8" customWidth="1"/>
    <col min="785" max="785" width="13.7109375" style="8" customWidth="1"/>
    <col min="786" max="1024" width="14.7109375" style="8"/>
    <col min="1025" max="1025" width="11.140625" style="8" customWidth="1"/>
    <col min="1026" max="1026" width="2.140625" style="8" customWidth="1"/>
    <col min="1027" max="1027" width="13.7109375" style="8" customWidth="1"/>
    <col min="1028" max="1028" width="2.140625" style="8" customWidth="1"/>
    <col min="1029" max="1029" width="13.7109375" style="8" customWidth="1"/>
    <col min="1030" max="1030" width="2.140625" style="8" customWidth="1"/>
    <col min="1031" max="1031" width="13.7109375" style="8" customWidth="1"/>
    <col min="1032" max="1032" width="2.140625" style="8" customWidth="1"/>
    <col min="1033" max="1033" width="13.7109375" style="8" customWidth="1"/>
    <col min="1034" max="1034" width="2.140625" style="8" customWidth="1"/>
    <col min="1035" max="1035" width="13.7109375" style="8" customWidth="1"/>
    <col min="1036" max="1036" width="2.140625" style="8" customWidth="1"/>
    <col min="1037" max="1037" width="13.7109375" style="8" customWidth="1"/>
    <col min="1038" max="1038" width="2.140625" style="8" customWidth="1"/>
    <col min="1039" max="1039" width="13.7109375" style="8" customWidth="1"/>
    <col min="1040" max="1040" width="2.140625" style="8" customWidth="1"/>
    <col min="1041" max="1041" width="13.7109375" style="8" customWidth="1"/>
    <col min="1042" max="1280" width="14.7109375" style="8"/>
    <col min="1281" max="1281" width="11.140625" style="8" customWidth="1"/>
    <col min="1282" max="1282" width="2.140625" style="8" customWidth="1"/>
    <col min="1283" max="1283" width="13.7109375" style="8" customWidth="1"/>
    <col min="1284" max="1284" width="2.140625" style="8" customWidth="1"/>
    <col min="1285" max="1285" width="13.7109375" style="8" customWidth="1"/>
    <col min="1286" max="1286" width="2.140625" style="8" customWidth="1"/>
    <col min="1287" max="1287" width="13.7109375" style="8" customWidth="1"/>
    <col min="1288" max="1288" width="2.140625" style="8" customWidth="1"/>
    <col min="1289" max="1289" width="13.7109375" style="8" customWidth="1"/>
    <col min="1290" max="1290" width="2.140625" style="8" customWidth="1"/>
    <col min="1291" max="1291" width="13.7109375" style="8" customWidth="1"/>
    <col min="1292" max="1292" width="2.140625" style="8" customWidth="1"/>
    <col min="1293" max="1293" width="13.7109375" style="8" customWidth="1"/>
    <col min="1294" max="1294" width="2.140625" style="8" customWidth="1"/>
    <col min="1295" max="1295" width="13.7109375" style="8" customWidth="1"/>
    <col min="1296" max="1296" width="2.140625" style="8" customWidth="1"/>
    <col min="1297" max="1297" width="13.7109375" style="8" customWidth="1"/>
    <col min="1298" max="1536" width="14.7109375" style="8"/>
    <col min="1537" max="1537" width="11.140625" style="8" customWidth="1"/>
    <col min="1538" max="1538" width="2.140625" style="8" customWidth="1"/>
    <col min="1539" max="1539" width="13.7109375" style="8" customWidth="1"/>
    <col min="1540" max="1540" width="2.140625" style="8" customWidth="1"/>
    <col min="1541" max="1541" width="13.7109375" style="8" customWidth="1"/>
    <col min="1542" max="1542" width="2.140625" style="8" customWidth="1"/>
    <col min="1543" max="1543" width="13.7109375" style="8" customWidth="1"/>
    <col min="1544" max="1544" width="2.140625" style="8" customWidth="1"/>
    <col min="1545" max="1545" width="13.7109375" style="8" customWidth="1"/>
    <col min="1546" max="1546" width="2.140625" style="8" customWidth="1"/>
    <col min="1547" max="1547" width="13.7109375" style="8" customWidth="1"/>
    <col min="1548" max="1548" width="2.140625" style="8" customWidth="1"/>
    <col min="1549" max="1549" width="13.7109375" style="8" customWidth="1"/>
    <col min="1550" max="1550" width="2.140625" style="8" customWidth="1"/>
    <col min="1551" max="1551" width="13.7109375" style="8" customWidth="1"/>
    <col min="1552" max="1552" width="2.140625" style="8" customWidth="1"/>
    <col min="1553" max="1553" width="13.7109375" style="8" customWidth="1"/>
    <col min="1554" max="1792" width="14.7109375" style="8"/>
    <col min="1793" max="1793" width="11.140625" style="8" customWidth="1"/>
    <col min="1794" max="1794" width="2.140625" style="8" customWidth="1"/>
    <col min="1795" max="1795" width="13.7109375" style="8" customWidth="1"/>
    <col min="1796" max="1796" width="2.140625" style="8" customWidth="1"/>
    <col min="1797" max="1797" width="13.7109375" style="8" customWidth="1"/>
    <col min="1798" max="1798" width="2.140625" style="8" customWidth="1"/>
    <col min="1799" max="1799" width="13.7109375" style="8" customWidth="1"/>
    <col min="1800" max="1800" width="2.140625" style="8" customWidth="1"/>
    <col min="1801" max="1801" width="13.7109375" style="8" customWidth="1"/>
    <col min="1802" max="1802" width="2.140625" style="8" customWidth="1"/>
    <col min="1803" max="1803" width="13.7109375" style="8" customWidth="1"/>
    <col min="1804" max="1804" width="2.140625" style="8" customWidth="1"/>
    <col min="1805" max="1805" width="13.7109375" style="8" customWidth="1"/>
    <col min="1806" max="1806" width="2.140625" style="8" customWidth="1"/>
    <col min="1807" max="1807" width="13.7109375" style="8" customWidth="1"/>
    <col min="1808" max="1808" width="2.140625" style="8" customWidth="1"/>
    <col min="1809" max="1809" width="13.7109375" style="8" customWidth="1"/>
    <col min="1810" max="2048" width="14.7109375" style="8"/>
    <col min="2049" max="2049" width="11.140625" style="8" customWidth="1"/>
    <col min="2050" max="2050" width="2.140625" style="8" customWidth="1"/>
    <col min="2051" max="2051" width="13.7109375" style="8" customWidth="1"/>
    <col min="2052" max="2052" width="2.140625" style="8" customWidth="1"/>
    <col min="2053" max="2053" width="13.7109375" style="8" customWidth="1"/>
    <col min="2054" max="2054" width="2.140625" style="8" customWidth="1"/>
    <col min="2055" max="2055" width="13.7109375" style="8" customWidth="1"/>
    <col min="2056" max="2056" width="2.140625" style="8" customWidth="1"/>
    <col min="2057" max="2057" width="13.7109375" style="8" customWidth="1"/>
    <col min="2058" max="2058" width="2.140625" style="8" customWidth="1"/>
    <col min="2059" max="2059" width="13.7109375" style="8" customWidth="1"/>
    <col min="2060" max="2060" width="2.140625" style="8" customWidth="1"/>
    <col min="2061" max="2061" width="13.7109375" style="8" customWidth="1"/>
    <col min="2062" max="2062" width="2.140625" style="8" customWidth="1"/>
    <col min="2063" max="2063" width="13.7109375" style="8" customWidth="1"/>
    <col min="2064" max="2064" width="2.140625" style="8" customWidth="1"/>
    <col min="2065" max="2065" width="13.7109375" style="8" customWidth="1"/>
    <col min="2066" max="2304" width="14.7109375" style="8"/>
    <col min="2305" max="2305" width="11.140625" style="8" customWidth="1"/>
    <col min="2306" max="2306" width="2.140625" style="8" customWidth="1"/>
    <col min="2307" max="2307" width="13.7109375" style="8" customWidth="1"/>
    <col min="2308" max="2308" width="2.140625" style="8" customWidth="1"/>
    <col min="2309" max="2309" width="13.7109375" style="8" customWidth="1"/>
    <col min="2310" max="2310" width="2.140625" style="8" customWidth="1"/>
    <col min="2311" max="2311" width="13.7109375" style="8" customWidth="1"/>
    <col min="2312" max="2312" width="2.140625" style="8" customWidth="1"/>
    <col min="2313" max="2313" width="13.7109375" style="8" customWidth="1"/>
    <col min="2314" max="2314" width="2.140625" style="8" customWidth="1"/>
    <col min="2315" max="2315" width="13.7109375" style="8" customWidth="1"/>
    <col min="2316" max="2316" width="2.140625" style="8" customWidth="1"/>
    <col min="2317" max="2317" width="13.7109375" style="8" customWidth="1"/>
    <col min="2318" max="2318" width="2.140625" style="8" customWidth="1"/>
    <col min="2319" max="2319" width="13.7109375" style="8" customWidth="1"/>
    <col min="2320" max="2320" width="2.140625" style="8" customWidth="1"/>
    <col min="2321" max="2321" width="13.7109375" style="8" customWidth="1"/>
    <col min="2322" max="2560" width="14.7109375" style="8"/>
    <col min="2561" max="2561" width="11.140625" style="8" customWidth="1"/>
    <col min="2562" max="2562" width="2.140625" style="8" customWidth="1"/>
    <col min="2563" max="2563" width="13.7109375" style="8" customWidth="1"/>
    <col min="2564" max="2564" width="2.140625" style="8" customWidth="1"/>
    <col min="2565" max="2565" width="13.7109375" style="8" customWidth="1"/>
    <col min="2566" max="2566" width="2.140625" style="8" customWidth="1"/>
    <col min="2567" max="2567" width="13.7109375" style="8" customWidth="1"/>
    <col min="2568" max="2568" width="2.140625" style="8" customWidth="1"/>
    <col min="2569" max="2569" width="13.7109375" style="8" customWidth="1"/>
    <col min="2570" max="2570" width="2.140625" style="8" customWidth="1"/>
    <col min="2571" max="2571" width="13.7109375" style="8" customWidth="1"/>
    <col min="2572" max="2572" width="2.140625" style="8" customWidth="1"/>
    <col min="2573" max="2573" width="13.7109375" style="8" customWidth="1"/>
    <col min="2574" max="2574" width="2.140625" style="8" customWidth="1"/>
    <col min="2575" max="2575" width="13.7109375" style="8" customWidth="1"/>
    <col min="2576" max="2576" width="2.140625" style="8" customWidth="1"/>
    <col min="2577" max="2577" width="13.7109375" style="8" customWidth="1"/>
    <col min="2578" max="2816" width="14.7109375" style="8"/>
    <col min="2817" max="2817" width="11.140625" style="8" customWidth="1"/>
    <col min="2818" max="2818" width="2.140625" style="8" customWidth="1"/>
    <col min="2819" max="2819" width="13.7109375" style="8" customWidth="1"/>
    <col min="2820" max="2820" width="2.140625" style="8" customWidth="1"/>
    <col min="2821" max="2821" width="13.7109375" style="8" customWidth="1"/>
    <col min="2822" max="2822" width="2.140625" style="8" customWidth="1"/>
    <col min="2823" max="2823" width="13.7109375" style="8" customWidth="1"/>
    <col min="2824" max="2824" width="2.140625" style="8" customWidth="1"/>
    <col min="2825" max="2825" width="13.7109375" style="8" customWidth="1"/>
    <col min="2826" max="2826" width="2.140625" style="8" customWidth="1"/>
    <col min="2827" max="2827" width="13.7109375" style="8" customWidth="1"/>
    <col min="2828" max="2828" width="2.140625" style="8" customWidth="1"/>
    <col min="2829" max="2829" width="13.7109375" style="8" customWidth="1"/>
    <col min="2830" max="2830" width="2.140625" style="8" customWidth="1"/>
    <col min="2831" max="2831" width="13.7109375" style="8" customWidth="1"/>
    <col min="2832" max="2832" width="2.140625" style="8" customWidth="1"/>
    <col min="2833" max="2833" width="13.7109375" style="8" customWidth="1"/>
    <col min="2834" max="3072" width="14.7109375" style="8"/>
    <col min="3073" max="3073" width="11.140625" style="8" customWidth="1"/>
    <col min="3074" max="3074" width="2.140625" style="8" customWidth="1"/>
    <col min="3075" max="3075" width="13.7109375" style="8" customWidth="1"/>
    <col min="3076" max="3076" width="2.140625" style="8" customWidth="1"/>
    <col min="3077" max="3077" width="13.7109375" style="8" customWidth="1"/>
    <col min="3078" max="3078" width="2.140625" style="8" customWidth="1"/>
    <col min="3079" max="3079" width="13.7109375" style="8" customWidth="1"/>
    <col min="3080" max="3080" width="2.140625" style="8" customWidth="1"/>
    <col min="3081" max="3081" width="13.7109375" style="8" customWidth="1"/>
    <col min="3082" max="3082" width="2.140625" style="8" customWidth="1"/>
    <col min="3083" max="3083" width="13.7109375" style="8" customWidth="1"/>
    <col min="3084" max="3084" width="2.140625" style="8" customWidth="1"/>
    <col min="3085" max="3085" width="13.7109375" style="8" customWidth="1"/>
    <col min="3086" max="3086" width="2.140625" style="8" customWidth="1"/>
    <col min="3087" max="3087" width="13.7109375" style="8" customWidth="1"/>
    <col min="3088" max="3088" width="2.140625" style="8" customWidth="1"/>
    <col min="3089" max="3089" width="13.7109375" style="8" customWidth="1"/>
    <col min="3090" max="3328" width="14.7109375" style="8"/>
    <col min="3329" max="3329" width="11.140625" style="8" customWidth="1"/>
    <col min="3330" max="3330" width="2.140625" style="8" customWidth="1"/>
    <col min="3331" max="3331" width="13.7109375" style="8" customWidth="1"/>
    <col min="3332" max="3332" width="2.140625" style="8" customWidth="1"/>
    <col min="3333" max="3333" width="13.7109375" style="8" customWidth="1"/>
    <col min="3334" max="3334" width="2.140625" style="8" customWidth="1"/>
    <col min="3335" max="3335" width="13.7109375" style="8" customWidth="1"/>
    <col min="3336" max="3336" width="2.140625" style="8" customWidth="1"/>
    <col min="3337" max="3337" width="13.7109375" style="8" customWidth="1"/>
    <col min="3338" max="3338" width="2.140625" style="8" customWidth="1"/>
    <col min="3339" max="3339" width="13.7109375" style="8" customWidth="1"/>
    <col min="3340" max="3340" width="2.140625" style="8" customWidth="1"/>
    <col min="3341" max="3341" width="13.7109375" style="8" customWidth="1"/>
    <col min="3342" max="3342" width="2.140625" style="8" customWidth="1"/>
    <col min="3343" max="3343" width="13.7109375" style="8" customWidth="1"/>
    <col min="3344" max="3344" width="2.140625" style="8" customWidth="1"/>
    <col min="3345" max="3345" width="13.7109375" style="8" customWidth="1"/>
    <col min="3346" max="3584" width="14.7109375" style="8"/>
    <col min="3585" max="3585" width="11.140625" style="8" customWidth="1"/>
    <col min="3586" max="3586" width="2.140625" style="8" customWidth="1"/>
    <col min="3587" max="3587" width="13.7109375" style="8" customWidth="1"/>
    <col min="3588" max="3588" width="2.140625" style="8" customWidth="1"/>
    <col min="3589" max="3589" width="13.7109375" style="8" customWidth="1"/>
    <col min="3590" max="3590" width="2.140625" style="8" customWidth="1"/>
    <col min="3591" max="3591" width="13.7109375" style="8" customWidth="1"/>
    <col min="3592" max="3592" width="2.140625" style="8" customWidth="1"/>
    <col min="3593" max="3593" width="13.7109375" style="8" customWidth="1"/>
    <col min="3594" max="3594" width="2.140625" style="8" customWidth="1"/>
    <col min="3595" max="3595" width="13.7109375" style="8" customWidth="1"/>
    <col min="3596" max="3596" width="2.140625" style="8" customWidth="1"/>
    <col min="3597" max="3597" width="13.7109375" style="8" customWidth="1"/>
    <col min="3598" max="3598" width="2.140625" style="8" customWidth="1"/>
    <col min="3599" max="3599" width="13.7109375" style="8" customWidth="1"/>
    <col min="3600" max="3600" width="2.140625" style="8" customWidth="1"/>
    <col min="3601" max="3601" width="13.7109375" style="8" customWidth="1"/>
    <col min="3602" max="3840" width="14.7109375" style="8"/>
    <col min="3841" max="3841" width="11.140625" style="8" customWidth="1"/>
    <col min="3842" max="3842" width="2.140625" style="8" customWidth="1"/>
    <col min="3843" max="3843" width="13.7109375" style="8" customWidth="1"/>
    <col min="3844" max="3844" width="2.140625" style="8" customWidth="1"/>
    <col min="3845" max="3845" width="13.7109375" style="8" customWidth="1"/>
    <col min="3846" max="3846" width="2.140625" style="8" customWidth="1"/>
    <col min="3847" max="3847" width="13.7109375" style="8" customWidth="1"/>
    <col min="3848" max="3848" width="2.140625" style="8" customWidth="1"/>
    <col min="3849" max="3849" width="13.7109375" style="8" customWidth="1"/>
    <col min="3850" max="3850" width="2.140625" style="8" customWidth="1"/>
    <col min="3851" max="3851" width="13.7109375" style="8" customWidth="1"/>
    <col min="3852" max="3852" width="2.140625" style="8" customWidth="1"/>
    <col min="3853" max="3853" width="13.7109375" style="8" customWidth="1"/>
    <col min="3854" max="3854" width="2.140625" style="8" customWidth="1"/>
    <col min="3855" max="3855" width="13.7109375" style="8" customWidth="1"/>
    <col min="3856" max="3856" width="2.140625" style="8" customWidth="1"/>
    <col min="3857" max="3857" width="13.7109375" style="8" customWidth="1"/>
    <col min="3858" max="4096" width="14.7109375" style="8"/>
    <col min="4097" max="4097" width="11.140625" style="8" customWidth="1"/>
    <col min="4098" max="4098" width="2.140625" style="8" customWidth="1"/>
    <col min="4099" max="4099" width="13.7109375" style="8" customWidth="1"/>
    <col min="4100" max="4100" width="2.140625" style="8" customWidth="1"/>
    <col min="4101" max="4101" width="13.7109375" style="8" customWidth="1"/>
    <col min="4102" max="4102" width="2.140625" style="8" customWidth="1"/>
    <col min="4103" max="4103" width="13.7109375" style="8" customWidth="1"/>
    <col min="4104" max="4104" width="2.140625" style="8" customWidth="1"/>
    <col min="4105" max="4105" width="13.7109375" style="8" customWidth="1"/>
    <col min="4106" max="4106" width="2.140625" style="8" customWidth="1"/>
    <col min="4107" max="4107" width="13.7109375" style="8" customWidth="1"/>
    <col min="4108" max="4108" width="2.140625" style="8" customWidth="1"/>
    <col min="4109" max="4109" width="13.7109375" style="8" customWidth="1"/>
    <col min="4110" max="4110" width="2.140625" style="8" customWidth="1"/>
    <col min="4111" max="4111" width="13.7109375" style="8" customWidth="1"/>
    <col min="4112" max="4112" width="2.140625" style="8" customWidth="1"/>
    <col min="4113" max="4113" width="13.7109375" style="8" customWidth="1"/>
    <col min="4114" max="4352" width="14.7109375" style="8"/>
    <col min="4353" max="4353" width="11.140625" style="8" customWidth="1"/>
    <col min="4354" max="4354" width="2.140625" style="8" customWidth="1"/>
    <col min="4355" max="4355" width="13.7109375" style="8" customWidth="1"/>
    <col min="4356" max="4356" width="2.140625" style="8" customWidth="1"/>
    <col min="4357" max="4357" width="13.7109375" style="8" customWidth="1"/>
    <col min="4358" max="4358" width="2.140625" style="8" customWidth="1"/>
    <col min="4359" max="4359" width="13.7109375" style="8" customWidth="1"/>
    <col min="4360" max="4360" width="2.140625" style="8" customWidth="1"/>
    <col min="4361" max="4361" width="13.7109375" style="8" customWidth="1"/>
    <col min="4362" max="4362" width="2.140625" style="8" customWidth="1"/>
    <col min="4363" max="4363" width="13.7109375" style="8" customWidth="1"/>
    <col min="4364" max="4364" width="2.140625" style="8" customWidth="1"/>
    <col min="4365" max="4365" width="13.7109375" style="8" customWidth="1"/>
    <col min="4366" max="4366" width="2.140625" style="8" customWidth="1"/>
    <col min="4367" max="4367" width="13.7109375" style="8" customWidth="1"/>
    <col min="4368" max="4368" width="2.140625" style="8" customWidth="1"/>
    <col min="4369" max="4369" width="13.7109375" style="8" customWidth="1"/>
    <col min="4370" max="4608" width="14.7109375" style="8"/>
    <col min="4609" max="4609" width="11.140625" style="8" customWidth="1"/>
    <col min="4610" max="4610" width="2.140625" style="8" customWidth="1"/>
    <col min="4611" max="4611" width="13.7109375" style="8" customWidth="1"/>
    <col min="4612" max="4612" width="2.140625" style="8" customWidth="1"/>
    <col min="4613" max="4613" width="13.7109375" style="8" customWidth="1"/>
    <col min="4614" max="4614" width="2.140625" style="8" customWidth="1"/>
    <col min="4615" max="4615" width="13.7109375" style="8" customWidth="1"/>
    <col min="4616" max="4616" width="2.140625" style="8" customWidth="1"/>
    <col min="4617" max="4617" width="13.7109375" style="8" customWidth="1"/>
    <col min="4618" max="4618" width="2.140625" style="8" customWidth="1"/>
    <col min="4619" max="4619" width="13.7109375" style="8" customWidth="1"/>
    <col min="4620" max="4620" width="2.140625" style="8" customWidth="1"/>
    <col min="4621" max="4621" width="13.7109375" style="8" customWidth="1"/>
    <col min="4622" max="4622" width="2.140625" style="8" customWidth="1"/>
    <col min="4623" max="4623" width="13.7109375" style="8" customWidth="1"/>
    <col min="4624" max="4624" width="2.140625" style="8" customWidth="1"/>
    <col min="4625" max="4625" width="13.7109375" style="8" customWidth="1"/>
    <col min="4626" max="4864" width="14.7109375" style="8"/>
    <col min="4865" max="4865" width="11.140625" style="8" customWidth="1"/>
    <col min="4866" max="4866" width="2.140625" style="8" customWidth="1"/>
    <col min="4867" max="4867" width="13.7109375" style="8" customWidth="1"/>
    <col min="4868" max="4868" width="2.140625" style="8" customWidth="1"/>
    <col min="4869" max="4869" width="13.7109375" style="8" customWidth="1"/>
    <col min="4870" max="4870" width="2.140625" style="8" customWidth="1"/>
    <col min="4871" max="4871" width="13.7109375" style="8" customWidth="1"/>
    <col min="4872" max="4872" width="2.140625" style="8" customWidth="1"/>
    <col min="4873" max="4873" width="13.7109375" style="8" customWidth="1"/>
    <col min="4874" max="4874" width="2.140625" style="8" customWidth="1"/>
    <col min="4875" max="4875" width="13.7109375" style="8" customWidth="1"/>
    <col min="4876" max="4876" width="2.140625" style="8" customWidth="1"/>
    <col min="4877" max="4877" width="13.7109375" style="8" customWidth="1"/>
    <col min="4878" max="4878" width="2.140625" style="8" customWidth="1"/>
    <col min="4879" max="4879" width="13.7109375" style="8" customWidth="1"/>
    <col min="4880" max="4880" width="2.140625" style="8" customWidth="1"/>
    <col min="4881" max="4881" width="13.7109375" style="8" customWidth="1"/>
    <col min="4882" max="5120" width="14.7109375" style="8"/>
    <col min="5121" max="5121" width="11.140625" style="8" customWidth="1"/>
    <col min="5122" max="5122" width="2.140625" style="8" customWidth="1"/>
    <col min="5123" max="5123" width="13.7109375" style="8" customWidth="1"/>
    <col min="5124" max="5124" width="2.140625" style="8" customWidth="1"/>
    <col min="5125" max="5125" width="13.7109375" style="8" customWidth="1"/>
    <col min="5126" max="5126" width="2.140625" style="8" customWidth="1"/>
    <col min="5127" max="5127" width="13.7109375" style="8" customWidth="1"/>
    <col min="5128" max="5128" width="2.140625" style="8" customWidth="1"/>
    <col min="5129" max="5129" width="13.7109375" style="8" customWidth="1"/>
    <col min="5130" max="5130" width="2.140625" style="8" customWidth="1"/>
    <col min="5131" max="5131" width="13.7109375" style="8" customWidth="1"/>
    <col min="5132" max="5132" width="2.140625" style="8" customWidth="1"/>
    <col min="5133" max="5133" width="13.7109375" style="8" customWidth="1"/>
    <col min="5134" max="5134" width="2.140625" style="8" customWidth="1"/>
    <col min="5135" max="5135" width="13.7109375" style="8" customWidth="1"/>
    <col min="5136" max="5136" width="2.140625" style="8" customWidth="1"/>
    <col min="5137" max="5137" width="13.7109375" style="8" customWidth="1"/>
    <col min="5138" max="5376" width="14.7109375" style="8"/>
    <col min="5377" max="5377" width="11.140625" style="8" customWidth="1"/>
    <col min="5378" max="5378" width="2.140625" style="8" customWidth="1"/>
    <col min="5379" max="5379" width="13.7109375" style="8" customWidth="1"/>
    <col min="5380" max="5380" width="2.140625" style="8" customWidth="1"/>
    <col min="5381" max="5381" width="13.7109375" style="8" customWidth="1"/>
    <col min="5382" max="5382" width="2.140625" style="8" customWidth="1"/>
    <col min="5383" max="5383" width="13.7109375" style="8" customWidth="1"/>
    <col min="5384" max="5384" width="2.140625" style="8" customWidth="1"/>
    <col min="5385" max="5385" width="13.7109375" style="8" customWidth="1"/>
    <col min="5386" max="5386" width="2.140625" style="8" customWidth="1"/>
    <col min="5387" max="5387" width="13.7109375" style="8" customWidth="1"/>
    <col min="5388" max="5388" width="2.140625" style="8" customWidth="1"/>
    <col min="5389" max="5389" width="13.7109375" style="8" customWidth="1"/>
    <col min="5390" max="5390" width="2.140625" style="8" customWidth="1"/>
    <col min="5391" max="5391" width="13.7109375" style="8" customWidth="1"/>
    <col min="5392" max="5392" width="2.140625" style="8" customWidth="1"/>
    <col min="5393" max="5393" width="13.7109375" style="8" customWidth="1"/>
    <col min="5394" max="5632" width="14.7109375" style="8"/>
    <col min="5633" max="5633" width="11.140625" style="8" customWidth="1"/>
    <col min="5634" max="5634" width="2.140625" style="8" customWidth="1"/>
    <col min="5635" max="5635" width="13.7109375" style="8" customWidth="1"/>
    <col min="5636" max="5636" width="2.140625" style="8" customWidth="1"/>
    <col min="5637" max="5637" width="13.7109375" style="8" customWidth="1"/>
    <col min="5638" max="5638" width="2.140625" style="8" customWidth="1"/>
    <col min="5639" max="5639" width="13.7109375" style="8" customWidth="1"/>
    <col min="5640" max="5640" width="2.140625" style="8" customWidth="1"/>
    <col min="5641" max="5641" width="13.7109375" style="8" customWidth="1"/>
    <col min="5642" max="5642" width="2.140625" style="8" customWidth="1"/>
    <col min="5643" max="5643" width="13.7109375" style="8" customWidth="1"/>
    <col min="5644" max="5644" width="2.140625" style="8" customWidth="1"/>
    <col min="5645" max="5645" width="13.7109375" style="8" customWidth="1"/>
    <col min="5646" max="5646" width="2.140625" style="8" customWidth="1"/>
    <col min="5647" max="5647" width="13.7109375" style="8" customWidth="1"/>
    <col min="5648" max="5648" width="2.140625" style="8" customWidth="1"/>
    <col min="5649" max="5649" width="13.7109375" style="8" customWidth="1"/>
    <col min="5650" max="5888" width="14.7109375" style="8"/>
    <col min="5889" max="5889" width="11.140625" style="8" customWidth="1"/>
    <col min="5890" max="5890" width="2.140625" style="8" customWidth="1"/>
    <col min="5891" max="5891" width="13.7109375" style="8" customWidth="1"/>
    <col min="5892" max="5892" width="2.140625" style="8" customWidth="1"/>
    <col min="5893" max="5893" width="13.7109375" style="8" customWidth="1"/>
    <col min="5894" max="5894" width="2.140625" style="8" customWidth="1"/>
    <col min="5895" max="5895" width="13.7109375" style="8" customWidth="1"/>
    <col min="5896" max="5896" width="2.140625" style="8" customWidth="1"/>
    <col min="5897" max="5897" width="13.7109375" style="8" customWidth="1"/>
    <col min="5898" max="5898" width="2.140625" style="8" customWidth="1"/>
    <col min="5899" max="5899" width="13.7109375" style="8" customWidth="1"/>
    <col min="5900" max="5900" width="2.140625" style="8" customWidth="1"/>
    <col min="5901" max="5901" width="13.7109375" style="8" customWidth="1"/>
    <col min="5902" max="5902" width="2.140625" style="8" customWidth="1"/>
    <col min="5903" max="5903" width="13.7109375" style="8" customWidth="1"/>
    <col min="5904" max="5904" width="2.140625" style="8" customWidth="1"/>
    <col min="5905" max="5905" width="13.7109375" style="8" customWidth="1"/>
    <col min="5906" max="6144" width="14.7109375" style="8"/>
    <col min="6145" max="6145" width="11.140625" style="8" customWidth="1"/>
    <col min="6146" max="6146" width="2.140625" style="8" customWidth="1"/>
    <col min="6147" max="6147" width="13.7109375" style="8" customWidth="1"/>
    <col min="6148" max="6148" width="2.140625" style="8" customWidth="1"/>
    <col min="6149" max="6149" width="13.7109375" style="8" customWidth="1"/>
    <col min="6150" max="6150" width="2.140625" style="8" customWidth="1"/>
    <col min="6151" max="6151" width="13.7109375" style="8" customWidth="1"/>
    <col min="6152" max="6152" width="2.140625" style="8" customWidth="1"/>
    <col min="6153" max="6153" width="13.7109375" style="8" customWidth="1"/>
    <col min="6154" max="6154" width="2.140625" style="8" customWidth="1"/>
    <col min="6155" max="6155" width="13.7109375" style="8" customWidth="1"/>
    <col min="6156" max="6156" width="2.140625" style="8" customWidth="1"/>
    <col min="6157" max="6157" width="13.7109375" style="8" customWidth="1"/>
    <col min="6158" max="6158" width="2.140625" style="8" customWidth="1"/>
    <col min="6159" max="6159" width="13.7109375" style="8" customWidth="1"/>
    <col min="6160" max="6160" width="2.140625" style="8" customWidth="1"/>
    <col min="6161" max="6161" width="13.7109375" style="8" customWidth="1"/>
    <col min="6162" max="6400" width="14.7109375" style="8"/>
    <col min="6401" max="6401" width="11.140625" style="8" customWidth="1"/>
    <col min="6402" max="6402" width="2.140625" style="8" customWidth="1"/>
    <col min="6403" max="6403" width="13.7109375" style="8" customWidth="1"/>
    <col min="6404" max="6404" width="2.140625" style="8" customWidth="1"/>
    <col min="6405" max="6405" width="13.7109375" style="8" customWidth="1"/>
    <col min="6406" max="6406" width="2.140625" style="8" customWidth="1"/>
    <col min="6407" max="6407" width="13.7109375" style="8" customWidth="1"/>
    <col min="6408" max="6408" width="2.140625" style="8" customWidth="1"/>
    <col min="6409" max="6409" width="13.7109375" style="8" customWidth="1"/>
    <col min="6410" max="6410" width="2.140625" style="8" customWidth="1"/>
    <col min="6411" max="6411" width="13.7109375" style="8" customWidth="1"/>
    <col min="6412" max="6412" width="2.140625" style="8" customWidth="1"/>
    <col min="6413" max="6413" width="13.7109375" style="8" customWidth="1"/>
    <col min="6414" max="6414" width="2.140625" style="8" customWidth="1"/>
    <col min="6415" max="6415" width="13.7109375" style="8" customWidth="1"/>
    <col min="6416" max="6416" width="2.140625" style="8" customWidth="1"/>
    <col min="6417" max="6417" width="13.7109375" style="8" customWidth="1"/>
    <col min="6418" max="6656" width="14.7109375" style="8"/>
    <col min="6657" max="6657" width="11.140625" style="8" customWidth="1"/>
    <col min="6658" max="6658" width="2.140625" style="8" customWidth="1"/>
    <col min="6659" max="6659" width="13.7109375" style="8" customWidth="1"/>
    <col min="6660" max="6660" width="2.140625" style="8" customWidth="1"/>
    <col min="6661" max="6661" width="13.7109375" style="8" customWidth="1"/>
    <col min="6662" max="6662" width="2.140625" style="8" customWidth="1"/>
    <col min="6663" max="6663" width="13.7109375" style="8" customWidth="1"/>
    <col min="6664" max="6664" width="2.140625" style="8" customWidth="1"/>
    <col min="6665" max="6665" width="13.7109375" style="8" customWidth="1"/>
    <col min="6666" max="6666" width="2.140625" style="8" customWidth="1"/>
    <col min="6667" max="6667" width="13.7109375" style="8" customWidth="1"/>
    <col min="6668" max="6668" width="2.140625" style="8" customWidth="1"/>
    <col min="6669" max="6669" width="13.7109375" style="8" customWidth="1"/>
    <col min="6670" max="6670" width="2.140625" style="8" customWidth="1"/>
    <col min="6671" max="6671" width="13.7109375" style="8" customWidth="1"/>
    <col min="6672" max="6672" width="2.140625" style="8" customWidth="1"/>
    <col min="6673" max="6673" width="13.7109375" style="8" customWidth="1"/>
    <col min="6674" max="6912" width="14.7109375" style="8"/>
    <col min="6913" max="6913" width="11.140625" style="8" customWidth="1"/>
    <col min="6914" max="6914" width="2.140625" style="8" customWidth="1"/>
    <col min="6915" max="6915" width="13.7109375" style="8" customWidth="1"/>
    <col min="6916" max="6916" width="2.140625" style="8" customWidth="1"/>
    <col min="6917" max="6917" width="13.7109375" style="8" customWidth="1"/>
    <col min="6918" max="6918" width="2.140625" style="8" customWidth="1"/>
    <col min="6919" max="6919" width="13.7109375" style="8" customWidth="1"/>
    <col min="6920" max="6920" width="2.140625" style="8" customWidth="1"/>
    <col min="6921" max="6921" width="13.7109375" style="8" customWidth="1"/>
    <col min="6922" max="6922" width="2.140625" style="8" customWidth="1"/>
    <col min="6923" max="6923" width="13.7109375" style="8" customWidth="1"/>
    <col min="6924" max="6924" width="2.140625" style="8" customWidth="1"/>
    <col min="6925" max="6925" width="13.7109375" style="8" customWidth="1"/>
    <col min="6926" max="6926" width="2.140625" style="8" customWidth="1"/>
    <col min="6927" max="6927" width="13.7109375" style="8" customWidth="1"/>
    <col min="6928" max="6928" width="2.140625" style="8" customWidth="1"/>
    <col min="6929" max="6929" width="13.7109375" style="8" customWidth="1"/>
    <col min="6930" max="7168" width="14.7109375" style="8"/>
    <col min="7169" max="7169" width="11.140625" style="8" customWidth="1"/>
    <col min="7170" max="7170" width="2.140625" style="8" customWidth="1"/>
    <col min="7171" max="7171" width="13.7109375" style="8" customWidth="1"/>
    <col min="7172" max="7172" width="2.140625" style="8" customWidth="1"/>
    <col min="7173" max="7173" width="13.7109375" style="8" customWidth="1"/>
    <col min="7174" max="7174" width="2.140625" style="8" customWidth="1"/>
    <col min="7175" max="7175" width="13.7109375" style="8" customWidth="1"/>
    <col min="7176" max="7176" width="2.140625" style="8" customWidth="1"/>
    <col min="7177" max="7177" width="13.7109375" style="8" customWidth="1"/>
    <col min="7178" max="7178" width="2.140625" style="8" customWidth="1"/>
    <col min="7179" max="7179" width="13.7109375" style="8" customWidth="1"/>
    <col min="7180" max="7180" width="2.140625" style="8" customWidth="1"/>
    <col min="7181" max="7181" width="13.7109375" style="8" customWidth="1"/>
    <col min="7182" max="7182" width="2.140625" style="8" customWidth="1"/>
    <col min="7183" max="7183" width="13.7109375" style="8" customWidth="1"/>
    <col min="7184" max="7184" width="2.140625" style="8" customWidth="1"/>
    <col min="7185" max="7185" width="13.7109375" style="8" customWidth="1"/>
    <col min="7186" max="7424" width="14.7109375" style="8"/>
    <col min="7425" max="7425" width="11.140625" style="8" customWidth="1"/>
    <col min="7426" max="7426" width="2.140625" style="8" customWidth="1"/>
    <col min="7427" max="7427" width="13.7109375" style="8" customWidth="1"/>
    <col min="7428" max="7428" width="2.140625" style="8" customWidth="1"/>
    <col min="7429" max="7429" width="13.7109375" style="8" customWidth="1"/>
    <col min="7430" max="7430" width="2.140625" style="8" customWidth="1"/>
    <col min="7431" max="7431" width="13.7109375" style="8" customWidth="1"/>
    <col min="7432" max="7432" width="2.140625" style="8" customWidth="1"/>
    <col min="7433" max="7433" width="13.7109375" style="8" customWidth="1"/>
    <col min="7434" max="7434" width="2.140625" style="8" customWidth="1"/>
    <col min="7435" max="7435" width="13.7109375" style="8" customWidth="1"/>
    <col min="7436" max="7436" width="2.140625" style="8" customWidth="1"/>
    <col min="7437" max="7437" width="13.7109375" style="8" customWidth="1"/>
    <col min="7438" max="7438" width="2.140625" style="8" customWidth="1"/>
    <col min="7439" max="7439" width="13.7109375" style="8" customWidth="1"/>
    <col min="7440" max="7440" width="2.140625" style="8" customWidth="1"/>
    <col min="7441" max="7441" width="13.7109375" style="8" customWidth="1"/>
    <col min="7442" max="7680" width="14.7109375" style="8"/>
    <col min="7681" max="7681" width="11.140625" style="8" customWidth="1"/>
    <col min="7682" max="7682" width="2.140625" style="8" customWidth="1"/>
    <col min="7683" max="7683" width="13.7109375" style="8" customWidth="1"/>
    <col min="7684" max="7684" width="2.140625" style="8" customWidth="1"/>
    <col min="7685" max="7685" width="13.7109375" style="8" customWidth="1"/>
    <col min="7686" max="7686" width="2.140625" style="8" customWidth="1"/>
    <col min="7687" max="7687" width="13.7109375" style="8" customWidth="1"/>
    <col min="7688" max="7688" width="2.140625" style="8" customWidth="1"/>
    <col min="7689" max="7689" width="13.7109375" style="8" customWidth="1"/>
    <col min="7690" max="7690" width="2.140625" style="8" customWidth="1"/>
    <col min="7691" max="7691" width="13.7109375" style="8" customWidth="1"/>
    <col min="7692" max="7692" width="2.140625" style="8" customWidth="1"/>
    <col min="7693" max="7693" width="13.7109375" style="8" customWidth="1"/>
    <col min="7694" max="7694" width="2.140625" style="8" customWidth="1"/>
    <col min="7695" max="7695" width="13.7109375" style="8" customWidth="1"/>
    <col min="7696" max="7696" width="2.140625" style="8" customWidth="1"/>
    <col min="7697" max="7697" width="13.7109375" style="8" customWidth="1"/>
    <col min="7698" max="7936" width="14.7109375" style="8"/>
    <col min="7937" max="7937" width="11.140625" style="8" customWidth="1"/>
    <col min="7938" max="7938" width="2.140625" style="8" customWidth="1"/>
    <col min="7939" max="7939" width="13.7109375" style="8" customWidth="1"/>
    <col min="7940" max="7940" width="2.140625" style="8" customWidth="1"/>
    <col min="7941" max="7941" width="13.7109375" style="8" customWidth="1"/>
    <col min="7942" max="7942" width="2.140625" style="8" customWidth="1"/>
    <col min="7943" max="7943" width="13.7109375" style="8" customWidth="1"/>
    <col min="7944" max="7944" width="2.140625" style="8" customWidth="1"/>
    <col min="7945" max="7945" width="13.7109375" style="8" customWidth="1"/>
    <col min="7946" max="7946" width="2.140625" style="8" customWidth="1"/>
    <col min="7947" max="7947" width="13.7109375" style="8" customWidth="1"/>
    <col min="7948" max="7948" width="2.140625" style="8" customWidth="1"/>
    <col min="7949" max="7949" width="13.7109375" style="8" customWidth="1"/>
    <col min="7950" max="7950" width="2.140625" style="8" customWidth="1"/>
    <col min="7951" max="7951" width="13.7109375" style="8" customWidth="1"/>
    <col min="7952" max="7952" width="2.140625" style="8" customWidth="1"/>
    <col min="7953" max="7953" width="13.7109375" style="8" customWidth="1"/>
    <col min="7954" max="8192" width="14.7109375" style="8"/>
    <col min="8193" max="8193" width="11.140625" style="8" customWidth="1"/>
    <col min="8194" max="8194" width="2.140625" style="8" customWidth="1"/>
    <col min="8195" max="8195" width="13.7109375" style="8" customWidth="1"/>
    <col min="8196" max="8196" width="2.140625" style="8" customWidth="1"/>
    <col min="8197" max="8197" width="13.7109375" style="8" customWidth="1"/>
    <col min="8198" max="8198" width="2.140625" style="8" customWidth="1"/>
    <col min="8199" max="8199" width="13.7109375" style="8" customWidth="1"/>
    <col min="8200" max="8200" width="2.140625" style="8" customWidth="1"/>
    <col min="8201" max="8201" width="13.7109375" style="8" customWidth="1"/>
    <col min="8202" max="8202" width="2.140625" style="8" customWidth="1"/>
    <col min="8203" max="8203" width="13.7109375" style="8" customWidth="1"/>
    <col min="8204" max="8204" width="2.140625" style="8" customWidth="1"/>
    <col min="8205" max="8205" width="13.7109375" style="8" customWidth="1"/>
    <col min="8206" max="8206" width="2.140625" style="8" customWidth="1"/>
    <col min="8207" max="8207" width="13.7109375" style="8" customWidth="1"/>
    <col min="8208" max="8208" width="2.140625" style="8" customWidth="1"/>
    <col min="8209" max="8209" width="13.7109375" style="8" customWidth="1"/>
    <col min="8210" max="8448" width="14.7109375" style="8"/>
    <col min="8449" max="8449" width="11.140625" style="8" customWidth="1"/>
    <col min="8450" max="8450" width="2.140625" style="8" customWidth="1"/>
    <col min="8451" max="8451" width="13.7109375" style="8" customWidth="1"/>
    <col min="8452" max="8452" width="2.140625" style="8" customWidth="1"/>
    <col min="8453" max="8453" width="13.7109375" style="8" customWidth="1"/>
    <col min="8454" max="8454" width="2.140625" style="8" customWidth="1"/>
    <col min="8455" max="8455" width="13.7109375" style="8" customWidth="1"/>
    <col min="8456" max="8456" width="2.140625" style="8" customWidth="1"/>
    <col min="8457" max="8457" width="13.7109375" style="8" customWidth="1"/>
    <col min="8458" max="8458" width="2.140625" style="8" customWidth="1"/>
    <col min="8459" max="8459" width="13.7109375" style="8" customWidth="1"/>
    <col min="8460" max="8460" width="2.140625" style="8" customWidth="1"/>
    <col min="8461" max="8461" width="13.7109375" style="8" customWidth="1"/>
    <col min="8462" max="8462" width="2.140625" style="8" customWidth="1"/>
    <col min="8463" max="8463" width="13.7109375" style="8" customWidth="1"/>
    <col min="8464" max="8464" width="2.140625" style="8" customWidth="1"/>
    <col min="8465" max="8465" width="13.7109375" style="8" customWidth="1"/>
    <col min="8466" max="8704" width="14.7109375" style="8"/>
    <col min="8705" max="8705" width="11.140625" style="8" customWidth="1"/>
    <col min="8706" max="8706" width="2.140625" style="8" customWidth="1"/>
    <col min="8707" max="8707" width="13.7109375" style="8" customWidth="1"/>
    <col min="8708" max="8708" width="2.140625" style="8" customWidth="1"/>
    <col min="8709" max="8709" width="13.7109375" style="8" customWidth="1"/>
    <col min="8710" max="8710" width="2.140625" style="8" customWidth="1"/>
    <col min="8711" max="8711" width="13.7109375" style="8" customWidth="1"/>
    <col min="8712" max="8712" width="2.140625" style="8" customWidth="1"/>
    <col min="8713" max="8713" width="13.7109375" style="8" customWidth="1"/>
    <col min="8714" max="8714" width="2.140625" style="8" customWidth="1"/>
    <col min="8715" max="8715" width="13.7109375" style="8" customWidth="1"/>
    <col min="8716" max="8716" width="2.140625" style="8" customWidth="1"/>
    <col min="8717" max="8717" width="13.7109375" style="8" customWidth="1"/>
    <col min="8718" max="8718" width="2.140625" style="8" customWidth="1"/>
    <col min="8719" max="8719" width="13.7109375" style="8" customWidth="1"/>
    <col min="8720" max="8720" width="2.140625" style="8" customWidth="1"/>
    <col min="8721" max="8721" width="13.7109375" style="8" customWidth="1"/>
    <col min="8722" max="8960" width="14.7109375" style="8"/>
    <col min="8961" max="8961" width="11.140625" style="8" customWidth="1"/>
    <col min="8962" max="8962" width="2.140625" style="8" customWidth="1"/>
    <col min="8963" max="8963" width="13.7109375" style="8" customWidth="1"/>
    <col min="8964" max="8964" width="2.140625" style="8" customWidth="1"/>
    <col min="8965" max="8965" width="13.7109375" style="8" customWidth="1"/>
    <col min="8966" max="8966" width="2.140625" style="8" customWidth="1"/>
    <col min="8967" max="8967" width="13.7109375" style="8" customWidth="1"/>
    <col min="8968" max="8968" width="2.140625" style="8" customWidth="1"/>
    <col min="8969" max="8969" width="13.7109375" style="8" customWidth="1"/>
    <col min="8970" max="8970" width="2.140625" style="8" customWidth="1"/>
    <col min="8971" max="8971" width="13.7109375" style="8" customWidth="1"/>
    <col min="8972" max="8972" width="2.140625" style="8" customWidth="1"/>
    <col min="8973" max="8973" width="13.7109375" style="8" customWidth="1"/>
    <col min="8974" max="8974" width="2.140625" style="8" customWidth="1"/>
    <col min="8975" max="8975" width="13.7109375" style="8" customWidth="1"/>
    <col min="8976" max="8976" width="2.140625" style="8" customWidth="1"/>
    <col min="8977" max="8977" width="13.7109375" style="8" customWidth="1"/>
    <col min="8978" max="9216" width="14.7109375" style="8"/>
    <col min="9217" max="9217" width="11.140625" style="8" customWidth="1"/>
    <col min="9218" max="9218" width="2.140625" style="8" customWidth="1"/>
    <col min="9219" max="9219" width="13.7109375" style="8" customWidth="1"/>
    <col min="9220" max="9220" width="2.140625" style="8" customWidth="1"/>
    <col min="9221" max="9221" width="13.7109375" style="8" customWidth="1"/>
    <col min="9222" max="9222" width="2.140625" style="8" customWidth="1"/>
    <col min="9223" max="9223" width="13.7109375" style="8" customWidth="1"/>
    <col min="9224" max="9224" width="2.140625" style="8" customWidth="1"/>
    <col min="9225" max="9225" width="13.7109375" style="8" customWidth="1"/>
    <col min="9226" max="9226" width="2.140625" style="8" customWidth="1"/>
    <col min="9227" max="9227" width="13.7109375" style="8" customWidth="1"/>
    <col min="9228" max="9228" width="2.140625" style="8" customWidth="1"/>
    <col min="9229" max="9229" width="13.7109375" style="8" customWidth="1"/>
    <col min="9230" max="9230" width="2.140625" style="8" customWidth="1"/>
    <col min="9231" max="9231" width="13.7109375" style="8" customWidth="1"/>
    <col min="9232" max="9232" width="2.140625" style="8" customWidth="1"/>
    <col min="9233" max="9233" width="13.7109375" style="8" customWidth="1"/>
    <col min="9234" max="9472" width="14.7109375" style="8"/>
    <col min="9473" max="9473" width="11.140625" style="8" customWidth="1"/>
    <col min="9474" max="9474" width="2.140625" style="8" customWidth="1"/>
    <col min="9475" max="9475" width="13.7109375" style="8" customWidth="1"/>
    <col min="9476" max="9476" width="2.140625" style="8" customWidth="1"/>
    <col min="9477" max="9477" width="13.7109375" style="8" customWidth="1"/>
    <col min="9478" max="9478" width="2.140625" style="8" customWidth="1"/>
    <col min="9479" max="9479" width="13.7109375" style="8" customWidth="1"/>
    <col min="9480" max="9480" width="2.140625" style="8" customWidth="1"/>
    <col min="9481" max="9481" width="13.7109375" style="8" customWidth="1"/>
    <col min="9482" max="9482" width="2.140625" style="8" customWidth="1"/>
    <col min="9483" max="9483" width="13.7109375" style="8" customWidth="1"/>
    <col min="9484" max="9484" width="2.140625" style="8" customWidth="1"/>
    <col min="9485" max="9485" width="13.7109375" style="8" customWidth="1"/>
    <col min="9486" max="9486" width="2.140625" style="8" customWidth="1"/>
    <col min="9487" max="9487" width="13.7109375" style="8" customWidth="1"/>
    <col min="9488" max="9488" width="2.140625" style="8" customWidth="1"/>
    <col min="9489" max="9489" width="13.7109375" style="8" customWidth="1"/>
    <col min="9490" max="9728" width="14.7109375" style="8"/>
    <col min="9729" max="9729" width="11.140625" style="8" customWidth="1"/>
    <col min="9730" max="9730" width="2.140625" style="8" customWidth="1"/>
    <col min="9731" max="9731" width="13.7109375" style="8" customWidth="1"/>
    <col min="9732" max="9732" width="2.140625" style="8" customWidth="1"/>
    <col min="9733" max="9733" width="13.7109375" style="8" customWidth="1"/>
    <col min="9734" max="9734" width="2.140625" style="8" customWidth="1"/>
    <col min="9735" max="9735" width="13.7109375" style="8" customWidth="1"/>
    <col min="9736" max="9736" width="2.140625" style="8" customWidth="1"/>
    <col min="9737" max="9737" width="13.7109375" style="8" customWidth="1"/>
    <col min="9738" max="9738" width="2.140625" style="8" customWidth="1"/>
    <col min="9739" max="9739" width="13.7109375" style="8" customWidth="1"/>
    <col min="9740" max="9740" width="2.140625" style="8" customWidth="1"/>
    <col min="9741" max="9741" width="13.7109375" style="8" customWidth="1"/>
    <col min="9742" max="9742" width="2.140625" style="8" customWidth="1"/>
    <col min="9743" max="9743" width="13.7109375" style="8" customWidth="1"/>
    <col min="9744" max="9744" width="2.140625" style="8" customWidth="1"/>
    <col min="9745" max="9745" width="13.7109375" style="8" customWidth="1"/>
    <col min="9746" max="9984" width="14.7109375" style="8"/>
    <col min="9985" max="9985" width="11.140625" style="8" customWidth="1"/>
    <col min="9986" max="9986" width="2.140625" style="8" customWidth="1"/>
    <col min="9987" max="9987" width="13.7109375" style="8" customWidth="1"/>
    <col min="9988" max="9988" width="2.140625" style="8" customWidth="1"/>
    <col min="9989" max="9989" width="13.7109375" style="8" customWidth="1"/>
    <col min="9990" max="9990" width="2.140625" style="8" customWidth="1"/>
    <col min="9991" max="9991" width="13.7109375" style="8" customWidth="1"/>
    <col min="9992" max="9992" width="2.140625" style="8" customWidth="1"/>
    <col min="9993" max="9993" width="13.7109375" style="8" customWidth="1"/>
    <col min="9994" max="9994" width="2.140625" style="8" customWidth="1"/>
    <col min="9995" max="9995" width="13.7109375" style="8" customWidth="1"/>
    <col min="9996" max="9996" width="2.140625" style="8" customWidth="1"/>
    <col min="9997" max="9997" width="13.7109375" style="8" customWidth="1"/>
    <col min="9998" max="9998" width="2.140625" style="8" customWidth="1"/>
    <col min="9999" max="9999" width="13.7109375" style="8" customWidth="1"/>
    <col min="10000" max="10000" width="2.140625" style="8" customWidth="1"/>
    <col min="10001" max="10001" width="13.7109375" style="8" customWidth="1"/>
    <col min="10002" max="10240" width="14.7109375" style="8"/>
    <col min="10241" max="10241" width="11.140625" style="8" customWidth="1"/>
    <col min="10242" max="10242" width="2.140625" style="8" customWidth="1"/>
    <col min="10243" max="10243" width="13.7109375" style="8" customWidth="1"/>
    <col min="10244" max="10244" width="2.140625" style="8" customWidth="1"/>
    <col min="10245" max="10245" width="13.7109375" style="8" customWidth="1"/>
    <col min="10246" max="10246" width="2.140625" style="8" customWidth="1"/>
    <col min="10247" max="10247" width="13.7109375" style="8" customWidth="1"/>
    <col min="10248" max="10248" width="2.140625" style="8" customWidth="1"/>
    <col min="10249" max="10249" width="13.7109375" style="8" customWidth="1"/>
    <col min="10250" max="10250" width="2.140625" style="8" customWidth="1"/>
    <col min="10251" max="10251" width="13.7109375" style="8" customWidth="1"/>
    <col min="10252" max="10252" width="2.140625" style="8" customWidth="1"/>
    <col min="10253" max="10253" width="13.7109375" style="8" customWidth="1"/>
    <col min="10254" max="10254" width="2.140625" style="8" customWidth="1"/>
    <col min="10255" max="10255" width="13.7109375" style="8" customWidth="1"/>
    <col min="10256" max="10256" width="2.140625" style="8" customWidth="1"/>
    <col min="10257" max="10257" width="13.7109375" style="8" customWidth="1"/>
    <col min="10258" max="10496" width="14.7109375" style="8"/>
    <col min="10497" max="10497" width="11.140625" style="8" customWidth="1"/>
    <col min="10498" max="10498" width="2.140625" style="8" customWidth="1"/>
    <col min="10499" max="10499" width="13.7109375" style="8" customWidth="1"/>
    <col min="10500" max="10500" width="2.140625" style="8" customWidth="1"/>
    <col min="10501" max="10501" width="13.7109375" style="8" customWidth="1"/>
    <col min="10502" max="10502" width="2.140625" style="8" customWidth="1"/>
    <col min="10503" max="10503" width="13.7109375" style="8" customWidth="1"/>
    <col min="10504" max="10504" width="2.140625" style="8" customWidth="1"/>
    <col min="10505" max="10505" width="13.7109375" style="8" customWidth="1"/>
    <col min="10506" max="10506" width="2.140625" style="8" customWidth="1"/>
    <col min="10507" max="10507" width="13.7109375" style="8" customWidth="1"/>
    <col min="10508" max="10508" width="2.140625" style="8" customWidth="1"/>
    <col min="10509" max="10509" width="13.7109375" style="8" customWidth="1"/>
    <col min="10510" max="10510" width="2.140625" style="8" customWidth="1"/>
    <col min="10511" max="10511" width="13.7109375" style="8" customWidth="1"/>
    <col min="10512" max="10512" width="2.140625" style="8" customWidth="1"/>
    <col min="10513" max="10513" width="13.7109375" style="8" customWidth="1"/>
    <col min="10514" max="10752" width="14.7109375" style="8"/>
    <col min="10753" max="10753" width="11.140625" style="8" customWidth="1"/>
    <col min="10754" max="10754" width="2.140625" style="8" customWidth="1"/>
    <col min="10755" max="10755" width="13.7109375" style="8" customWidth="1"/>
    <col min="10756" max="10756" width="2.140625" style="8" customWidth="1"/>
    <col min="10757" max="10757" width="13.7109375" style="8" customWidth="1"/>
    <col min="10758" max="10758" width="2.140625" style="8" customWidth="1"/>
    <col min="10759" max="10759" width="13.7109375" style="8" customWidth="1"/>
    <col min="10760" max="10760" width="2.140625" style="8" customWidth="1"/>
    <col min="10761" max="10761" width="13.7109375" style="8" customWidth="1"/>
    <col min="10762" max="10762" width="2.140625" style="8" customWidth="1"/>
    <col min="10763" max="10763" width="13.7109375" style="8" customWidth="1"/>
    <col min="10764" max="10764" width="2.140625" style="8" customWidth="1"/>
    <col min="10765" max="10765" width="13.7109375" style="8" customWidth="1"/>
    <col min="10766" max="10766" width="2.140625" style="8" customWidth="1"/>
    <col min="10767" max="10767" width="13.7109375" style="8" customWidth="1"/>
    <col min="10768" max="10768" width="2.140625" style="8" customWidth="1"/>
    <col min="10769" max="10769" width="13.7109375" style="8" customWidth="1"/>
    <col min="10770" max="11008" width="14.7109375" style="8"/>
    <col min="11009" max="11009" width="11.140625" style="8" customWidth="1"/>
    <col min="11010" max="11010" width="2.140625" style="8" customWidth="1"/>
    <col min="11011" max="11011" width="13.7109375" style="8" customWidth="1"/>
    <col min="11012" max="11012" width="2.140625" style="8" customWidth="1"/>
    <col min="11013" max="11013" width="13.7109375" style="8" customWidth="1"/>
    <col min="11014" max="11014" width="2.140625" style="8" customWidth="1"/>
    <col min="11015" max="11015" width="13.7109375" style="8" customWidth="1"/>
    <col min="11016" max="11016" width="2.140625" style="8" customWidth="1"/>
    <col min="11017" max="11017" width="13.7109375" style="8" customWidth="1"/>
    <col min="11018" max="11018" width="2.140625" style="8" customWidth="1"/>
    <col min="11019" max="11019" width="13.7109375" style="8" customWidth="1"/>
    <col min="11020" max="11020" width="2.140625" style="8" customWidth="1"/>
    <col min="11021" max="11021" width="13.7109375" style="8" customWidth="1"/>
    <col min="11022" max="11022" width="2.140625" style="8" customWidth="1"/>
    <col min="11023" max="11023" width="13.7109375" style="8" customWidth="1"/>
    <col min="11024" max="11024" width="2.140625" style="8" customWidth="1"/>
    <col min="11025" max="11025" width="13.7109375" style="8" customWidth="1"/>
    <col min="11026" max="11264" width="14.7109375" style="8"/>
    <col min="11265" max="11265" width="11.140625" style="8" customWidth="1"/>
    <col min="11266" max="11266" width="2.140625" style="8" customWidth="1"/>
    <col min="11267" max="11267" width="13.7109375" style="8" customWidth="1"/>
    <col min="11268" max="11268" width="2.140625" style="8" customWidth="1"/>
    <col min="11269" max="11269" width="13.7109375" style="8" customWidth="1"/>
    <col min="11270" max="11270" width="2.140625" style="8" customWidth="1"/>
    <col min="11271" max="11271" width="13.7109375" style="8" customWidth="1"/>
    <col min="11272" max="11272" width="2.140625" style="8" customWidth="1"/>
    <col min="11273" max="11273" width="13.7109375" style="8" customWidth="1"/>
    <col min="11274" max="11274" width="2.140625" style="8" customWidth="1"/>
    <col min="11275" max="11275" width="13.7109375" style="8" customWidth="1"/>
    <col min="11276" max="11276" width="2.140625" style="8" customWidth="1"/>
    <col min="11277" max="11277" width="13.7109375" style="8" customWidth="1"/>
    <col min="11278" max="11278" width="2.140625" style="8" customWidth="1"/>
    <col min="11279" max="11279" width="13.7109375" style="8" customWidth="1"/>
    <col min="11280" max="11280" width="2.140625" style="8" customWidth="1"/>
    <col min="11281" max="11281" width="13.7109375" style="8" customWidth="1"/>
    <col min="11282" max="11520" width="14.7109375" style="8"/>
    <col min="11521" max="11521" width="11.140625" style="8" customWidth="1"/>
    <col min="11522" max="11522" width="2.140625" style="8" customWidth="1"/>
    <col min="11523" max="11523" width="13.7109375" style="8" customWidth="1"/>
    <col min="11524" max="11524" width="2.140625" style="8" customWidth="1"/>
    <col min="11525" max="11525" width="13.7109375" style="8" customWidth="1"/>
    <col min="11526" max="11526" width="2.140625" style="8" customWidth="1"/>
    <col min="11527" max="11527" width="13.7109375" style="8" customWidth="1"/>
    <col min="11528" max="11528" width="2.140625" style="8" customWidth="1"/>
    <col min="11529" max="11529" width="13.7109375" style="8" customWidth="1"/>
    <col min="11530" max="11530" width="2.140625" style="8" customWidth="1"/>
    <col min="11531" max="11531" width="13.7109375" style="8" customWidth="1"/>
    <col min="11532" max="11532" width="2.140625" style="8" customWidth="1"/>
    <col min="11533" max="11533" width="13.7109375" style="8" customWidth="1"/>
    <col min="11534" max="11534" width="2.140625" style="8" customWidth="1"/>
    <col min="11535" max="11535" width="13.7109375" style="8" customWidth="1"/>
    <col min="11536" max="11536" width="2.140625" style="8" customWidth="1"/>
    <col min="11537" max="11537" width="13.7109375" style="8" customWidth="1"/>
    <col min="11538" max="11776" width="14.7109375" style="8"/>
    <col min="11777" max="11777" width="11.140625" style="8" customWidth="1"/>
    <col min="11778" max="11778" width="2.140625" style="8" customWidth="1"/>
    <col min="11779" max="11779" width="13.7109375" style="8" customWidth="1"/>
    <col min="11780" max="11780" width="2.140625" style="8" customWidth="1"/>
    <col min="11781" max="11781" width="13.7109375" style="8" customWidth="1"/>
    <col min="11782" max="11782" width="2.140625" style="8" customWidth="1"/>
    <col min="11783" max="11783" width="13.7109375" style="8" customWidth="1"/>
    <col min="11784" max="11784" width="2.140625" style="8" customWidth="1"/>
    <col min="11785" max="11785" width="13.7109375" style="8" customWidth="1"/>
    <col min="11786" max="11786" width="2.140625" style="8" customWidth="1"/>
    <col min="11787" max="11787" width="13.7109375" style="8" customWidth="1"/>
    <col min="11788" max="11788" width="2.140625" style="8" customWidth="1"/>
    <col min="11789" max="11789" width="13.7109375" style="8" customWidth="1"/>
    <col min="11790" max="11790" width="2.140625" style="8" customWidth="1"/>
    <col min="11791" max="11791" width="13.7109375" style="8" customWidth="1"/>
    <col min="11792" max="11792" width="2.140625" style="8" customWidth="1"/>
    <col min="11793" max="11793" width="13.7109375" style="8" customWidth="1"/>
    <col min="11794" max="12032" width="14.7109375" style="8"/>
    <col min="12033" max="12033" width="11.140625" style="8" customWidth="1"/>
    <col min="12034" max="12034" width="2.140625" style="8" customWidth="1"/>
    <col min="12035" max="12035" width="13.7109375" style="8" customWidth="1"/>
    <col min="12036" max="12036" width="2.140625" style="8" customWidth="1"/>
    <col min="12037" max="12037" width="13.7109375" style="8" customWidth="1"/>
    <col min="12038" max="12038" width="2.140625" style="8" customWidth="1"/>
    <col min="12039" max="12039" width="13.7109375" style="8" customWidth="1"/>
    <col min="12040" max="12040" width="2.140625" style="8" customWidth="1"/>
    <col min="12041" max="12041" width="13.7109375" style="8" customWidth="1"/>
    <col min="12042" max="12042" width="2.140625" style="8" customWidth="1"/>
    <col min="12043" max="12043" width="13.7109375" style="8" customWidth="1"/>
    <col min="12044" max="12044" width="2.140625" style="8" customWidth="1"/>
    <col min="12045" max="12045" width="13.7109375" style="8" customWidth="1"/>
    <col min="12046" max="12046" width="2.140625" style="8" customWidth="1"/>
    <col min="12047" max="12047" width="13.7109375" style="8" customWidth="1"/>
    <col min="12048" max="12048" width="2.140625" style="8" customWidth="1"/>
    <col min="12049" max="12049" width="13.7109375" style="8" customWidth="1"/>
    <col min="12050" max="12288" width="14.7109375" style="8"/>
    <col min="12289" max="12289" width="11.140625" style="8" customWidth="1"/>
    <col min="12290" max="12290" width="2.140625" style="8" customWidth="1"/>
    <col min="12291" max="12291" width="13.7109375" style="8" customWidth="1"/>
    <col min="12292" max="12292" width="2.140625" style="8" customWidth="1"/>
    <col min="12293" max="12293" width="13.7109375" style="8" customWidth="1"/>
    <col min="12294" max="12294" width="2.140625" style="8" customWidth="1"/>
    <col min="12295" max="12295" width="13.7109375" style="8" customWidth="1"/>
    <col min="12296" max="12296" width="2.140625" style="8" customWidth="1"/>
    <col min="12297" max="12297" width="13.7109375" style="8" customWidth="1"/>
    <col min="12298" max="12298" width="2.140625" style="8" customWidth="1"/>
    <col min="12299" max="12299" width="13.7109375" style="8" customWidth="1"/>
    <col min="12300" max="12300" width="2.140625" style="8" customWidth="1"/>
    <col min="12301" max="12301" width="13.7109375" style="8" customWidth="1"/>
    <col min="12302" max="12302" width="2.140625" style="8" customWidth="1"/>
    <col min="12303" max="12303" width="13.7109375" style="8" customWidth="1"/>
    <col min="12304" max="12304" width="2.140625" style="8" customWidth="1"/>
    <col min="12305" max="12305" width="13.7109375" style="8" customWidth="1"/>
    <col min="12306" max="12544" width="14.7109375" style="8"/>
    <col min="12545" max="12545" width="11.140625" style="8" customWidth="1"/>
    <col min="12546" max="12546" width="2.140625" style="8" customWidth="1"/>
    <col min="12547" max="12547" width="13.7109375" style="8" customWidth="1"/>
    <col min="12548" max="12548" width="2.140625" style="8" customWidth="1"/>
    <col min="12549" max="12549" width="13.7109375" style="8" customWidth="1"/>
    <col min="12550" max="12550" width="2.140625" style="8" customWidth="1"/>
    <col min="12551" max="12551" width="13.7109375" style="8" customWidth="1"/>
    <col min="12552" max="12552" width="2.140625" style="8" customWidth="1"/>
    <col min="12553" max="12553" width="13.7109375" style="8" customWidth="1"/>
    <col min="12554" max="12554" width="2.140625" style="8" customWidth="1"/>
    <col min="12555" max="12555" width="13.7109375" style="8" customWidth="1"/>
    <col min="12556" max="12556" width="2.140625" style="8" customWidth="1"/>
    <col min="12557" max="12557" width="13.7109375" style="8" customWidth="1"/>
    <col min="12558" max="12558" width="2.140625" style="8" customWidth="1"/>
    <col min="12559" max="12559" width="13.7109375" style="8" customWidth="1"/>
    <col min="12560" max="12560" width="2.140625" style="8" customWidth="1"/>
    <col min="12561" max="12561" width="13.7109375" style="8" customWidth="1"/>
    <col min="12562" max="12800" width="14.7109375" style="8"/>
    <col min="12801" max="12801" width="11.140625" style="8" customWidth="1"/>
    <col min="12802" max="12802" width="2.140625" style="8" customWidth="1"/>
    <col min="12803" max="12803" width="13.7109375" style="8" customWidth="1"/>
    <col min="12804" max="12804" width="2.140625" style="8" customWidth="1"/>
    <col min="12805" max="12805" width="13.7109375" style="8" customWidth="1"/>
    <col min="12806" max="12806" width="2.140625" style="8" customWidth="1"/>
    <col min="12807" max="12807" width="13.7109375" style="8" customWidth="1"/>
    <col min="12808" max="12808" width="2.140625" style="8" customWidth="1"/>
    <col min="12809" max="12809" width="13.7109375" style="8" customWidth="1"/>
    <col min="12810" max="12810" width="2.140625" style="8" customWidth="1"/>
    <col min="12811" max="12811" width="13.7109375" style="8" customWidth="1"/>
    <col min="12812" max="12812" width="2.140625" style="8" customWidth="1"/>
    <col min="12813" max="12813" width="13.7109375" style="8" customWidth="1"/>
    <col min="12814" max="12814" width="2.140625" style="8" customWidth="1"/>
    <col min="12815" max="12815" width="13.7109375" style="8" customWidth="1"/>
    <col min="12816" max="12816" width="2.140625" style="8" customWidth="1"/>
    <col min="12817" max="12817" width="13.7109375" style="8" customWidth="1"/>
    <col min="12818" max="13056" width="14.7109375" style="8"/>
    <col min="13057" max="13057" width="11.140625" style="8" customWidth="1"/>
    <col min="13058" max="13058" width="2.140625" style="8" customWidth="1"/>
    <col min="13059" max="13059" width="13.7109375" style="8" customWidth="1"/>
    <col min="13060" max="13060" width="2.140625" style="8" customWidth="1"/>
    <col min="13061" max="13061" width="13.7109375" style="8" customWidth="1"/>
    <col min="13062" max="13062" width="2.140625" style="8" customWidth="1"/>
    <col min="13063" max="13063" width="13.7109375" style="8" customWidth="1"/>
    <col min="13064" max="13064" width="2.140625" style="8" customWidth="1"/>
    <col min="13065" max="13065" width="13.7109375" style="8" customWidth="1"/>
    <col min="13066" max="13066" width="2.140625" style="8" customWidth="1"/>
    <col min="13067" max="13067" width="13.7109375" style="8" customWidth="1"/>
    <col min="13068" max="13068" width="2.140625" style="8" customWidth="1"/>
    <col min="13069" max="13069" width="13.7109375" style="8" customWidth="1"/>
    <col min="13070" max="13070" width="2.140625" style="8" customWidth="1"/>
    <col min="13071" max="13071" width="13.7109375" style="8" customWidth="1"/>
    <col min="13072" max="13072" width="2.140625" style="8" customWidth="1"/>
    <col min="13073" max="13073" width="13.7109375" style="8" customWidth="1"/>
    <col min="13074" max="13312" width="14.7109375" style="8"/>
    <col min="13313" max="13313" width="11.140625" style="8" customWidth="1"/>
    <col min="13314" max="13314" width="2.140625" style="8" customWidth="1"/>
    <col min="13315" max="13315" width="13.7109375" style="8" customWidth="1"/>
    <col min="13316" max="13316" width="2.140625" style="8" customWidth="1"/>
    <col min="13317" max="13317" width="13.7109375" style="8" customWidth="1"/>
    <col min="13318" max="13318" width="2.140625" style="8" customWidth="1"/>
    <col min="13319" max="13319" width="13.7109375" style="8" customWidth="1"/>
    <col min="13320" max="13320" width="2.140625" style="8" customWidth="1"/>
    <col min="13321" max="13321" width="13.7109375" style="8" customWidth="1"/>
    <col min="13322" max="13322" width="2.140625" style="8" customWidth="1"/>
    <col min="13323" max="13323" width="13.7109375" style="8" customWidth="1"/>
    <col min="13324" max="13324" width="2.140625" style="8" customWidth="1"/>
    <col min="13325" max="13325" width="13.7109375" style="8" customWidth="1"/>
    <col min="13326" max="13326" width="2.140625" style="8" customWidth="1"/>
    <col min="13327" max="13327" width="13.7109375" style="8" customWidth="1"/>
    <col min="13328" max="13328" width="2.140625" style="8" customWidth="1"/>
    <col min="13329" max="13329" width="13.7109375" style="8" customWidth="1"/>
    <col min="13330" max="13568" width="14.7109375" style="8"/>
    <col min="13569" max="13569" width="11.140625" style="8" customWidth="1"/>
    <col min="13570" max="13570" width="2.140625" style="8" customWidth="1"/>
    <col min="13571" max="13571" width="13.7109375" style="8" customWidth="1"/>
    <col min="13572" max="13572" width="2.140625" style="8" customWidth="1"/>
    <col min="13573" max="13573" width="13.7109375" style="8" customWidth="1"/>
    <col min="13574" max="13574" width="2.140625" style="8" customWidth="1"/>
    <col min="13575" max="13575" width="13.7109375" style="8" customWidth="1"/>
    <col min="13576" max="13576" width="2.140625" style="8" customWidth="1"/>
    <col min="13577" max="13577" width="13.7109375" style="8" customWidth="1"/>
    <col min="13578" max="13578" width="2.140625" style="8" customWidth="1"/>
    <col min="13579" max="13579" width="13.7109375" style="8" customWidth="1"/>
    <col min="13580" max="13580" width="2.140625" style="8" customWidth="1"/>
    <col min="13581" max="13581" width="13.7109375" style="8" customWidth="1"/>
    <col min="13582" max="13582" width="2.140625" style="8" customWidth="1"/>
    <col min="13583" max="13583" width="13.7109375" style="8" customWidth="1"/>
    <col min="13584" max="13584" width="2.140625" style="8" customWidth="1"/>
    <col min="13585" max="13585" width="13.7109375" style="8" customWidth="1"/>
    <col min="13586" max="13824" width="14.7109375" style="8"/>
    <col min="13825" max="13825" width="11.140625" style="8" customWidth="1"/>
    <col min="13826" max="13826" width="2.140625" style="8" customWidth="1"/>
    <col min="13827" max="13827" width="13.7109375" style="8" customWidth="1"/>
    <col min="13828" max="13828" width="2.140625" style="8" customWidth="1"/>
    <col min="13829" max="13829" width="13.7109375" style="8" customWidth="1"/>
    <col min="13830" max="13830" width="2.140625" style="8" customWidth="1"/>
    <col min="13831" max="13831" width="13.7109375" style="8" customWidth="1"/>
    <col min="13832" max="13832" width="2.140625" style="8" customWidth="1"/>
    <col min="13833" max="13833" width="13.7109375" style="8" customWidth="1"/>
    <col min="13834" max="13834" width="2.140625" style="8" customWidth="1"/>
    <col min="13835" max="13835" width="13.7109375" style="8" customWidth="1"/>
    <col min="13836" max="13836" width="2.140625" style="8" customWidth="1"/>
    <col min="13837" max="13837" width="13.7109375" style="8" customWidth="1"/>
    <col min="13838" max="13838" width="2.140625" style="8" customWidth="1"/>
    <col min="13839" max="13839" width="13.7109375" style="8" customWidth="1"/>
    <col min="13840" max="13840" width="2.140625" style="8" customWidth="1"/>
    <col min="13841" max="13841" width="13.7109375" style="8" customWidth="1"/>
    <col min="13842" max="14080" width="14.7109375" style="8"/>
    <col min="14081" max="14081" width="11.140625" style="8" customWidth="1"/>
    <col min="14082" max="14082" width="2.140625" style="8" customWidth="1"/>
    <col min="14083" max="14083" width="13.7109375" style="8" customWidth="1"/>
    <col min="14084" max="14084" width="2.140625" style="8" customWidth="1"/>
    <col min="14085" max="14085" width="13.7109375" style="8" customWidth="1"/>
    <col min="14086" max="14086" width="2.140625" style="8" customWidth="1"/>
    <col min="14087" max="14087" width="13.7109375" style="8" customWidth="1"/>
    <col min="14088" max="14088" width="2.140625" style="8" customWidth="1"/>
    <col min="14089" max="14089" width="13.7109375" style="8" customWidth="1"/>
    <col min="14090" max="14090" width="2.140625" style="8" customWidth="1"/>
    <col min="14091" max="14091" width="13.7109375" style="8" customWidth="1"/>
    <col min="14092" max="14092" width="2.140625" style="8" customWidth="1"/>
    <col min="14093" max="14093" width="13.7109375" style="8" customWidth="1"/>
    <col min="14094" max="14094" width="2.140625" style="8" customWidth="1"/>
    <col min="14095" max="14095" width="13.7109375" style="8" customWidth="1"/>
    <col min="14096" max="14096" width="2.140625" style="8" customWidth="1"/>
    <col min="14097" max="14097" width="13.7109375" style="8" customWidth="1"/>
    <col min="14098" max="14336" width="14.7109375" style="8"/>
    <col min="14337" max="14337" width="11.140625" style="8" customWidth="1"/>
    <col min="14338" max="14338" width="2.140625" style="8" customWidth="1"/>
    <col min="14339" max="14339" width="13.7109375" style="8" customWidth="1"/>
    <col min="14340" max="14340" width="2.140625" style="8" customWidth="1"/>
    <col min="14341" max="14341" width="13.7109375" style="8" customWidth="1"/>
    <col min="14342" max="14342" width="2.140625" style="8" customWidth="1"/>
    <col min="14343" max="14343" width="13.7109375" style="8" customWidth="1"/>
    <col min="14344" max="14344" width="2.140625" style="8" customWidth="1"/>
    <col min="14345" max="14345" width="13.7109375" style="8" customWidth="1"/>
    <col min="14346" max="14346" width="2.140625" style="8" customWidth="1"/>
    <col min="14347" max="14347" width="13.7109375" style="8" customWidth="1"/>
    <col min="14348" max="14348" width="2.140625" style="8" customWidth="1"/>
    <col min="14349" max="14349" width="13.7109375" style="8" customWidth="1"/>
    <col min="14350" max="14350" width="2.140625" style="8" customWidth="1"/>
    <col min="14351" max="14351" width="13.7109375" style="8" customWidth="1"/>
    <col min="14352" max="14352" width="2.140625" style="8" customWidth="1"/>
    <col min="14353" max="14353" width="13.7109375" style="8" customWidth="1"/>
    <col min="14354" max="14592" width="14.7109375" style="8"/>
    <col min="14593" max="14593" width="11.140625" style="8" customWidth="1"/>
    <col min="14594" max="14594" width="2.140625" style="8" customWidth="1"/>
    <col min="14595" max="14595" width="13.7109375" style="8" customWidth="1"/>
    <col min="14596" max="14596" width="2.140625" style="8" customWidth="1"/>
    <col min="14597" max="14597" width="13.7109375" style="8" customWidth="1"/>
    <col min="14598" max="14598" width="2.140625" style="8" customWidth="1"/>
    <col min="14599" max="14599" width="13.7109375" style="8" customWidth="1"/>
    <col min="14600" max="14600" width="2.140625" style="8" customWidth="1"/>
    <col min="14601" max="14601" width="13.7109375" style="8" customWidth="1"/>
    <col min="14602" max="14602" width="2.140625" style="8" customWidth="1"/>
    <col min="14603" max="14603" width="13.7109375" style="8" customWidth="1"/>
    <col min="14604" max="14604" width="2.140625" style="8" customWidth="1"/>
    <col min="14605" max="14605" width="13.7109375" style="8" customWidth="1"/>
    <col min="14606" max="14606" width="2.140625" style="8" customWidth="1"/>
    <col min="14607" max="14607" width="13.7109375" style="8" customWidth="1"/>
    <col min="14608" max="14608" width="2.140625" style="8" customWidth="1"/>
    <col min="14609" max="14609" width="13.7109375" style="8" customWidth="1"/>
    <col min="14610" max="14848" width="14.7109375" style="8"/>
    <col min="14849" max="14849" width="11.140625" style="8" customWidth="1"/>
    <col min="14850" max="14850" width="2.140625" style="8" customWidth="1"/>
    <col min="14851" max="14851" width="13.7109375" style="8" customWidth="1"/>
    <col min="14852" max="14852" width="2.140625" style="8" customWidth="1"/>
    <col min="14853" max="14853" width="13.7109375" style="8" customWidth="1"/>
    <col min="14854" max="14854" width="2.140625" style="8" customWidth="1"/>
    <col min="14855" max="14855" width="13.7109375" style="8" customWidth="1"/>
    <col min="14856" max="14856" width="2.140625" style="8" customWidth="1"/>
    <col min="14857" max="14857" width="13.7109375" style="8" customWidth="1"/>
    <col min="14858" max="14858" width="2.140625" style="8" customWidth="1"/>
    <col min="14859" max="14859" width="13.7109375" style="8" customWidth="1"/>
    <col min="14860" max="14860" width="2.140625" style="8" customWidth="1"/>
    <col min="14861" max="14861" width="13.7109375" style="8" customWidth="1"/>
    <col min="14862" max="14862" width="2.140625" style="8" customWidth="1"/>
    <col min="14863" max="14863" width="13.7109375" style="8" customWidth="1"/>
    <col min="14864" max="14864" width="2.140625" style="8" customWidth="1"/>
    <col min="14865" max="14865" width="13.7109375" style="8" customWidth="1"/>
    <col min="14866" max="15104" width="14.7109375" style="8"/>
    <col min="15105" max="15105" width="11.140625" style="8" customWidth="1"/>
    <col min="15106" max="15106" width="2.140625" style="8" customWidth="1"/>
    <col min="15107" max="15107" width="13.7109375" style="8" customWidth="1"/>
    <col min="15108" max="15108" width="2.140625" style="8" customWidth="1"/>
    <col min="15109" max="15109" width="13.7109375" style="8" customWidth="1"/>
    <col min="15110" max="15110" width="2.140625" style="8" customWidth="1"/>
    <col min="15111" max="15111" width="13.7109375" style="8" customWidth="1"/>
    <col min="15112" max="15112" width="2.140625" style="8" customWidth="1"/>
    <col min="15113" max="15113" width="13.7109375" style="8" customWidth="1"/>
    <col min="15114" max="15114" width="2.140625" style="8" customWidth="1"/>
    <col min="15115" max="15115" width="13.7109375" style="8" customWidth="1"/>
    <col min="15116" max="15116" width="2.140625" style="8" customWidth="1"/>
    <col min="15117" max="15117" width="13.7109375" style="8" customWidth="1"/>
    <col min="15118" max="15118" width="2.140625" style="8" customWidth="1"/>
    <col min="15119" max="15119" width="13.7109375" style="8" customWidth="1"/>
    <col min="15120" max="15120" width="2.140625" style="8" customWidth="1"/>
    <col min="15121" max="15121" width="13.7109375" style="8" customWidth="1"/>
    <col min="15122" max="15360" width="14.7109375" style="8"/>
    <col min="15361" max="15361" width="11.140625" style="8" customWidth="1"/>
    <col min="15362" max="15362" width="2.140625" style="8" customWidth="1"/>
    <col min="15363" max="15363" width="13.7109375" style="8" customWidth="1"/>
    <col min="15364" max="15364" width="2.140625" style="8" customWidth="1"/>
    <col min="15365" max="15365" width="13.7109375" style="8" customWidth="1"/>
    <col min="15366" max="15366" width="2.140625" style="8" customWidth="1"/>
    <col min="15367" max="15367" width="13.7109375" style="8" customWidth="1"/>
    <col min="15368" max="15368" width="2.140625" style="8" customWidth="1"/>
    <col min="15369" max="15369" width="13.7109375" style="8" customWidth="1"/>
    <col min="15370" max="15370" width="2.140625" style="8" customWidth="1"/>
    <col min="15371" max="15371" width="13.7109375" style="8" customWidth="1"/>
    <col min="15372" max="15372" width="2.140625" style="8" customWidth="1"/>
    <col min="15373" max="15373" width="13.7109375" style="8" customWidth="1"/>
    <col min="15374" max="15374" width="2.140625" style="8" customWidth="1"/>
    <col min="15375" max="15375" width="13.7109375" style="8" customWidth="1"/>
    <col min="15376" max="15376" width="2.140625" style="8" customWidth="1"/>
    <col min="15377" max="15377" width="13.7109375" style="8" customWidth="1"/>
    <col min="15378" max="15616" width="14.7109375" style="8"/>
    <col min="15617" max="15617" width="11.140625" style="8" customWidth="1"/>
    <col min="15618" max="15618" width="2.140625" style="8" customWidth="1"/>
    <col min="15619" max="15619" width="13.7109375" style="8" customWidth="1"/>
    <col min="15620" max="15620" width="2.140625" style="8" customWidth="1"/>
    <col min="15621" max="15621" width="13.7109375" style="8" customWidth="1"/>
    <col min="15622" max="15622" width="2.140625" style="8" customWidth="1"/>
    <col min="15623" max="15623" width="13.7109375" style="8" customWidth="1"/>
    <col min="15624" max="15624" width="2.140625" style="8" customWidth="1"/>
    <col min="15625" max="15625" width="13.7109375" style="8" customWidth="1"/>
    <col min="15626" max="15626" width="2.140625" style="8" customWidth="1"/>
    <col min="15627" max="15627" width="13.7109375" style="8" customWidth="1"/>
    <col min="15628" max="15628" width="2.140625" style="8" customWidth="1"/>
    <col min="15629" max="15629" width="13.7109375" style="8" customWidth="1"/>
    <col min="15630" max="15630" width="2.140625" style="8" customWidth="1"/>
    <col min="15631" max="15631" width="13.7109375" style="8" customWidth="1"/>
    <col min="15632" max="15632" width="2.140625" style="8" customWidth="1"/>
    <col min="15633" max="15633" width="13.7109375" style="8" customWidth="1"/>
    <col min="15634" max="15872" width="14.7109375" style="8"/>
    <col min="15873" max="15873" width="11.140625" style="8" customWidth="1"/>
    <col min="15874" max="15874" width="2.140625" style="8" customWidth="1"/>
    <col min="15875" max="15875" width="13.7109375" style="8" customWidth="1"/>
    <col min="15876" max="15876" width="2.140625" style="8" customWidth="1"/>
    <col min="15877" max="15877" width="13.7109375" style="8" customWidth="1"/>
    <col min="15878" max="15878" width="2.140625" style="8" customWidth="1"/>
    <col min="15879" max="15879" width="13.7109375" style="8" customWidth="1"/>
    <col min="15880" max="15880" width="2.140625" style="8" customWidth="1"/>
    <col min="15881" max="15881" width="13.7109375" style="8" customWidth="1"/>
    <col min="15882" max="15882" width="2.140625" style="8" customWidth="1"/>
    <col min="15883" max="15883" width="13.7109375" style="8" customWidth="1"/>
    <col min="15884" max="15884" width="2.140625" style="8" customWidth="1"/>
    <col min="15885" max="15885" width="13.7109375" style="8" customWidth="1"/>
    <col min="15886" max="15886" width="2.140625" style="8" customWidth="1"/>
    <col min="15887" max="15887" width="13.7109375" style="8" customWidth="1"/>
    <col min="15888" max="15888" width="2.140625" style="8" customWidth="1"/>
    <col min="15889" max="15889" width="13.7109375" style="8" customWidth="1"/>
    <col min="15890" max="16128" width="14.7109375" style="8"/>
    <col min="16129" max="16129" width="11.140625" style="8" customWidth="1"/>
    <col min="16130" max="16130" width="2.140625" style="8" customWidth="1"/>
    <col min="16131" max="16131" width="13.7109375" style="8" customWidth="1"/>
    <col min="16132" max="16132" width="2.140625" style="8" customWidth="1"/>
    <col min="16133" max="16133" width="13.7109375" style="8" customWidth="1"/>
    <col min="16134" max="16134" width="2.140625" style="8" customWidth="1"/>
    <col min="16135" max="16135" width="13.7109375" style="8" customWidth="1"/>
    <col min="16136" max="16136" width="2.140625" style="8" customWidth="1"/>
    <col min="16137" max="16137" width="13.7109375" style="8" customWidth="1"/>
    <col min="16138" max="16138" width="2.140625" style="8" customWidth="1"/>
    <col min="16139" max="16139" width="13.7109375" style="8" customWidth="1"/>
    <col min="16140" max="16140" width="2.140625" style="8" customWidth="1"/>
    <col min="16141" max="16141" width="13.7109375" style="8" customWidth="1"/>
    <col min="16142" max="16142" width="2.140625" style="8" customWidth="1"/>
    <col min="16143" max="16143" width="13.7109375" style="8" customWidth="1"/>
    <col min="16144" max="16144" width="2.140625" style="8" customWidth="1"/>
    <col min="16145" max="16145" width="13.7109375" style="8" customWidth="1"/>
    <col min="16146" max="16384" width="14.7109375" style="8"/>
  </cols>
  <sheetData>
    <row r="1" spans="1:19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9" x14ac:dyDescent="0.2">
      <c r="O2" s="10"/>
    </row>
    <row r="3" spans="1:19" x14ac:dyDescent="0.2">
      <c r="A3" s="8" t="s">
        <v>1</v>
      </c>
      <c r="E3" s="8" t="s">
        <v>2</v>
      </c>
    </row>
    <row r="4" spans="1:19" x14ac:dyDescent="0.2">
      <c r="A4" s="8" t="s">
        <v>3</v>
      </c>
      <c r="E4" s="2" t="s">
        <v>4</v>
      </c>
    </row>
    <row r="5" spans="1:19" x14ac:dyDescent="0.2">
      <c r="A5" s="8" t="s">
        <v>5</v>
      </c>
      <c r="E5" s="9" t="s">
        <v>6</v>
      </c>
    </row>
    <row r="6" spans="1:19" x14ac:dyDescent="0.2">
      <c r="A6" s="8" t="s">
        <v>7</v>
      </c>
      <c r="E6" s="8" t="s">
        <v>51</v>
      </c>
    </row>
    <row r="8" spans="1:19" x14ac:dyDescent="0.2">
      <c r="A8" s="10" t="s">
        <v>8</v>
      </c>
      <c r="B8" s="10"/>
      <c r="C8" s="10" t="s">
        <v>9</v>
      </c>
      <c r="D8" s="10"/>
      <c r="E8" s="10" t="s">
        <v>10</v>
      </c>
      <c r="F8" s="10"/>
      <c r="G8" s="10" t="s">
        <v>11</v>
      </c>
      <c r="H8" s="10"/>
      <c r="I8" s="10" t="s">
        <v>12</v>
      </c>
      <c r="J8" s="10"/>
      <c r="K8" s="10" t="s">
        <v>13</v>
      </c>
      <c r="L8" s="10"/>
      <c r="M8" s="10" t="s">
        <v>14</v>
      </c>
      <c r="N8" s="10"/>
      <c r="O8" s="10" t="s">
        <v>15</v>
      </c>
      <c r="P8" s="10"/>
      <c r="Q8" s="10" t="s">
        <v>16</v>
      </c>
    </row>
    <row r="9" spans="1:19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 t="s">
        <v>17</v>
      </c>
    </row>
    <row r="10" spans="1:19" x14ac:dyDescent="0.2">
      <c r="A10" s="10"/>
      <c r="B10" s="10"/>
      <c r="C10" s="10"/>
      <c r="D10" s="10"/>
      <c r="E10" s="10"/>
      <c r="F10" s="10"/>
      <c r="G10" s="10" t="s">
        <v>18</v>
      </c>
      <c r="H10" s="10"/>
      <c r="I10" s="10" t="s">
        <v>18</v>
      </c>
      <c r="J10" s="10"/>
      <c r="K10" s="10" t="s">
        <v>17</v>
      </c>
      <c r="L10" s="10"/>
      <c r="M10" s="10" t="s">
        <v>17</v>
      </c>
      <c r="N10" s="10"/>
      <c r="O10" s="10" t="s">
        <v>17</v>
      </c>
      <c r="P10" s="10"/>
      <c r="Q10" s="10" t="s">
        <v>19</v>
      </c>
    </row>
    <row r="11" spans="1:19" x14ac:dyDescent="0.2">
      <c r="A11" s="10"/>
      <c r="B11" s="10"/>
      <c r="C11" s="10"/>
      <c r="D11" s="10"/>
      <c r="E11" s="10" t="s">
        <v>20</v>
      </c>
      <c r="F11" s="10"/>
      <c r="G11" s="10" t="s">
        <v>21</v>
      </c>
      <c r="H11" s="10"/>
      <c r="I11" s="10" t="s">
        <v>21</v>
      </c>
      <c r="J11" s="10"/>
      <c r="K11" s="10" t="s">
        <v>22</v>
      </c>
      <c r="L11" s="10"/>
      <c r="M11" s="10" t="s">
        <v>21</v>
      </c>
      <c r="N11" s="10"/>
      <c r="O11" s="10" t="s">
        <v>21</v>
      </c>
      <c r="P11" s="10"/>
      <c r="Q11" s="10" t="s">
        <v>23</v>
      </c>
    </row>
    <row r="12" spans="1:19" x14ac:dyDescent="0.2">
      <c r="A12" s="10"/>
      <c r="B12" s="10"/>
      <c r="C12" s="10" t="s">
        <v>20</v>
      </c>
      <c r="D12" s="10"/>
      <c r="E12" s="10" t="s">
        <v>24</v>
      </c>
      <c r="F12" s="10"/>
      <c r="G12" s="10" t="s">
        <v>24</v>
      </c>
      <c r="H12" s="10"/>
      <c r="I12" s="10" t="s">
        <v>25</v>
      </c>
      <c r="J12" s="10"/>
      <c r="K12" s="10" t="s">
        <v>24</v>
      </c>
      <c r="L12" s="10"/>
      <c r="M12" s="10" t="s">
        <v>24</v>
      </c>
      <c r="N12" s="10"/>
      <c r="O12" s="10" t="s">
        <v>25</v>
      </c>
      <c r="P12" s="10"/>
      <c r="Q12" s="10" t="s">
        <v>18</v>
      </c>
    </row>
    <row r="13" spans="1:19" x14ac:dyDescent="0.2">
      <c r="A13" s="10"/>
      <c r="B13" s="10"/>
      <c r="C13" s="10" t="s">
        <v>24</v>
      </c>
      <c r="D13" s="10"/>
      <c r="E13" s="10" t="s">
        <v>26</v>
      </c>
      <c r="F13" s="10"/>
      <c r="G13" s="10" t="s">
        <v>27</v>
      </c>
      <c r="H13" s="10"/>
      <c r="I13" s="10" t="s">
        <v>28</v>
      </c>
      <c r="J13" s="10"/>
      <c r="K13" s="10" t="s">
        <v>27</v>
      </c>
      <c r="L13" s="10"/>
      <c r="M13" s="10" t="s">
        <v>27</v>
      </c>
      <c r="N13" s="10"/>
      <c r="O13" s="10" t="s">
        <v>28</v>
      </c>
      <c r="P13" s="10"/>
      <c r="Q13" s="10" t="s">
        <v>29</v>
      </c>
    </row>
    <row r="14" spans="1:19" x14ac:dyDescent="0.2">
      <c r="A14" s="11" t="s">
        <v>30</v>
      </c>
      <c r="B14" s="10"/>
      <c r="C14" s="11" t="s">
        <v>31</v>
      </c>
      <c r="D14" s="10"/>
      <c r="E14" s="11" t="s">
        <v>31</v>
      </c>
      <c r="F14" s="10"/>
      <c r="G14" s="11" t="s">
        <v>29</v>
      </c>
      <c r="H14" s="10"/>
      <c r="I14" s="11" t="s">
        <v>32</v>
      </c>
      <c r="J14" s="10"/>
      <c r="K14" s="11" t="s">
        <v>29</v>
      </c>
      <c r="L14" s="10"/>
      <c r="M14" s="11" t="s">
        <v>29</v>
      </c>
      <c r="N14" s="10"/>
      <c r="O14" s="11" t="s">
        <v>33</v>
      </c>
      <c r="P14" s="10"/>
      <c r="Q14" s="11" t="s">
        <v>34</v>
      </c>
    </row>
    <row r="15" spans="1:19" x14ac:dyDescent="0.2">
      <c r="A15" s="10">
        <v>1</v>
      </c>
      <c r="B15" s="10"/>
      <c r="C15" s="3">
        <v>609633</v>
      </c>
      <c r="D15" s="12"/>
      <c r="E15" s="12">
        <v>609633</v>
      </c>
      <c r="F15" s="12"/>
      <c r="G15" s="13">
        <f>+T15</f>
        <v>0</v>
      </c>
      <c r="H15" s="13"/>
      <c r="I15" s="14">
        <f>+G15/E15</f>
        <v>0</v>
      </c>
      <c r="J15" s="14"/>
      <c r="K15" s="13">
        <v>0</v>
      </c>
      <c r="L15" s="13"/>
      <c r="M15" s="13">
        <f>+K15</f>
        <v>0</v>
      </c>
      <c r="N15" s="13"/>
      <c r="O15" s="14">
        <f>+M15/E15</f>
        <v>0</v>
      </c>
      <c r="P15" s="14"/>
      <c r="Q15" s="13">
        <f>+M15-G15</f>
        <v>0</v>
      </c>
      <c r="S15" s="4"/>
    </row>
    <row r="16" spans="1:19" x14ac:dyDescent="0.2">
      <c r="A16" s="10">
        <v>2</v>
      </c>
      <c r="B16" s="10"/>
      <c r="C16" s="5">
        <v>594938</v>
      </c>
      <c r="D16" s="12"/>
      <c r="E16" s="12">
        <v>594938</v>
      </c>
      <c r="F16" s="12"/>
      <c r="G16" s="13">
        <f>+T16</f>
        <v>0</v>
      </c>
      <c r="H16" s="13"/>
      <c r="I16" s="14">
        <f>+G16/E16</f>
        <v>0</v>
      </c>
      <c r="J16" s="14"/>
      <c r="K16" s="13">
        <v>49</v>
      </c>
      <c r="L16" s="13"/>
      <c r="M16" s="13">
        <f>+M15+K16</f>
        <v>49</v>
      </c>
      <c r="N16" s="13"/>
      <c r="O16" s="14">
        <f>+M16/E16</f>
        <v>8.2361523385630103E-5</v>
      </c>
      <c r="P16" s="14"/>
      <c r="Q16" s="13">
        <f>+M16-G16</f>
        <v>49</v>
      </c>
      <c r="S16" s="4"/>
    </row>
    <row r="17" spans="1:19" x14ac:dyDescent="0.2">
      <c r="A17" s="10"/>
      <c r="B17" s="10"/>
      <c r="C17" s="6"/>
      <c r="D17" s="12"/>
      <c r="E17" s="12"/>
      <c r="F17" s="12"/>
      <c r="G17" s="13"/>
      <c r="H17" s="13"/>
      <c r="I17" s="14"/>
      <c r="J17" s="14"/>
      <c r="K17" s="13"/>
      <c r="L17" s="13"/>
      <c r="M17" s="13"/>
      <c r="N17" s="13"/>
      <c r="O17" s="14"/>
      <c r="P17" s="14"/>
      <c r="Q17" s="13"/>
      <c r="S17" s="4"/>
    </row>
    <row r="18" spans="1:19" x14ac:dyDescent="0.2">
      <c r="A18" s="10"/>
      <c r="B18" s="10"/>
      <c r="C18" s="3"/>
      <c r="D18" s="12"/>
      <c r="E18" s="12"/>
      <c r="F18" s="12"/>
      <c r="G18" s="13"/>
      <c r="H18" s="13"/>
      <c r="I18" s="14"/>
      <c r="J18" s="14"/>
      <c r="K18" s="13"/>
      <c r="L18" s="13"/>
      <c r="M18" s="13"/>
      <c r="N18" s="13"/>
      <c r="O18" s="14"/>
      <c r="P18" s="14"/>
      <c r="Q18" s="13"/>
      <c r="S18" s="4"/>
    </row>
    <row r="19" spans="1:19" x14ac:dyDescent="0.2">
      <c r="A19" s="10"/>
      <c r="B19" s="10"/>
      <c r="C19" s="3"/>
      <c r="D19" s="12"/>
      <c r="E19" s="12"/>
      <c r="F19" s="12"/>
      <c r="G19" s="13"/>
      <c r="H19" s="13"/>
      <c r="I19" s="14"/>
      <c r="J19" s="14"/>
      <c r="K19" s="13"/>
      <c r="L19" s="13"/>
      <c r="M19" s="13"/>
      <c r="N19" s="13"/>
      <c r="O19" s="14"/>
      <c r="P19" s="14"/>
      <c r="Q19" s="13"/>
      <c r="S19" s="4"/>
    </row>
    <row r="20" spans="1:19" x14ac:dyDescent="0.2">
      <c r="A20" s="10"/>
      <c r="B20" s="10"/>
      <c r="C20" s="3"/>
      <c r="D20" s="12"/>
      <c r="E20" s="12"/>
      <c r="F20" s="12"/>
      <c r="G20" s="13"/>
      <c r="H20" s="13"/>
      <c r="I20" s="14"/>
      <c r="J20" s="14"/>
      <c r="K20" s="13"/>
      <c r="L20" s="13"/>
      <c r="M20" s="13"/>
      <c r="N20" s="13"/>
      <c r="O20" s="14"/>
      <c r="P20" s="14"/>
      <c r="Q20" s="13"/>
      <c r="S20" s="4"/>
    </row>
    <row r="21" spans="1:19" x14ac:dyDescent="0.2">
      <c r="A21" s="10"/>
      <c r="B21" s="10"/>
      <c r="C21" s="3"/>
      <c r="D21" s="12"/>
      <c r="E21" s="12"/>
      <c r="F21" s="12"/>
      <c r="G21" s="13"/>
      <c r="H21" s="13"/>
      <c r="I21" s="14"/>
      <c r="J21" s="14"/>
      <c r="K21" s="13"/>
      <c r="L21" s="13"/>
      <c r="M21" s="13"/>
      <c r="N21" s="13"/>
      <c r="O21" s="14"/>
      <c r="P21" s="14"/>
      <c r="Q21" s="13"/>
      <c r="S21" s="4"/>
    </row>
    <row r="22" spans="1:19" x14ac:dyDescent="0.2">
      <c r="A22" s="10"/>
      <c r="B22" s="10"/>
      <c r="C22" s="3"/>
      <c r="D22" s="12"/>
      <c r="E22" s="12"/>
      <c r="F22" s="12"/>
      <c r="G22" s="13"/>
      <c r="H22" s="13"/>
      <c r="I22" s="14"/>
      <c r="J22" s="14"/>
      <c r="K22" s="13"/>
      <c r="L22" s="13"/>
      <c r="M22" s="13"/>
      <c r="N22" s="13"/>
      <c r="O22" s="14"/>
      <c r="P22" s="14"/>
      <c r="Q22" s="13"/>
      <c r="S22" s="4"/>
    </row>
    <row r="23" spans="1:19" x14ac:dyDescent="0.2">
      <c r="A23" s="10"/>
      <c r="B23" s="10"/>
      <c r="C23" s="3"/>
      <c r="D23" s="12"/>
      <c r="E23" s="12"/>
      <c r="F23" s="12"/>
      <c r="G23" s="13"/>
      <c r="H23" s="13"/>
      <c r="I23" s="14"/>
      <c r="J23" s="14"/>
      <c r="K23" s="13"/>
      <c r="L23" s="13"/>
      <c r="M23" s="13"/>
      <c r="N23" s="13"/>
      <c r="O23" s="14"/>
      <c r="P23" s="14"/>
      <c r="Q23" s="13"/>
      <c r="S23" s="4"/>
    </row>
    <row r="24" spans="1:19" x14ac:dyDescent="0.2">
      <c r="A24" s="10"/>
      <c r="B24" s="10"/>
      <c r="C24" s="3"/>
      <c r="D24" s="12"/>
      <c r="E24" s="12"/>
      <c r="F24" s="12"/>
      <c r="G24" s="13"/>
      <c r="H24" s="13"/>
      <c r="I24" s="14"/>
      <c r="J24" s="14"/>
      <c r="K24" s="13"/>
      <c r="L24" s="13"/>
      <c r="M24" s="13"/>
      <c r="N24" s="13"/>
      <c r="O24" s="14"/>
      <c r="P24" s="14"/>
      <c r="Q24" s="13"/>
      <c r="S24" s="4"/>
    </row>
    <row r="27" spans="1:19" x14ac:dyDescent="0.2">
      <c r="A27" s="8" t="s">
        <v>35</v>
      </c>
      <c r="G27" s="15" t="s">
        <v>36</v>
      </c>
      <c r="H27" s="15"/>
      <c r="I27" s="15"/>
      <c r="J27" s="16"/>
      <c r="K27" s="15" t="s">
        <v>37</v>
      </c>
      <c r="L27" s="15"/>
      <c r="M27" s="15"/>
      <c r="P27" s="16"/>
      <c r="Q27" s="7"/>
    </row>
    <row r="28" spans="1:19" x14ac:dyDescent="0.2">
      <c r="G28" s="17" t="s">
        <v>38</v>
      </c>
      <c r="I28" s="17" t="s">
        <v>39</v>
      </c>
      <c r="K28" s="17" t="s">
        <v>38</v>
      </c>
      <c r="M28" s="17" t="s">
        <v>39</v>
      </c>
    </row>
    <row r="29" spans="1:19" x14ac:dyDescent="0.2">
      <c r="A29" s="8" t="s">
        <v>40</v>
      </c>
      <c r="G29" s="18">
        <v>3.5533999999999999</v>
      </c>
      <c r="H29" s="18"/>
      <c r="I29" s="34">
        <f>G29*1.066</f>
        <v>3.7879244000000001</v>
      </c>
      <c r="J29" s="18"/>
      <c r="K29" s="19">
        <f>(G29*$K$16)</f>
        <v>174.11660000000001</v>
      </c>
      <c r="L29" s="25"/>
      <c r="M29" s="19">
        <f>(I29*$K$16)</f>
        <v>185.60829559999999</v>
      </c>
      <c r="Q29" s="2"/>
    </row>
    <row r="30" spans="1:19" x14ac:dyDescent="0.2">
      <c r="A30" s="8" t="s">
        <v>41</v>
      </c>
      <c r="G30" s="18">
        <f>+K43</f>
        <v>0</v>
      </c>
      <c r="H30" s="18"/>
      <c r="I30" s="20">
        <f>G30*1.066</f>
        <v>0</v>
      </c>
      <c r="J30" s="20"/>
      <c r="K30" s="20">
        <f>(G30*$K$16)</f>
        <v>0</v>
      </c>
      <c r="L30" s="20"/>
      <c r="M30" s="20">
        <f>(I30*$K$16)</f>
        <v>0</v>
      </c>
      <c r="P30" s="18"/>
    </row>
    <row r="31" spans="1:19" x14ac:dyDescent="0.2">
      <c r="A31" s="8" t="s">
        <v>42</v>
      </c>
      <c r="G31" s="21">
        <v>10005.280000000001</v>
      </c>
      <c r="H31" s="22"/>
      <c r="I31" s="13">
        <f>G31*1.06</f>
        <v>10605.596800000001</v>
      </c>
      <c r="J31" s="22"/>
      <c r="K31" s="23">
        <f>(G31*$K$16)</f>
        <v>490258.72000000003</v>
      </c>
      <c r="L31" s="23"/>
      <c r="M31" s="23">
        <f>(I31*$K$16)</f>
        <v>519674.24320000008</v>
      </c>
      <c r="P31" s="18"/>
    </row>
    <row r="32" spans="1:19" x14ac:dyDescent="0.2">
      <c r="P32" s="13"/>
    </row>
    <row r="33" spans="1:17" x14ac:dyDescent="0.2">
      <c r="A33" s="8" t="s">
        <v>45</v>
      </c>
      <c r="K33" s="13">
        <f>K34*1000/K16</f>
        <v>13520.387755102041</v>
      </c>
      <c r="L33" s="13"/>
    </row>
    <row r="34" spans="1:17" x14ac:dyDescent="0.2">
      <c r="A34" s="8" t="s">
        <v>43</v>
      </c>
      <c r="K34" s="24">
        <f>662499/1000</f>
        <v>662.49900000000002</v>
      </c>
      <c r="L34" s="13"/>
    </row>
    <row r="35" spans="1:17" x14ac:dyDescent="0.2">
      <c r="A35" s="8" t="s">
        <v>44</v>
      </c>
      <c r="K35" s="24">
        <v>0</v>
      </c>
    </row>
    <row r="37" spans="1:17" ht="18" x14ac:dyDescent="0.2">
      <c r="A37" s="26"/>
    </row>
    <row r="38" spans="1:17" x14ac:dyDescent="0.2">
      <c r="A38" s="35" t="s">
        <v>0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</row>
    <row r="39" spans="1:17" x14ac:dyDescent="0.2">
      <c r="O39" s="10"/>
    </row>
    <row r="40" spans="1:17" x14ac:dyDescent="0.2">
      <c r="A40" s="8" t="s">
        <v>1</v>
      </c>
      <c r="E40" s="8" t="s">
        <v>2</v>
      </c>
    </row>
    <row r="41" spans="1:17" x14ac:dyDescent="0.2">
      <c r="A41" s="8" t="s">
        <v>3</v>
      </c>
      <c r="E41" s="8" t="s">
        <v>46</v>
      </c>
    </row>
    <row r="42" spans="1:17" x14ac:dyDescent="0.2">
      <c r="A42" s="8" t="s">
        <v>5</v>
      </c>
      <c r="E42" s="9" t="s">
        <v>6</v>
      </c>
    </row>
    <row r="43" spans="1:17" x14ac:dyDescent="0.2">
      <c r="A43" s="8" t="s">
        <v>7</v>
      </c>
      <c r="E43" s="8" t="s">
        <v>51</v>
      </c>
    </row>
    <row r="45" spans="1:17" x14ac:dyDescent="0.2">
      <c r="A45" s="10" t="s">
        <v>8</v>
      </c>
      <c r="B45" s="10"/>
      <c r="C45" s="10" t="s">
        <v>9</v>
      </c>
      <c r="D45" s="10"/>
      <c r="E45" s="10" t="s">
        <v>10</v>
      </c>
      <c r="F45" s="10"/>
      <c r="G45" s="10" t="s">
        <v>11</v>
      </c>
      <c r="H45" s="10"/>
      <c r="I45" s="10" t="s">
        <v>12</v>
      </c>
      <c r="J45" s="10"/>
      <c r="K45" s="10" t="s">
        <v>13</v>
      </c>
      <c r="L45" s="10"/>
      <c r="M45" s="10" t="s">
        <v>14</v>
      </c>
      <c r="N45" s="10"/>
      <c r="O45" s="10" t="s">
        <v>15</v>
      </c>
      <c r="P45" s="10"/>
      <c r="Q45" s="10" t="s">
        <v>16</v>
      </c>
    </row>
    <row r="46" spans="1:17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 t="s">
        <v>17</v>
      </c>
    </row>
    <row r="47" spans="1:17" x14ac:dyDescent="0.2">
      <c r="A47" s="10"/>
      <c r="B47" s="10"/>
      <c r="C47" s="10"/>
      <c r="D47" s="10"/>
      <c r="E47" s="10"/>
      <c r="F47" s="10"/>
      <c r="G47" s="10" t="s">
        <v>18</v>
      </c>
      <c r="H47" s="10"/>
      <c r="I47" s="10" t="s">
        <v>18</v>
      </c>
      <c r="J47" s="10"/>
      <c r="K47" s="10" t="s">
        <v>17</v>
      </c>
      <c r="L47" s="10"/>
      <c r="M47" s="10" t="s">
        <v>17</v>
      </c>
      <c r="N47" s="10"/>
      <c r="O47" s="10" t="s">
        <v>17</v>
      </c>
      <c r="P47" s="10"/>
      <c r="Q47" s="10" t="s">
        <v>19</v>
      </c>
    </row>
    <row r="48" spans="1:17" x14ac:dyDescent="0.2">
      <c r="A48" s="10"/>
      <c r="B48" s="10"/>
      <c r="C48" s="10"/>
      <c r="D48" s="10"/>
      <c r="E48" s="10" t="s">
        <v>20</v>
      </c>
      <c r="F48" s="10"/>
      <c r="G48" s="10" t="s">
        <v>21</v>
      </c>
      <c r="H48" s="10"/>
      <c r="I48" s="10" t="s">
        <v>21</v>
      </c>
      <c r="J48" s="10"/>
      <c r="K48" s="10" t="s">
        <v>22</v>
      </c>
      <c r="L48" s="10"/>
      <c r="M48" s="10" t="s">
        <v>21</v>
      </c>
      <c r="N48" s="10"/>
      <c r="O48" s="10" t="s">
        <v>21</v>
      </c>
      <c r="P48" s="10"/>
      <c r="Q48" s="10" t="s">
        <v>23</v>
      </c>
    </row>
    <row r="49" spans="1:19" x14ac:dyDescent="0.2">
      <c r="A49" s="10"/>
      <c r="B49" s="10"/>
      <c r="C49" s="10" t="s">
        <v>20</v>
      </c>
      <c r="D49" s="10"/>
      <c r="E49" s="10" t="s">
        <v>24</v>
      </c>
      <c r="F49" s="10"/>
      <c r="G49" s="10" t="s">
        <v>24</v>
      </c>
      <c r="H49" s="10"/>
      <c r="I49" s="10" t="s">
        <v>25</v>
      </c>
      <c r="J49" s="10"/>
      <c r="K49" s="10" t="s">
        <v>24</v>
      </c>
      <c r="L49" s="10"/>
      <c r="M49" s="10" t="s">
        <v>24</v>
      </c>
      <c r="N49" s="10"/>
      <c r="O49" s="10" t="s">
        <v>25</v>
      </c>
      <c r="P49" s="10"/>
      <c r="Q49" s="10" t="s">
        <v>18</v>
      </c>
    </row>
    <row r="50" spans="1:19" x14ac:dyDescent="0.2">
      <c r="A50" s="10"/>
      <c r="B50" s="10"/>
      <c r="C50" s="10" t="s">
        <v>24</v>
      </c>
      <c r="D50" s="10"/>
      <c r="E50" s="10" t="s">
        <v>26</v>
      </c>
      <c r="F50" s="10"/>
      <c r="G50" s="10" t="s">
        <v>27</v>
      </c>
      <c r="H50" s="10"/>
      <c r="I50" s="10" t="s">
        <v>28</v>
      </c>
      <c r="J50" s="10"/>
      <c r="K50" s="10" t="s">
        <v>27</v>
      </c>
      <c r="L50" s="10"/>
      <c r="M50" s="10" t="s">
        <v>27</v>
      </c>
      <c r="N50" s="10"/>
      <c r="O50" s="10" t="s">
        <v>28</v>
      </c>
      <c r="P50" s="10"/>
      <c r="Q50" s="10" t="s">
        <v>29</v>
      </c>
    </row>
    <row r="51" spans="1:19" x14ac:dyDescent="0.2">
      <c r="A51" s="11" t="s">
        <v>30</v>
      </c>
      <c r="B51" s="10"/>
      <c r="C51" s="11" t="s">
        <v>31</v>
      </c>
      <c r="D51" s="10"/>
      <c r="E51" s="11" t="s">
        <v>31</v>
      </c>
      <c r="F51" s="10"/>
      <c r="G51" s="11" t="s">
        <v>29</v>
      </c>
      <c r="H51" s="10"/>
      <c r="I51" s="11" t="s">
        <v>32</v>
      </c>
      <c r="J51" s="10"/>
      <c r="K51" s="11" t="s">
        <v>29</v>
      </c>
      <c r="L51" s="10"/>
      <c r="M51" s="11" t="s">
        <v>29</v>
      </c>
      <c r="N51" s="10"/>
      <c r="O51" s="11" t="s">
        <v>33</v>
      </c>
      <c r="P51" s="10"/>
      <c r="Q51" s="11" t="s">
        <v>34</v>
      </c>
    </row>
    <row r="52" spans="1:19" x14ac:dyDescent="0.2">
      <c r="A52" s="10">
        <v>1</v>
      </c>
      <c r="B52" s="10"/>
      <c r="C52" s="3">
        <v>609633</v>
      </c>
      <c r="D52" s="12"/>
      <c r="E52" s="12">
        <v>609633</v>
      </c>
      <c r="F52" s="12"/>
      <c r="G52" s="13">
        <f>+T52</f>
        <v>0</v>
      </c>
      <c r="H52" s="13"/>
      <c r="I52" s="14">
        <f>+G52/E52</f>
        <v>0</v>
      </c>
      <c r="J52" s="14"/>
      <c r="K52" s="13">
        <v>0</v>
      </c>
      <c r="L52" s="13"/>
      <c r="M52" s="13">
        <f>+K52</f>
        <v>0</v>
      </c>
      <c r="N52" s="13"/>
      <c r="O52" s="14">
        <f>+M52/E52</f>
        <v>0</v>
      </c>
      <c r="P52" s="14"/>
      <c r="Q52" s="13">
        <f>+M52-G52</f>
        <v>0</v>
      </c>
      <c r="S52" s="4"/>
    </row>
    <row r="53" spans="1:19" x14ac:dyDescent="0.2">
      <c r="A53" s="10">
        <v>2</v>
      </c>
      <c r="B53" s="10"/>
      <c r="C53" s="5">
        <v>594938</v>
      </c>
      <c r="D53" s="12"/>
      <c r="E53" s="12">
        <v>594938</v>
      </c>
      <c r="F53" s="12"/>
      <c r="G53" s="13">
        <f>+T53</f>
        <v>0</v>
      </c>
      <c r="H53" s="13"/>
      <c r="I53" s="14">
        <f>+G53/E53</f>
        <v>0</v>
      </c>
      <c r="J53" s="14"/>
      <c r="K53" s="13">
        <v>46</v>
      </c>
      <c r="L53" s="13"/>
      <c r="M53" s="13">
        <f>+M52+K53</f>
        <v>46</v>
      </c>
      <c r="N53" s="13"/>
      <c r="O53" s="14">
        <f>+M53/E53</f>
        <v>7.7318981137530291E-5</v>
      </c>
      <c r="P53" s="14"/>
      <c r="Q53" s="13">
        <f>+M53-G53</f>
        <v>46</v>
      </c>
      <c r="S53" s="4"/>
    </row>
    <row r="54" spans="1:19" x14ac:dyDescent="0.2">
      <c r="A54" s="10"/>
      <c r="B54" s="10"/>
      <c r="C54" s="6"/>
      <c r="D54" s="12"/>
      <c r="E54" s="12"/>
      <c r="F54" s="12"/>
      <c r="G54" s="13"/>
      <c r="H54" s="13"/>
      <c r="I54" s="14"/>
      <c r="J54" s="14"/>
      <c r="K54" s="13"/>
      <c r="L54" s="13"/>
      <c r="M54" s="13"/>
      <c r="N54" s="13"/>
      <c r="O54" s="14"/>
      <c r="P54" s="14"/>
      <c r="Q54" s="13"/>
      <c r="S54" s="4"/>
    </row>
    <row r="55" spans="1:19" x14ac:dyDescent="0.2">
      <c r="A55" s="10"/>
      <c r="B55" s="10"/>
      <c r="C55" s="3"/>
      <c r="D55" s="12"/>
      <c r="E55" s="12"/>
      <c r="F55" s="12"/>
      <c r="G55" s="13"/>
      <c r="H55" s="13"/>
      <c r="I55" s="14"/>
      <c r="J55" s="14"/>
      <c r="K55" s="13"/>
      <c r="L55" s="13"/>
      <c r="M55" s="13"/>
      <c r="N55" s="13"/>
      <c r="O55" s="14"/>
      <c r="P55" s="14"/>
      <c r="Q55" s="13"/>
      <c r="S55" s="4"/>
    </row>
    <row r="56" spans="1:19" x14ac:dyDescent="0.2">
      <c r="A56" s="10"/>
      <c r="B56" s="10"/>
      <c r="C56" s="3"/>
      <c r="D56" s="12"/>
      <c r="E56" s="12"/>
      <c r="F56" s="12"/>
      <c r="G56" s="13"/>
      <c r="H56" s="13"/>
      <c r="I56" s="14"/>
      <c r="J56" s="14"/>
      <c r="K56" s="13"/>
      <c r="L56" s="13"/>
      <c r="M56" s="13"/>
      <c r="N56" s="13"/>
      <c r="O56" s="14"/>
      <c r="P56" s="14"/>
      <c r="Q56" s="13"/>
      <c r="S56" s="4"/>
    </row>
    <row r="57" spans="1:19" x14ac:dyDescent="0.2">
      <c r="A57" s="10"/>
      <c r="B57" s="10"/>
      <c r="C57" s="3"/>
      <c r="D57" s="12"/>
      <c r="E57" s="12"/>
      <c r="F57" s="12"/>
      <c r="G57" s="13"/>
      <c r="H57" s="13"/>
      <c r="I57" s="14"/>
      <c r="J57" s="14"/>
      <c r="K57" s="13"/>
      <c r="L57" s="13"/>
      <c r="M57" s="13"/>
      <c r="N57" s="13"/>
      <c r="O57" s="14"/>
      <c r="P57" s="14"/>
      <c r="Q57" s="13"/>
      <c r="S57" s="4"/>
    </row>
    <row r="58" spans="1:19" x14ac:dyDescent="0.2">
      <c r="A58" s="10"/>
      <c r="B58" s="10"/>
      <c r="C58" s="3"/>
      <c r="D58" s="12"/>
      <c r="E58" s="12"/>
      <c r="F58" s="12"/>
      <c r="G58" s="13"/>
      <c r="H58" s="13"/>
      <c r="I58" s="14"/>
      <c r="J58" s="14"/>
      <c r="K58" s="13"/>
      <c r="L58" s="13"/>
      <c r="M58" s="13"/>
      <c r="N58" s="13"/>
      <c r="O58" s="14"/>
      <c r="P58" s="14"/>
      <c r="Q58" s="13"/>
      <c r="S58" s="4"/>
    </row>
    <row r="59" spans="1:19" x14ac:dyDescent="0.2">
      <c r="A59" s="10"/>
      <c r="B59" s="10"/>
      <c r="C59" s="3"/>
      <c r="D59" s="12"/>
      <c r="E59" s="12"/>
      <c r="F59" s="12"/>
      <c r="G59" s="13"/>
      <c r="H59" s="13"/>
      <c r="I59" s="14"/>
      <c r="J59" s="14"/>
      <c r="K59" s="13"/>
      <c r="L59" s="13"/>
      <c r="M59" s="13"/>
      <c r="N59" s="13"/>
      <c r="O59" s="14"/>
      <c r="P59" s="14"/>
      <c r="Q59" s="13"/>
      <c r="S59" s="4"/>
    </row>
    <row r="60" spans="1:19" x14ac:dyDescent="0.2">
      <c r="A60" s="10"/>
      <c r="B60" s="10"/>
      <c r="C60" s="3"/>
      <c r="D60" s="12"/>
      <c r="E60" s="12"/>
      <c r="F60" s="12"/>
      <c r="G60" s="13"/>
      <c r="H60" s="13"/>
      <c r="I60" s="14"/>
      <c r="J60" s="14"/>
      <c r="K60" s="13"/>
      <c r="L60" s="13"/>
      <c r="M60" s="13"/>
      <c r="N60" s="13"/>
      <c r="O60" s="14"/>
      <c r="P60" s="14"/>
      <c r="Q60" s="13"/>
      <c r="S60" s="4"/>
    </row>
    <row r="61" spans="1:19" x14ac:dyDescent="0.2">
      <c r="A61" s="10"/>
      <c r="B61" s="10"/>
      <c r="C61" s="3"/>
      <c r="D61" s="12"/>
      <c r="E61" s="12"/>
      <c r="F61" s="12"/>
      <c r="G61" s="13"/>
      <c r="H61" s="13"/>
      <c r="I61" s="14"/>
      <c r="J61" s="14"/>
      <c r="K61" s="13"/>
      <c r="L61" s="13"/>
      <c r="M61" s="13"/>
      <c r="N61" s="13"/>
      <c r="O61" s="14"/>
      <c r="P61" s="14"/>
      <c r="Q61" s="13"/>
      <c r="S61" s="4"/>
    </row>
    <row r="64" spans="1:19" x14ac:dyDescent="0.2">
      <c r="A64" s="8" t="s">
        <v>35</v>
      </c>
      <c r="G64" s="15" t="s">
        <v>36</v>
      </c>
      <c r="H64" s="15"/>
      <c r="I64" s="15"/>
      <c r="J64" s="16"/>
      <c r="K64" s="15" t="s">
        <v>37</v>
      </c>
      <c r="L64" s="15"/>
      <c r="M64" s="15"/>
      <c r="P64" s="16"/>
      <c r="Q64" s="7"/>
    </row>
    <row r="65" spans="1:17" x14ac:dyDescent="0.2">
      <c r="G65" s="17" t="s">
        <v>38</v>
      </c>
      <c r="I65" s="17" t="s">
        <v>39</v>
      </c>
      <c r="K65" s="17" t="s">
        <v>38</v>
      </c>
      <c r="M65" s="17" t="s">
        <v>39</v>
      </c>
    </row>
    <row r="66" spans="1:17" x14ac:dyDescent="0.2">
      <c r="A66" s="8" t="s">
        <v>40</v>
      </c>
      <c r="G66" s="19">
        <v>0.3</v>
      </c>
      <c r="H66" s="18"/>
      <c r="I66" s="19">
        <f>G66*1.066</f>
        <v>0.31980000000000003</v>
      </c>
      <c r="J66" s="18"/>
      <c r="K66" s="19">
        <f>(G66*$K$53)</f>
        <v>13.799999999999999</v>
      </c>
      <c r="L66" s="25"/>
      <c r="M66" s="19">
        <f>(I66*$K$53)</f>
        <v>14.710800000000001</v>
      </c>
      <c r="Q66" s="2"/>
    </row>
    <row r="67" spans="1:17" x14ac:dyDescent="0.2">
      <c r="A67" s="8" t="s">
        <v>41</v>
      </c>
      <c r="G67" s="19">
        <v>0.61</v>
      </c>
      <c r="H67" s="18"/>
      <c r="I67" s="19">
        <f>G67*1.066</f>
        <v>0.65026000000000006</v>
      </c>
      <c r="J67" s="18"/>
      <c r="K67" s="19">
        <f t="shared" ref="K67:K68" si="0">(G67*$K$53)</f>
        <v>28.06</v>
      </c>
      <c r="L67" s="25"/>
      <c r="M67" s="19">
        <f t="shared" ref="M67:M68" si="1">(I67*$K$53)</f>
        <v>29.911960000000004</v>
      </c>
      <c r="P67" s="18"/>
    </row>
    <row r="68" spans="1:17" x14ac:dyDescent="0.2">
      <c r="A68" s="8" t="s">
        <v>42</v>
      </c>
      <c r="G68" s="13">
        <v>2376</v>
      </c>
      <c r="H68" s="22"/>
      <c r="I68" s="13">
        <f>G68*1.06</f>
        <v>2518.56</v>
      </c>
      <c r="J68" s="22"/>
      <c r="K68" s="13">
        <f t="shared" si="0"/>
        <v>109296</v>
      </c>
      <c r="L68" s="13"/>
      <c r="M68" s="13">
        <f t="shared" si="1"/>
        <v>115853.75999999999</v>
      </c>
      <c r="P68" s="18"/>
    </row>
    <row r="69" spans="1:17" x14ac:dyDescent="0.2">
      <c r="P69" s="13"/>
    </row>
    <row r="70" spans="1:17" x14ac:dyDescent="0.2">
      <c r="A70" s="8" t="s">
        <v>45</v>
      </c>
      <c r="K70" s="13">
        <f>K71*1000/K53</f>
        <v>1513.5434782608695</v>
      </c>
      <c r="L70" s="13"/>
    </row>
    <row r="71" spans="1:17" x14ac:dyDescent="0.2">
      <c r="A71" s="8" t="s">
        <v>43</v>
      </c>
      <c r="K71" s="24">
        <f>69623/1000</f>
        <v>69.623000000000005</v>
      </c>
      <c r="L71" s="13"/>
    </row>
    <row r="72" spans="1:17" x14ac:dyDescent="0.2">
      <c r="A72" s="8" t="s">
        <v>44</v>
      </c>
      <c r="K72" s="24">
        <v>0</v>
      </c>
    </row>
    <row r="76" spans="1:17" x14ac:dyDescent="0.2">
      <c r="A76" s="35" t="s">
        <v>0</v>
      </c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</row>
    <row r="77" spans="1:17" x14ac:dyDescent="0.2">
      <c r="O77" s="10"/>
    </row>
    <row r="78" spans="1:17" x14ac:dyDescent="0.2">
      <c r="A78" s="8" t="s">
        <v>1</v>
      </c>
      <c r="E78" s="8" t="s">
        <v>2</v>
      </c>
    </row>
    <row r="79" spans="1:17" x14ac:dyDescent="0.2">
      <c r="A79" s="8" t="s">
        <v>3</v>
      </c>
      <c r="E79" s="8" t="s">
        <v>47</v>
      </c>
    </row>
    <row r="80" spans="1:17" x14ac:dyDescent="0.2">
      <c r="A80" s="8" t="s">
        <v>5</v>
      </c>
      <c r="E80" s="9" t="s">
        <v>6</v>
      </c>
    </row>
    <row r="81" spans="1:19" x14ac:dyDescent="0.2">
      <c r="A81" s="8" t="s">
        <v>7</v>
      </c>
      <c r="E81" s="8" t="s">
        <v>51</v>
      </c>
    </row>
    <row r="83" spans="1:19" x14ac:dyDescent="0.2">
      <c r="A83" s="10" t="s">
        <v>8</v>
      </c>
      <c r="B83" s="10"/>
      <c r="C83" s="10" t="s">
        <v>9</v>
      </c>
      <c r="D83" s="10"/>
      <c r="E83" s="10" t="s">
        <v>10</v>
      </c>
      <c r="F83" s="10"/>
      <c r="G83" s="10" t="s">
        <v>11</v>
      </c>
      <c r="H83" s="10"/>
      <c r="I83" s="10" t="s">
        <v>12</v>
      </c>
      <c r="J83" s="10"/>
      <c r="K83" s="10" t="s">
        <v>13</v>
      </c>
      <c r="L83" s="10"/>
      <c r="M83" s="10" t="s">
        <v>14</v>
      </c>
      <c r="N83" s="10"/>
      <c r="O83" s="10" t="s">
        <v>15</v>
      </c>
      <c r="P83" s="10"/>
      <c r="Q83" s="10" t="s">
        <v>16</v>
      </c>
    </row>
    <row r="84" spans="1:19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 t="s">
        <v>17</v>
      </c>
    </row>
    <row r="85" spans="1:19" x14ac:dyDescent="0.2">
      <c r="A85" s="10"/>
      <c r="B85" s="10"/>
      <c r="C85" s="10"/>
      <c r="D85" s="10"/>
      <c r="E85" s="10"/>
      <c r="F85" s="10"/>
      <c r="G85" s="10" t="s">
        <v>18</v>
      </c>
      <c r="H85" s="10"/>
      <c r="I85" s="10" t="s">
        <v>18</v>
      </c>
      <c r="J85" s="10"/>
      <c r="K85" s="10" t="s">
        <v>17</v>
      </c>
      <c r="L85" s="10"/>
      <c r="M85" s="10" t="s">
        <v>17</v>
      </c>
      <c r="N85" s="10"/>
      <c r="O85" s="10" t="s">
        <v>17</v>
      </c>
      <c r="P85" s="10"/>
      <c r="Q85" s="10" t="s">
        <v>19</v>
      </c>
    </row>
    <row r="86" spans="1:19" x14ac:dyDescent="0.2">
      <c r="A86" s="10"/>
      <c r="B86" s="10"/>
      <c r="C86" s="10"/>
      <c r="D86" s="10"/>
      <c r="E86" s="10" t="s">
        <v>20</v>
      </c>
      <c r="F86" s="10"/>
      <c r="G86" s="10" t="s">
        <v>21</v>
      </c>
      <c r="H86" s="10"/>
      <c r="I86" s="10" t="s">
        <v>21</v>
      </c>
      <c r="J86" s="10"/>
      <c r="K86" s="10" t="s">
        <v>22</v>
      </c>
      <c r="L86" s="10"/>
      <c r="M86" s="10" t="s">
        <v>21</v>
      </c>
      <c r="N86" s="10"/>
      <c r="O86" s="10" t="s">
        <v>21</v>
      </c>
      <c r="P86" s="10"/>
      <c r="Q86" s="10" t="s">
        <v>23</v>
      </c>
    </row>
    <row r="87" spans="1:19" x14ac:dyDescent="0.2">
      <c r="A87" s="10"/>
      <c r="B87" s="10"/>
      <c r="C87" s="10" t="s">
        <v>20</v>
      </c>
      <c r="D87" s="10"/>
      <c r="E87" s="10" t="s">
        <v>24</v>
      </c>
      <c r="F87" s="10"/>
      <c r="G87" s="10" t="s">
        <v>24</v>
      </c>
      <c r="H87" s="10"/>
      <c r="I87" s="10" t="s">
        <v>25</v>
      </c>
      <c r="J87" s="10"/>
      <c r="K87" s="10" t="s">
        <v>24</v>
      </c>
      <c r="L87" s="10"/>
      <c r="M87" s="10" t="s">
        <v>24</v>
      </c>
      <c r="N87" s="10"/>
      <c r="O87" s="10" t="s">
        <v>25</v>
      </c>
      <c r="P87" s="10"/>
      <c r="Q87" s="10" t="s">
        <v>18</v>
      </c>
    </row>
    <row r="88" spans="1:19" x14ac:dyDescent="0.2">
      <c r="A88" s="10"/>
      <c r="B88" s="10"/>
      <c r="C88" s="10" t="s">
        <v>24</v>
      </c>
      <c r="D88" s="10"/>
      <c r="E88" s="10" t="s">
        <v>26</v>
      </c>
      <c r="F88" s="10"/>
      <c r="G88" s="10" t="s">
        <v>27</v>
      </c>
      <c r="H88" s="10"/>
      <c r="I88" s="10" t="s">
        <v>28</v>
      </c>
      <c r="J88" s="10"/>
      <c r="K88" s="10" t="s">
        <v>27</v>
      </c>
      <c r="L88" s="10"/>
      <c r="M88" s="10" t="s">
        <v>27</v>
      </c>
      <c r="N88" s="10"/>
      <c r="O88" s="10" t="s">
        <v>28</v>
      </c>
      <c r="P88" s="10"/>
      <c r="Q88" s="10" t="s">
        <v>29</v>
      </c>
    </row>
    <row r="89" spans="1:19" x14ac:dyDescent="0.2">
      <c r="A89" s="11" t="s">
        <v>30</v>
      </c>
      <c r="B89" s="10"/>
      <c r="C89" s="11" t="s">
        <v>31</v>
      </c>
      <c r="D89" s="10"/>
      <c r="E89" s="11" t="s">
        <v>31</v>
      </c>
      <c r="F89" s="10"/>
      <c r="G89" s="11" t="s">
        <v>29</v>
      </c>
      <c r="H89" s="10"/>
      <c r="I89" s="11" t="s">
        <v>32</v>
      </c>
      <c r="J89" s="10"/>
      <c r="K89" s="11" t="s">
        <v>29</v>
      </c>
      <c r="L89" s="10"/>
      <c r="M89" s="11" t="s">
        <v>29</v>
      </c>
      <c r="N89" s="10"/>
      <c r="O89" s="11" t="s">
        <v>33</v>
      </c>
      <c r="P89" s="10"/>
      <c r="Q89" s="11" t="s">
        <v>34</v>
      </c>
    </row>
    <row r="90" spans="1:19" x14ac:dyDescent="0.2">
      <c r="A90" s="10">
        <v>1</v>
      </c>
      <c r="B90" s="10"/>
      <c r="C90" s="3">
        <v>609633</v>
      </c>
      <c r="D90" s="12"/>
      <c r="E90" s="12">
        <f>+C90*0.2</f>
        <v>121926.6</v>
      </c>
      <c r="F90" s="12"/>
      <c r="G90" s="13">
        <f>+T90</f>
        <v>0</v>
      </c>
      <c r="H90" s="13"/>
      <c r="I90" s="14">
        <f>+G90/E90</f>
        <v>0</v>
      </c>
      <c r="J90" s="14"/>
      <c r="K90" s="13">
        <v>0</v>
      </c>
      <c r="L90" s="13"/>
      <c r="M90" s="13">
        <f>+K90</f>
        <v>0</v>
      </c>
      <c r="N90" s="13"/>
      <c r="O90" s="14">
        <f>+M90/E90</f>
        <v>0</v>
      </c>
      <c r="P90" s="14"/>
      <c r="Q90" s="13">
        <f>+M90-G90</f>
        <v>0</v>
      </c>
      <c r="S90" s="4"/>
    </row>
    <row r="91" spans="1:19" x14ac:dyDescent="0.2">
      <c r="A91" s="10">
        <v>2</v>
      </c>
      <c r="B91" s="10"/>
      <c r="C91" s="5">
        <v>594938</v>
      </c>
      <c r="D91" s="12"/>
      <c r="E91" s="12">
        <f>+C91*0.2</f>
        <v>118987.6</v>
      </c>
      <c r="F91" s="12"/>
      <c r="G91" s="13">
        <f>+T91</f>
        <v>0</v>
      </c>
      <c r="H91" s="13"/>
      <c r="I91" s="14">
        <f>+G91/E91</f>
        <v>0</v>
      </c>
      <c r="J91" s="14"/>
      <c r="K91" s="13">
        <v>2</v>
      </c>
      <c r="L91" s="13"/>
      <c r="M91" s="13">
        <f>+M90+K91</f>
        <v>2</v>
      </c>
      <c r="N91" s="13"/>
      <c r="O91" s="14">
        <f>+M91/E91</f>
        <v>1.6808474160332673E-5</v>
      </c>
      <c r="P91" s="14"/>
      <c r="Q91" s="13">
        <f>+M91-G91</f>
        <v>2</v>
      </c>
      <c r="S91" s="4"/>
    </row>
    <row r="92" spans="1:19" x14ac:dyDescent="0.2">
      <c r="A92" s="10"/>
      <c r="B92" s="10"/>
      <c r="C92" s="6"/>
      <c r="D92" s="12"/>
      <c r="E92" s="12"/>
      <c r="F92" s="12"/>
      <c r="G92" s="13"/>
      <c r="H92" s="13"/>
      <c r="I92" s="14"/>
      <c r="J92" s="14"/>
      <c r="K92" s="13"/>
      <c r="L92" s="13"/>
      <c r="M92" s="13"/>
      <c r="N92" s="13"/>
      <c r="O92" s="14"/>
      <c r="P92" s="14"/>
      <c r="Q92" s="13"/>
      <c r="S92" s="4"/>
    </row>
    <row r="93" spans="1:19" x14ac:dyDescent="0.2">
      <c r="A93" s="10"/>
      <c r="B93" s="10"/>
      <c r="C93" s="3"/>
      <c r="D93" s="12"/>
      <c r="E93" s="12"/>
      <c r="F93" s="12"/>
      <c r="G93" s="13"/>
      <c r="H93" s="13"/>
      <c r="I93" s="14"/>
      <c r="J93" s="14"/>
      <c r="K93" s="13"/>
      <c r="L93" s="13"/>
      <c r="M93" s="13"/>
      <c r="N93" s="13"/>
      <c r="O93" s="14"/>
      <c r="P93" s="14"/>
      <c r="Q93" s="13"/>
      <c r="S93" s="4"/>
    </row>
    <row r="94" spans="1:19" x14ac:dyDescent="0.2">
      <c r="A94" s="10"/>
      <c r="B94" s="10"/>
      <c r="C94" s="3"/>
      <c r="D94" s="12"/>
      <c r="E94" s="12"/>
      <c r="F94" s="12"/>
      <c r="G94" s="13"/>
      <c r="H94" s="13"/>
      <c r="I94" s="14"/>
      <c r="J94" s="14"/>
      <c r="K94" s="13"/>
      <c r="L94" s="13"/>
      <c r="M94" s="13"/>
      <c r="N94" s="13"/>
      <c r="O94" s="14"/>
      <c r="P94" s="14"/>
      <c r="Q94" s="13"/>
      <c r="S94" s="4"/>
    </row>
    <row r="95" spans="1:19" x14ac:dyDescent="0.2">
      <c r="A95" s="10"/>
      <c r="B95" s="10"/>
      <c r="C95" s="3"/>
      <c r="D95" s="12"/>
      <c r="E95" s="12"/>
      <c r="F95" s="12"/>
      <c r="G95" s="13"/>
      <c r="H95" s="13"/>
      <c r="I95" s="14"/>
      <c r="J95" s="14"/>
      <c r="K95" s="13"/>
      <c r="L95" s="13"/>
      <c r="M95" s="13"/>
      <c r="N95" s="13"/>
      <c r="O95" s="14"/>
      <c r="P95" s="14"/>
      <c r="Q95" s="13"/>
      <c r="S95" s="4"/>
    </row>
    <row r="96" spans="1:19" x14ac:dyDescent="0.2">
      <c r="A96" s="10"/>
      <c r="B96" s="10"/>
      <c r="C96" s="3"/>
      <c r="D96" s="12"/>
      <c r="E96" s="12"/>
      <c r="F96" s="12"/>
      <c r="G96" s="13"/>
      <c r="H96" s="13"/>
      <c r="I96" s="14"/>
      <c r="J96" s="14"/>
      <c r="K96" s="13"/>
      <c r="L96" s="13"/>
      <c r="M96" s="13"/>
      <c r="N96" s="13"/>
      <c r="O96" s="14"/>
      <c r="P96" s="14"/>
      <c r="Q96" s="13"/>
      <c r="S96" s="4"/>
    </row>
    <row r="97" spans="1:19" x14ac:dyDescent="0.2">
      <c r="A97" s="10"/>
      <c r="B97" s="10"/>
      <c r="C97" s="3"/>
      <c r="D97" s="12"/>
      <c r="E97" s="12"/>
      <c r="F97" s="12"/>
      <c r="G97" s="13"/>
      <c r="H97" s="13"/>
      <c r="I97" s="14"/>
      <c r="J97" s="14"/>
      <c r="K97" s="13"/>
      <c r="L97" s="13"/>
      <c r="M97" s="13"/>
      <c r="N97" s="13"/>
      <c r="O97" s="14"/>
      <c r="P97" s="14"/>
      <c r="Q97" s="13"/>
      <c r="S97" s="4"/>
    </row>
    <row r="98" spans="1:19" x14ac:dyDescent="0.2">
      <c r="A98" s="10"/>
      <c r="B98" s="10"/>
      <c r="C98" s="3"/>
      <c r="D98" s="12"/>
      <c r="E98" s="12"/>
      <c r="F98" s="12"/>
      <c r="G98" s="13"/>
      <c r="H98" s="13"/>
      <c r="I98" s="14"/>
      <c r="J98" s="14"/>
      <c r="K98" s="13"/>
      <c r="L98" s="13"/>
      <c r="M98" s="13"/>
      <c r="N98" s="13"/>
      <c r="O98" s="14"/>
      <c r="P98" s="14"/>
      <c r="Q98" s="13"/>
      <c r="S98" s="4"/>
    </row>
    <row r="99" spans="1:19" x14ac:dyDescent="0.2">
      <c r="A99" s="10"/>
      <c r="B99" s="10"/>
      <c r="C99" s="3"/>
      <c r="D99" s="12"/>
      <c r="E99" s="12"/>
      <c r="F99" s="12"/>
      <c r="G99" s="13"/>
      <c r="H99" s="13"/>
      <c r="I99" s="14"/>
      <c r="J99" s="14"/>
      <c r="K99" s="13"/>
      <c r="L99" s="13"/>
      <c r="M99" s="13"/>
      <c r="N99" s="13"/>
      <c r="O99" s="14"/>
      <c r="P99" s="14"/>
      <c r="Q99" s="13"/>
      <c r="S99" s="4"/>
    </row>
    <row r="102" spans="1:19" x14ac:dyDescent="0.2">
      <c r="A102" s="8" t="s">
        <v>35</v>
      </c>
      <c r="G102" s="15" t="s">
        <v>36</v>
      </c>
      <c r="H102" s="15"/>
      <c r="I102" s="15"/>
      <c r="J102" s="16"/>
      <c r="K102" s="15" t="s">
        <v>37</v>
      </c>
      <c r="L102" s="15"/>
      <c r="M102" s="15"/>
      <c r="P102" s="16"/>
      <c r="Q102" s="7"/>
    </row>
    <row r="103" spans="1:19" x14ac:dyDescent="0.2">
      <c r="G103" s="17" t="s">
        <v>38</v>
      </c>
      <c r="I103" s="17" t="s">
        <v>39</v>
      </c>
      <c r="K103" s="17" t="s">
        <v>38</v>
      </c>
      <c r="M103" s="17" t="s">
        <v>39</v>
      </c>
    </row>
    <row r="104" spans="1:19" x14ac:dyDescent="0.2">
      <c r="A104" s="8" t="s">
        <v>40</v>
      </c>
      <c r="G104" s="18">
        <v>0.3</v>
      </c>
      <c r="H104" s="18"/>
      <c r="I104" s="19">
        <f>G104*1.066</f>
        <v>0.31980000000000003</v>
      </c>
      <c r="J104" s="18"/>
      <c r="K104" s="19">
        <f>(G104*$K$91)</f>
        <v>0.6</v>
      </c>
      <c r="L104" s="25"/>
      <c r="M104" s="19">
        <f t="shared" ref="M104:M106" si="2">(I104*$K$91)</f>
        <v>0.63960000000000006</v>
      </c>
      <c r="Q104" s="2"/>
    </row>
    <row r="105" spans="1:19" x14ac:dyDescent="0.2">
      <c r="A105" s="8" t="s">
        <v>41</v>
      </c>
      <c r="G105" s="18">
        <v>0.61</v>
      </c>
      <c r="H105" s="18"/>
      <c r="I105" s="19">
        <f>G105*1.066</f>
        <v>0.65026000000000006</v>
      </c>
      <c r="J105" s="18"/>
      <c r="K105" s="19">
        <f t="shared" ref="K105:K106" si="3">(G105*$K$91)</f>
        <v>1.22</v>
      </c>
      <c r="L105" s="25"/>
      <c r="M105" s="19">
        <f t="shared" si="2"/>
        <v>1.3005200000000001</v>
      </c>
      <c r="P105" s="18"/>
    </row>
    <row r="106" spans="1:19" x14ac:dyDescent="0.2">
      <c r="A106" s="8" t="s">
        <v>42</v>
      </c>
      <c r="G106" s="22">
        <v>2376</v>
      </c>
      <c r="H106" s="22"/>
      <c r="I106" s="13">
        <f>G106*1.06</f>
        <v>2518.56</v>
      </c>
      <c r="J106" s="22"/>
      <c r="K106" s="13">
        <f t="shared" si="3"/>
        <v>4752</v>
      </c>
      <c r="L106" s="13"/>
      <c r="M106" s="13">
        <f t="shared" si="2"/>
        <v>5037.12</v>
      </c>
      <c r="P106" s="18"/>
    </row>
    <row r="107" spans="1:19" x14ac:dyDescent="0.2">
      <c r="P107" s="13"/>
    </row>
    <row r="108" spans="1:19" x14ac:dyDescent="0.2">
      <c r="A108" s="8" t="s">
        <v>45</v>
      </c>
      <c r="K108" s="13">
        <f>+K109*1000/K91</f>
        <v>3866</v>
      </c>
      <c r="L108" s="13"/>
    </row>
    <row r="109" spans="1:19" x14ac:dyDescent="0.2">
      <c r="A109" s="8" t="s">
        <v>43</v>
      </c>
      <c r="K109" s="24">
        <v>7.7320000000000002</v>
      </c>
      <c r="L109" s="13"/>
    </row>
    <row r="110" spans="1:19" x14ac:dyDescent="0.2">
      <c r="A110" s="8" t="s">
        <v>44</v>
      </c>
      <c r="K110" s="24">
        <v>0</v>
      </c>
    </row>
    <row r="113" spans="1:19" x14ac:dyDescent="0.2">
      <c r="A113" s="36" t="s">
        <v>0</v>
      </c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</row>
    <row r="114" spans="1:19" x14ac:dyDescent="0.2">
      <c r="O114" s="10"/>
    </row>
    <row r="115" spans="1:19" x14ac:dyDescent="0.2">
      <c r="A115" s="8" t="s">
        <v>1</v>
      </c>
      <c r="E115" s="8" t="s">
        <v>2</v>
      </c>
    </row>
    <row r="116" spans="1:19" x14ac:dyDescent="0.2">
      <c r="A116" s="8" t="s">
        <v>3</v>
      </c>
      <c r="E116" s="8" t="s">
        <v>48</v>
      </c>
    </row>
    <row r="117" spans="1:19" x14ac:dyDescent="0.2">
      <c r="A117" s="8" t="s">
        <v>5</v>
      </c>
      <c r="E117" s="9" t="s">
        <v>6</v>
      </c>
    </row>
    <row r="118" spans="1:19" x14ac:dyDescent="0.2">
      <c r="A118" s="8" t="s">
        <v>7</v>
      </c>
      <c r="E118" s="8" t="s">
        <v>51</v>
      </c>
    </row>
    <row r="120" spans="1:19" x14ac:dyDescent="0.2">
      <c r="A120" s="10" t="s">
        <v>8</v>
      </c>
      <c r="B120" s="10"/>
      <c r="C120" s="10" t="s">
        <v>9</v>
      </c>
      <c r="D120" s="10"/>
      <c r="E120" s="10" t="s">
        <v>10</v>
      </c>
      <c r="F120" s="10"/>
      <c r="G120" s="10" t="s">
        <v>11</v>
      </c>
      <c r="H120" s="10"/>
      <c r="I120" s="10" t="s">
        <v>12</v>
      </c>
      <c r="J120" s="10"/>
      <c r="K120" s="10" t="s">
        <v>13</v>
      </c>
      <c r="L120" s="10"/>
      <c r="M120" s="10" t="s">
        <v>14</v>
      </c>
      <c r="N120" s="10"/>
      <c r="O120" s="10" t="s">
        <v>15</v>
      </c>
      <c r="P120" s="10"/>
      <c r="Q120" s="10" t="s">
        <v>16</v>
      </c>
    </row>
    <row r="121" spans="1:19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 t="s">
        <v>17</v>
      </c>
    </row>
    <row r="122" spans="1:19" x14ac:dyDescent="0.2">
      <c r="A122" s="10"/>
      <c r="B122" s="10"/>
      <c r="C122" s="10"/>
      <c r="D122" s="10"/>
      <c r="E122" s="10"/>
      <c r="F122" s="10"/>
      <c r="G122" s="10" t="s">
        <v>18</v>
      </c>
      <c r="H122" s="10"/>
      <c r="I122" s="10" t="s">
        <v>18</v>
      </c>
      <c r="J122" s="10"/>
      <c r="K122" s="10" t="s">
        <v>17</v>
      </c>
      <c r="L122" s="10"/>
      <c r="M122" s="10" t="s">
        <v>17</v>
      </c>
      <c r="N122" s="10"/>
      <c r="O122" s="10" t="s">
        <v>17</v>
      </c>
      <c r="P122" s="10"/>
      <c r="Q122" s="10" t="s">
        <v>19</v>
      </c>
    </row>
    <row r="123" spans="1:19" x14ac:dyDescent="0.2">
      <c r="A123" s="10"/>
      <c r="B123" s="10"/>
      <c r="C123" s="10"/>
      <c r="D123" s="10"/>
      <c r="E123" s="10" t="s">
        <v>20</v>
      </c>
      <c r="F123" s="10"/>
      <c r="G123" s="10" t="s">
        <v>21</v>
      </c>
      <c r="H123" s="10"/>
      <c r="I123" s="10" t="s">
        <v>21</v>
      </c>
      <c r="J123" s="10"/>
      <c r="K123" s="10" t="s">
        <v>22</v>
      </c>
      <c r="L123" s="10"/>
      <c r="M123" s="10" t="s">
        <v>21</v>
      </c>
      <c r="N123" s="10"/>
      <c r="O123" s="10" t="s">
        <v>21</v>
      </c>
      <c r="P123" s="10"/>
      <c r="Q123" s="10" t="s">
        <v>23</v>
      </c>
    </row>
    <row r="124" spans="1:19" x14ac:dyDescent="0.2">
      <c r="A124" s="10"/>
      <c r="B124" s="10"/>
      <c r="C124" s="10" t="s">
        <v>20</v>
      </c>
      <c r="D124" s="10"/>
      <c r="E124" s="10" t="s">
        <v>24</v>
      </c>
      <c r="F124" s="10"/>
      <c r="G124" s="10" t="s">
        <v>24</v>
      </c>
      <c r="H124" s="10"/>
      <c r="I124" s="10" t="s">
        <v>25</v>
      </c>
      <c r="J124" s="10"/>
      <c r="K124" s="10" t="s">
        <v>24</v>
      </c>
      <c r="L124" s="10"/>
      <c r="M124" s="10" t="s">
        <v>24</v>
      </c>
      <c r="N124" s="10"/>
      <c r="O124" s="10" t="s">
        <v>25</v>
      </c>
      <c r="P124" s="10"/>
      <c r="Q124" s="10" t="s">
        <v>18</v>
      </c>
    </row>
    <row r="125" spans="1:19" x14ac:dyDescent="0.2">
      <c r="A125" s="10"/>
      <c r="B125" s="10"/>
      <c r="C125" s="10" t="s">
        <v>24</v>
      </c>
      <c r="D125" s="10"/>
      <c r="E125" s="10" t="s">
        <v>26</v>
      </c>
      <c r="F125" s="10"/>
      <c r="G125" s="10" t="s">
        <v>27</v>
      </c>
      <c r="H125" s="10"/>
      <c r="I125" s="10" t="s">
        <v>28</v>
      </c>
      <c r="J125" s="10"/>
      <c r="K125" s="10" t="s">
        <v>27</v>
      </c>
      <c r="L125" s="10"/>
      <c r="M125" s="10" t="s">
        <v>27</v>
      </c>
      <c r="N125" s="10"/>
      <c r="O125" s="10" t="s">
        <v>28</v>
      </c>
      <c r="P125" s="10"/>
      <c r="Q125" s="10" t="s">
        <v>29</v>
      </c>
    </row>
    <row r="126" spans="1:19" x14ac:dyDescent="0.2">
      <c r="A126" s="11" t="s">
        <v>30</v>
      </c>
      <c r="B126" s="10"/>
      <c r="C126" s="11" t="s">
        <v>31</v>
      </c>
      <c r="D126" s="10"/>
      <c r="E126" s="11" t="s">
        <v>31</v>
      </c>
      <c r="F126" s="10"/>
      <c r="G126" s="11" t="s">
        <v>29</v>
      </c>
      <c r="H126" s="10"/>
      <c r="I126" s="11" t="s">
        <v>32</v>
      </c>
      <c r="J126" s="10"/>
      <c r="K126" s="11" t="s">
        <v>29</v>
      </c>
      <c r="L126" s="10"/>
      <c r="M126" s="11" t="s">
        <v>29</v>
      </c>
      <c r="N126" s="10"/>
      <c r="O126" s="11" t="s">
        <v>33</v>
      </c>
      <c r="P126" s="10"/>
      <c r="Q126" s="11" t="s">
        <v>34</v>
      </c>
    </row>
    <row r="127" spans="1:19" x14ac:dyDescent="0.2">
      <c r="A127" s="10">
        <v>1</v>
      </c>
      <c r="B127" s="10"/>
      <c r="C127" s="3">
        <v>250</v>
      </c>
      <c r="D127" s="12"/>
      <c r="E127" s="12">
        <v>250</v>
      </c>
      <c r="F127" s="12"/>
      <c r="G127" s="13">
        <f>+T127</f>
        <v>0</v>
      </c>
      <c r="H127" s="13"/>
      <c r="I127" s="14">
        <f>+G127/E127</f>
        <v>0</v>
      </c>
      <c r="J127" s="14"/>
      <c r="K127" s="13">
        <v>0</v>
      </c>
      <c r="L127" s="13"/>
      <c r="M127" s="13">
        <f>+K127</f>
        <v>0</v>
      </c>
      <c r="N127" s="13"/>
      <c r="O127" s="14">
        <f>+M127/E127</f>
        <v>0</v>
      </c>
      <c r="P127" s="14"/>
      <c r="Q127" s="13">
        <f>+M127-G127</f>
        <v>0</v>
      </c>
      <c r="S127" s="4"/>
    </row>
    <row r="128" spans="1:19" x14ac:dyDescent="0.2">
      <c r="A128" s="10">
        <v>2</v>
      </c>
      <c r="B128" s="10"/>
      <c r="C128" s="5">
        <v>292</v>
      </c>
      <c r="D128" s="12"/>
      <c r="E128" s="5">
        <v>292</v>
      </c>
      <c r="F128" s="12"/>
      <c r="G128" s="13">
        <f>+T128</f>
        <v>0</v>
      </c>
      <c r="H128" s="13"/>
      <c r="I128" s="14">
        <f>+G128/E128</f>
        <v>0</v>
      </c>
      <c r="J128" s="14"/>
      <c r="K128" s="13">
        <v>1</v>
      </c>
      <c r="L128" s="13"/>
      <c r="M128" s="13">
        <f>+M127+K128</f>
        <v>1</v>
      </c>
      <c r="N128" s="13"/>
      <c r="O128" s="14">
        <f>+M128/E128</f>
        <v>3.4246575342465752E-3</v>
      </c>
      <c r="P128" s="14"/>
      <c r="Q128" s="13">
        <f>+M128-G128</f>
        <v>1</v>
      </c>
      <c r="S128" s="4"/>
    </row>
    <row r="129" spans="1:19" x14ac:dyDescent="0.2">
      <c r="A129" s="10"/>
      <c r="B129" s="10"/>
      <c r="C129" s="6"/>
      <c r="D129" s="12"/>
      <c r="E129" s="12"/>
      <c r="F129" s="12"/>
      <c r="G129" s="13"/>
      <c r="H129" s="13"/>
      <c r="I129" s="14"/>
      <c r="J129" s="14"/>
      <c r="K129" s="13"/>
      <c r="L129" s="13"/>
      <c r="M129" s="13"/>
      <c r="N129" s="13"/>
      <c r="O129" s="14"/>
      <c r="P129" s="14"/>
      <c r="Q129" s="13"/>
      <c r="S129" s="4"/>
    </row>
    <row r="130" spans="1:19" x14ac:dyDescent="0.2">
      <c r="A130" s="10"/>
      <c r="B130" s="10"/>
      <c r="C130" s="3"/>
      <c r="D130" s="12"/>
      <c r="E130" s="12"/>
      <c r="F130" s="12"/>
      <c r="G130" s="13"/>
      <c r="H130" s="13"/>
      <c r="I130" s="14"/>
      <c r="J130" s="14"/>
      <c r="K130" s="13"/>
      <c r="L130" s="13"/>
      <c r="M130" s="13"/>
      <c r="N130" s="13"/>
      <c r="O130" s="14"/>
      <c r="P130" s="14"/>
      <c r="Q130" s="13"/>
      <c r="S130" s="4"/>
    </row>
    <row r="131" spans="1:19" x14ac:dyDescent="0.2">
      <c r="A131" s="10"/>
      <c r="B131" s="10"/>
      <c r="C131" s="3"/>
      <c r="D131" s="12"/>
      <c r="E131" s="12"/>
      <c r="F131" s="12"/>
      <c r="G131" s="13"/>
      <c r="H131" s="13"/>
      <c r="I131" s="14"/>
      <c r="J131" s="14"/>
      <c r="K131" s="13"/>
      <c r="L131" s="13"/>
      <c r="M131" s="13"/>
      <c r="N131" s="13"/>
      <c r="O131" s="14"/>
      <c r="P131" s="14"/>
      <c r="Q131" s="13"/>
      <c r="S131" s="4"/>
    </row>
    <row r="132" spans="1:19" x14ac:dyDescent="0.2">
      <c r="A132" s="10"/>
      <c r="B132" s="10"/>
      <c r="C132" s="3"/>
      <c r="D132" s="12"/>
      <c r="E132" s="12"/>
      <c r="F132" s="12"/>
      <c r="G132" s="13"/>
      <c r="H132" s="13"/>
      <c r="I132" s="14"/>
      <c r="J132" s="14"/>
      <c r="K132" s="13"/>
      <c r="L132" s="13"/>
      <c r="M132" s="13"/>
      <c r="N132" s="13"/>
      <c r="O132" s="14"/>
      <c r="P132" s="14"/>
      <c r="Q132" s="13"/>
      <c r="S132" s="4"/>
    </row>
    <row r="133" spans="1:19" x14ac:dyDescent="0.2">
      <c r="A133" s="10"/>
      <c r="B133" s="10"/>
      <c r="C133" s="3"/>
      <c r="D133" s="12"/>
      <c r="E133" s="12"/>
      <c r="F133" s="12"/>
      <c r="G133" s="13"/>
      <c r="H133" s="13"/>
      <c r="I133" s="14"/>
      <c r="J133" s="14"/>
      <c r="K133" s="13"/>
      <c r="L133" s="13"/>
      <c r="M133" s="13"/>
      <c r="N133" s="13"/>
      <c r="O133" s="14"/>
      <c r="P133" s="14"/>
      <c r="Q133" s="13"/>
      <c r="S133" s="4"/>
    </row>
    <row r="134" spans="1:19" x14ac:dyDescent="0.2">
      <c r="A134" s="10"/>
      <c r="B134" s="10"/>
      <c r="C134" s="3"/>
      <c r="D134" s="12"/>
      <c r="E134" s="12"/>
      <c r="F134" s="12"/>
      <c r="G134" s="13"/>
      <c r="H134" s="13"/>
      <c r="I134" s="14"/>
      <c r="J134" s="14"/>
      <c r="K134" s="13"/>
      <c r="L134" s="13"/>
      <c r="M134" s="13"/>
      <c r="N134" s="13"/>
      <c r="O134" s="14"/>
      <c r="P134" s="14"/>
      <c r="Q134" s="13"/>
      <c r="S134" s="4"/>
    </row>
    <row r="135" spans="1:19" x14ac:dyDescent="0.2">
      <c r="A135" s="10"/>
      <c r="B135" s="10"/>
      <c r="C135" s="3"/>
      <c r="D135" s="12"/>
      <c r="E135" s="12"/>
      <c r="F135" s="12"/>
      <c r="G135" s="13"/>
      <c r="H135" s="13"/>
      <c r="I135" s="14"/>
      <c r="J135" s="14"/>
      <c r="K135" s="13"/>
      <c r="L135" s="13"/>
      <c r="M135" s="13"/>
      <c r="N135" s="13"/>
      <c r="O135" s="14"/>
      <c r="P135" s="14"/>
      <c r="Q135" s="13"/>
      <c r="S135" s="4"/>
    </row>
    <row r="136" spans="1:19" x14ac:dyDescent="0.2">
      <c r="A136" s="10"/>
      <c r="B136" s="10"/>
      <c r="C136" s="3"/>
      <c r="D136" s="12"/>
      <c r="E136" s="12"/>
      <c r="F136" s="12"/>
      <c r="G136" s="13"/>
      <c r="H136" s="13"/>
      <c r="I136" s="14"/>
      <c r="J136" s="14"/>
      <c r="K136" s="13"/>
      <c r="L136" s="13"/>
      <c r="M136" s="13"/>
      <c r="N136" s="13"/>
      <c r="O136" s="14"/>
      <c r="P136" s="14"/>
      <c r="Q136" s="13"/>
      <c r="S136" s="4"/>
    </row>
    <row r="139" spans="1:19" x14ac:dyDescent="0.2">
      <c r="A139" s="8" t="s">
        <v>35</v>
      </c>
      <c r="G139" s="15" t="s">
        <v>36</v>
      </c>
      <c r="H139" s="15"/>
      <c r="I139" s="15"/>
      <c r="J139" s="16"/>
      <c r="K139" s="15" t="s">
        <v>37</v>
      </c>
      <c r="L139" s="15"/>
      <c r="M139" s="15"/>
      <c r="P139" s="16"/>
      <c r="Q139" s="7"/>
    </row>
    <row r="140" spans="1:19" x14ac:dyDescent="0.2">
      <c r="G140" s="17" t="s">
        <v>38</v>
      </c>
      <c r="I140" s="17" t="s">
        <v>39</v>
      </c>
      <c r="K140" s="17" t="s">
        <v>38</v>
      </c>
      <c r="M140" s="17" t="s">
        <v>39</v>
      </c>
    </row>
    <row r="141" spans="1:19" x14ac:dyDescent="0.2">
      <c r="A141" s="8" t="s">
        <v>40</v>
      </c>
      <c r="G141" s="18">
        <v>5.6</v>
      </c>
      <c r="H141" s="18"/>
      <c r="I141" s="19">
        <f>G141*1.065</f>
        <v>5.9639999999999995</v>
      </c>
      <c r="J141" s="18"/>
      <c r="K141" s="19">
        <f>(G141*$K$128)</f>
        <v>5.6</v>
      </c>
      <c r="L141" s="25"/>
      <c r="M141" s="19">
        <f>(I141*$K$128)</f>
        <v>5.9639999999999995</v>
      </c>
      <c r="Q141" s="2"/>
    </row>
    <row r="142" spans="1:19" x14ac:dyDescent="0.2">
      <c r="A142" s="8" t="s">
        <v>41</v>
      </c>
      <c r="G142" s="18">
        <v>0</v>
      </c>
      <c r="H142" s="18"/>
      <c r="I142" s="20">
        <f>G142*1.065</f>
        <v>0</v>
      </c>
      <c r="J142" s="20"/>
      <c r="K142" s="20">
        <f t="shared" ref="K142:K143" si="4">(G142*$K$128)</f>
        <v>0</v>
      </c>
      <c r="L142" s="20"/>
      <c r="M142" s="20">
        <f t="shared" ref="M142" si="5">(I142*$K$128)</f>
        <v>0</v>
      </c>
      <c r="P142" s="18"/>
    </row>
    <row r="143" spans="1:19" x14ac:dyDescent="0.2">
      <c r="A143" s="8" t="s">
        <v>42</v>
      </c>
      <c r="G143" s="21">
        <v>15768</v>
      </c>
      <c r="H143" s="22"/>
      <c r="I143" s="13">
        <f>G143*1.058</f>
        <v>16682.544000000002</v>
      </c>
      <c r="J143" s="22"/>
      <c r="K143" s="13">
        <f t="shared" si="4"/>
        <v>15768</v>
      </c>
      <c r="L143" s="13"/>
      <c r="M143" s="13">
        <f>(I143*$K$128)</f>
        <v>16682.544000000002</v>
      </c>
      <c r="P143" s="18"/>
    </row>
    <row r="144" spans="1:19" x14ac:dyDescent="0.2">
      <c r="P144" s="13"/>
    </row>
    <row r="145" spans="1:17" x14ac:dyDescent="0.2">
      <c r="A145" s="8" t="s">
        <v>45</v>
      </c>
      <c r="K145" s="13">
        <f>K146*1000/K128</f>
        <v>126613</v>
      </c>
      <c r="L145" s="13"/>
    </row>
    <row r="146" spans="1:17" x14ac:dyDescent="0.2">
      <c r="A146" s="8" t="s">
        <v>43</v>
      </c>
      <c r="K146" s="24">
        <f>126613/1000</f>
        <v>126.613</v>
      </c>
      <c r="L146" s="13"/>
    </row>
    <row r="147" spans="1:17" x14ac:dyDescent="0.2">
      <c r="A147" s="8" t="s">
        <v>44</v>
      </c>
      <c r="K147" s="24">
        <v>0</v>
      </c>
    </row>
    <row r="152" spans="1:17" x14ac:dyDescent="0.2">
      <c r="A152" s="35" t="s">
        <v>0</v>
      </c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</row>
    <row r="153" spans="1:17" x14ac:dyDescent="0.2">
      <c r="O153" s="10"/>
    </row>
    <row r="154" spans="1:17" x14ac:dyDescent="0.2">
      <c r="A154" s="8" t="s">
        <v>1</v>
      </c>
      <c r="E154" s="8" t="s">
        <v>2</v>
      </c>
    </row>
    <row r="155" spans="1:17" x14ac:dyDescent="0.2">
      <c r="A155" s="8" t="s">
        <v>3</v>
      </c>
      <c r="E155" s="2" t="s">
        <v>49</v>
      </c>
    </row>
    <row r="156" spans="1:17" x14ac:dyDescent="0.2">
      <c r="A156" s="8" t="s">
        <v>5</v>
      </c>
      <c r="E156" s="9" t="s">
        <v>6</v>
      </c>
    </row>
    <row r="157" spans="1:17" x14ac:dyDescent="0.2">
      <c r="A157" s="8" t="s">
        <v>7</v>
      </c>
      <c r="E157" s="8" t="s">
        <v>51</v>
      </c>
    </row>
    <row r="159" spans="1:17" x14ac:dyDescent="0.2">
      <c r="A159" s="10" t="s">
        <v>8</v>
      </c>
      <c r="B159" s="10"/>
      <c r="C159" s="10" t="s">
        <v>9</v>
      </c>
      <c r="D159" s="10"/>
      <c r="E159" s="10" t="s">
        <v>10</v>
      </c>
      <c r="F159" s="10"/>
      <c r="G159" s="10" t="s">
        <v>11</v>
      </c>
      <c r="H159" s="10"/>
      <c r="I159" s="10" t="s">
        <v>12</v>
      </c>
      <c r="J159" s="10"/>
      <c r="K159" s="10" t="s">
        <v>13</v>
      </c>
      <c r="L159" s="10"/>
      <c r="M159" s="10" t="s">
        <v>14</v>
      </c>
      <c r="N159" s="10"/>
      <c r="O159" s="10" t="s">
        <v>15</v>
      </c>
      <c r="P159" s="10"/>
      <c r="Q159" s="10" t="s">
        <v>16</v>
      </c>
    </row>
    <row r="160" spans="1:17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 t="s">
        <v>17</v>
      </c>
    </row>
    <row r="161" spans="1:19" x14ac:dyDescent="0.2">
      <c r="A161" s="10"/>
      <c r="B161" s="10"/>
      <c r="C161" s="10"/>
      <c r="D161" s="10"/>
      <c r="E161" s="10"/>
      <c r="F161" s="10"/>
      <c r="G161" s="10" t="s">
        <v>18</v>
      </c>
      <c r="H161" s="10"/>
      <c r="I161" s="10" t="s">
        <v>18</v>
      </c>
      <c r="J161" s="10"/>
      <c r="K161" s="10" t="s">
        <v>17</v>
      </c>
      <c r="L161" s="10"/>
      <c r="M161" s="10" t="s">
        <v>17</v>
      </c>
      <c r="N161" s="10"/>
      <c r="O161" s="10" t="s">
        <v>17</v>
      </c>
      <c r="P161" s="10"/>
      <c r="Q161" s="10" t="s">
        <v>19</v>
      </c>
    </row>
    <row r="162" spans="1:19" x14ac:dyDescent="0.2">
      <c r="A162" s="10"/>
      <c r="B162" s="10"/>
      <c r="C162" s="10"/>
      <c r="D162" s="10"/>
      <c r="E162" s="10" t="s">
        <v>20</v>
      </c>
      <c r="F162" s="10"/>
      <c r="G162" s="10" t="s">
        <v>21</v>
      </c>
      <c r="H162" s="10"/>
      <c r="I162" s="10" t="s">
        <v>21</v>
      </c>
      <c r="J162" s="10"/>
      <c r="K162" s="10" t="s">
        <v>22</v>
      </c>
      <c r="L162" s="10"/>
      <c r="M162" s="10" t="s">
        <v>21</v>
      </c>
      <c r="N162" s="10"/>
      <c r="O162" s="10" t="s">
        <v>21</v>
      </c>
      <c r="P162" s="10"/>
      <c r="Q162" s="10" t="s">
        <v>23</v>
      </c>
    </row>
    <row r="163" spans="1:19" x14ac:dyDescent="0.2">
      <c r="A163" s="10"/>
      <c r="B163" s="10"/>
      <c r="C163" s="10" t="s">
        <v>20</v>
      </c>
      <c r="D163" s="10"/>
      <c r="E163" s="10" t="s">
        <v>24</v>
      </c>
      <c r="F163" s="10"/>
      <c r="G163" s="10" t="s">
        <v>24</v>
      </c>
      <c r="H163" s="10"/>
      <c r="I163" s="10" t="s">
        <v>25</v>
      </c>
      <c r="J163" s="10"/>
      <c r="K163" s="10" t="s">
        <v>24</v>
      </c>
      <c r="L163" s="10"/>
      <c r="M163" s="10" t="s">
        <v>24</v>
      </c>
      <c r="N163" s="10"/>
      <c r="O163" s="10" t="s">
        <v>25</v>
      </c>
      <c r="P163" s="10"/>
      <c r="Q163" s="10" t="s">
        <v>18</v>
      </c>
    </row>
    <row r="164" spans="1:19" x14ac:dyDescent="0.2">
      <c r="A164" s="10"/>
      <c r="B164" s="10"/>
      <c r="C164" s="10" t="s">
        <v>24</v>
      </c>
      <c r="D164" s="10"/>
      <c r="E164" s="10" t="s">
        <v>26</v>
      </c>
      <c r="F164" s="10"/>
      <c r="G164" s="10" t="s">
        <v>27</v>
      </c>
      <c r="H164" s="10"/>
      <c r="I164" s="10" t="s">
        <v>28</v>
      </c>
      <c r="J164" s="10"/>
      <c r="K164" s="10" t="s">
        <v>27</v>
      </c>
      <c r="L164" s="10"/>
      <c r="M164" s="10" t="s">
        <v>27</v>
      </c>
      <c r="N164" s="10"/>
      <c r="O164" s="10" t="s">
        <v>28</v>
      </c>
      <c r="P164" s="10"/>
      <c r="Q164" s="10" t="s">
        <v>29</v>
      </c>
    </row>
    <row r="165" spans="1:19" x14ac:dyDescent="0.2">
      <c r="A165" s="11" t="s">
        <v>30</v>
      </c>
      <c r="B165" s="10"/>
      <c r="C165" s="11" t="s">
        <v>31</v>
      </c>
      <c r="D165" s="10"/>
      <c r="E165" s="11" t="s">
        <v>31</v>
      </c>
      <c r="F165" s="10"/>
      <c r="G165" s="11" t="s">
        <v>29</v>
      </c>
      <c r="H165" s="10"/>
      <c r="I165" s="11" t="s">
        <v>32</v>
      </c>
      <c r="J165" s="10"/>
      <c r="K165" s="11" t="s">
        <v>29</v>
      </c>
      <c r="L165" s="10"/>
      <c r="M165" s="11" t="s">
        <v>29</v>
      </c>
      <c r="N165" s="10"/>
      <c r="O165" s="11" t="s">
        <v>33</v>
      </c>
      <c r="P165" s="10"/>
      <c r="Q165" s="11" t="s">
        <v>34</v>
      </c>
    </row>
    <row r="166" spans="1:19" x14ac:dyDescent="0.2">
      <c r="A166" s="10">
        <v>1</v>
      </c>
      <c r="B166" s="10"/>
      <c r="C166" s="33">
        <v>75507.050000000119</v>
      </c>
      <c r="D166" s="12"/>
      <c r="E166" s="12">
        <f>+C166</f>
        <v>75507.050000000119</v>
      </c>
      <c r="F166" s="12"/>
      <c r="G166" s="13">
        <f>+T166</f>
        <v>0</v>
      </c>
      <c r="H166" s="13"/>
      <c r="I166" s="14">
        <f>+G166/E166</f>
        <v>0</v>
      </c>
      <c r="J166" s="14"/>
      <c r="K166" s="13">
        <v>0</v>
      </c>
      <c r="L166" s="13"/>
      <c r="M166" s="13">
        <f>+K166</f>
        <v>0</v>
      </c>
      <c r="N166" s="13"/>
      <c r="O166" s="14">
        <f>+M166/E166</f>
        <v>0</v>
      </c>
      <c r="P166" s="14"/>
      <c r="Q166" s="13">
        <f>+M166-G166</f>
        <v>0</v>
      </c>
      <c r="S166" s="4"/>
    </row>
    <row r="167" spans="1:19" x14ac:dyDescent="0.2">
      <c r="A167" s="10">
        <v>2</v>
      </c>
      <c r="B167" s="10"/>
      <c r="C167" s="5">
        <v>72126</v>
      </c>
      <c r="D167" s="12"/>
      <c r="E167" s="12">
        <v>72126</v>
      </c>
      <c r="F167" s="12"/>
      <c r="G167" s="13">
        <f>+T167</f>
        <v>0</v>
      </c>
      <c r="H167" s="13"/>
      <c r="I167" s="14">
        <f>+G167/E167</f>
        <v>0</v>
      </c>
      <c r="J167" s="14"/>
      <c r="K167" s="13">
        <v>8</v>
      </c>
      <c r="L167" s="13"/>
      <c r="M167" s="13">
        <f>+M166+K167</f>
        <v>8</v>
      </c>
      <c r="N167" s="13"/>
      <c r="O167" s="14">
        <f>+M167/E167</f>
        <v>1.1091700634999862E-4</v>
      </c>
      <c r="P167" s="14"/>
      <c r="Q167" s="13">
        <f>+M167-G167</f>
        <v>8</v>
      </c>
      <c r="S167" s="4"/>
    </row>
    <row r="168" spans="1:19" x14ac:dyDescent="0.2">
      <c r="A168" s="10"/>
      <c r="B168" s="10"/>
      <c r="C168" s="6"/>
      <c r="D168" s="12"/>
      <c r="E168" s="12"/>
      <c r="F168" s="12"/>
      <c r="G168" s="13"/>
      <c r="H168" s="13"/>
      <c r="I168" s="14"/>
      <c r="J168" s="14"/>
      <c r="K168" s="13"/>
      <c r="L168" s="13"/>
      <c r="M168" s="13"/>
      <c r="N168" s="13"/>
      <c r="O168" s="14"/>
      <c r="P168" s="14"/>
      <c r="Q168" s="13"/>
      <c r="S168" s="4"/>
    </row>
    <row r="169" spans="1:19" x14ac:dyDescent="0.2">
      <c r="A169" s="10"/>
      <c r="B169" s="10"/>
      <c r="C169" s="3"/>
      <c r="D169" s="12"/>
      <c r="E169" s="12"/>
      <c r="F169" s="12"/>
      <c r="G169" s="13"/>
      <c r="H169" s="13"/>
      <c r="I169" s="14"/>
      <c r="J169" s="14"/>
      <c r="K169" s="13"/>
      <c r="L169" s="13"/>
      <c r="M169" s="13"/>
      <c r="N169" s="13"/>
      <c r="O169" s="14"/>
      <c r="P169" s="14"/>
      <c r="Q169" s="13"/>
      <c r="S169" s="4"/>
    </row>
    <row r="170" spans="1:19" x14ac:dyDescent="0.2">
      <c r="A170" s="10"/>
      <c r="B170" s="10"/>
      <c r="C170" s="3"/>
      <c r="D170" s="12"/>
      <c r="E170" s="12"/>
      <c r="F170" s="12"/>
      <c r="G170" s="13"/>
      <c r="H170" s="13"/>
      <c r="I170" s="14"/>
      <c r="J170" s="14"/>
      <c r="K170" s="13"/>
      <c r="L170" s="13"/>
      <c r="M170" s="13"/>
      <c r="N170" s="13"/>
      <c r="O170" s="14"/>
      <c r="P170" s="14"/>
      <c r="Q170" s="13"/>
      <c r="S170" s="4"/>
    </row>
    <row r="171" spans="1:19" x14ac:dyDescent="0.2">
      <c r="A171" s="10"/>
      <c r="B171" s="10"/>
      <c r="C171" s="3"/>
      <c r="D171" s="12"/>
      <c r="E171" s="12"/>
      <c r="F171" s="12"/>
      <c r="G171" s="13"/>
      <c r="H171" s="13"/>
      <c r="I171" s="14"/>
      <c r="J171" s="14"/>
      <c r="K171" s="13"/>
      <c r="L171" s="13"/>
      <c r="M171" s="13"/>
      <c r="N171" s="13"/>
      <c r="O171" s="14"/>
      <c r="P171" s="14"/>
      <c r="Q171" s="13"/>
      <c r="S171" s="4"/>
    </row>
    <row r="172" spans="1:19" x14ac:dyDescent="0.2">
      <c r="A172" s="10"/>
      <c r="B172" s="10"/>
      <c r="C172" s="3"/>
      <c r="D172" s="12"/>
      <c r="E172" s="12"/>
      <c r="F172" s="12"/>
      <c r="G172" s="13"/>
      <c r="H172" s="13"/>
      <c r="I172" s="14"/>
      <c r="J172" s="14"/>
      <c r="K172" s="13"/>
      <c r="L172" s="13"/>
      <c r="M172" s="13"/>
      <c r="N172" s="13"/>
      <c r="O172" s="14"/>
      <c r="P172" s="14"/>
      <c r="Q172" s="13"/>
      <c r="S172" s="4"/>
    </row>
    <row r="173" spans="1:19" x14ac:dyDescent="0.2">
      <c r="A173" s="10"/>
      <c r="B173" s="10"/>
      <c r="C173" s="3"/>
      <c r="D173" s="12"/>
      <c r="E173" s="12"/>
      <c r="F173" s="12"/>
      <c r="G173" s="13"/>
      <c r="H173" s="13"/>
      <c r="I173" s="14"/>
      <c r="J173" s="14"/>
      <c r="K173" s="13"/>
      <c r="L173" s="13"/>
      <c r="M173" s="13"/>
      <c r="N173" s="13"/>
      <c r="O173" s="14"/>
      <c r="P173" s="14"/>
      <c r="Q173" s="13"/>
      <c r="S173" s="4"/>
    </row>
    <row r="174" spans="1:19" x14ac:dyDescent="0.2">
      <c r="A174" s="10"/>
      <c r="B174" s="10"/>
      <c r="C174" s="3"/>
      <c r="D174" s="12"/>
      <c r="E174" s="12"/>
      <c r="F174" s="12"/>
      <c r="G174" s="13"/>
      <c r="H174" s="13"/>
      <c r="I174" s="14"/>
      <c r="J174" s="14"/>
      <c r="K174" s="13"/>
      <c r="L174" s="13"/>
      <c r="M174" s="13"/>
      <c r="N174" s="13"/>
      <c r="O174" s="14"/>
      <c r="P174" s="14"/>
      <c r="Q174" s="13"/>
      <c r="S174" s="4"/>
    </row>
    <row r="175" spans="1:19" x14ac:dyDescent="0.2">
      <c r="A175" s="10"/>
      <c r="B175" s="10"/>
      <c r="C175" s="3"/>
      <c r="D175" s="12"/>
      <c r="E175" s="12"/>
      <c r="F175" s="12"/>
      <c r="G175" s="13"/>
      <c r="H175" s="13"/>
      <c r="I175" s="14"/>
      <c r="J175" s="14"/>
      <c r="K175" s="13"/>
      <c r="L175" s="13"/>
      <c r="M175" s="13"/>
      <c r="N175" s="13"/>
      <c r="O175" s="14"/>
      <c r="P175" s="14"/>
      <c r="Q175" s="13"/>
      <c r="S175" s="4"/>
    </row>
    <row r="178" spans="1:17" x14ac:dyDescent="0.2">
      <c r="A178" s="8" t="s">
        <v>35</v>
      </c>
      <c r="G178" s="15" t="s">
        <v>36</v>
      </c>
      <c r="H178" s="15"/>
      <c r="I178" s="15"/>
      <c r="J178" s="16"/>
      <c r="K178" s="15" t="s">
        <v>37</v>
      </c>
      <c r="L178" s="15"/>
      <c r="M178" s="15"/>
      <c r="P178" s="16"/>
      <c r="Q178" s="7"/>
    </row>
    <row r="179" spans="1:17" x14ac:dyDescent="0.2">
      <c r="G179" s="17" t="s">
        <v>38</v>
      </c>
      <c r="I179" s="17" t="s">
        <v>39</v>
      </c>
      <c r="K179" s="17" t="s">
        <v>38</v>
      </c>
      <c r="M179" s="17" t="s">
        <v>39</v>
      </c>
    </row>
    <row r="180" spans="1:17" x14ac:dyDescent="0.2">
      <c r="A180" s="8" t="s">
        <v>40</v>
      </c>
      <c r="G180" s="18">
        <v>5.1911999999999994</v>
      </c>
      <c r="H180" s="18"/>
      <c r="I180" s="19">
        <f>G180*1.065</f>
        <v>5.5286279999999994</v>
      </c>
      <c r="J180" s="18"/>
      <c r="K180" s="19">
        <f>(G180*$K$167)</f>
        <v>41.529599999999995</v>
      </c>
      <c r="L180" s="25"/>
      <c r="M180" s="19">
        <f t="shared" ref="M180:M182" si="6">(I180*$K$167)</f>
        <v>44.229023999999995</v>
      </c>
      <c r="Q180" s="2"/>
    </row>
    <row r="181" spans="1:17" x14ac:dyDescent="0.2">
      <c r="A181" s="8" t="s">
        <v>41</v>
      </c>
      <c r="G181" s="18">
        <v>0</v>
      </c>
      <c r="H181" s="18"/>
      <c r="I181" s="20">
        <f>G181*1.065</f>
        <v>0</v>
      </c>
      <c r="J181" s="20"/>
      <c r="K181" s="20">
        <f t="shared" ref="K181:K182" si="7">(G181*$K$167)</f>
        <v>0</v>
      </c>
      <c r="L181" s="20"/>
      <c r="M181" s="20">
        <f t="shared" si="6"/>
        <v>0</v>
      </c>
      <c r="P181" s="18"/>
    </row>
    <row r="182" spans="1:17" x14ac:dyDescent="0.2">
      <c r="A182" s="8" t="s">
        <v>42</v>
      </c>
      <c r="G182" s="21">
        <v>14616.936</v>
      </c>
      <c r="H182" s="22"/>
      <c r="I182" s="13">
        <f>G182*1.058</f>
        <v>15464.718288</v>
      </c>
      <c r="J182" s="22"/>
      <c r="K182" s="13">
        <f t="shared" si="7"/>
        <v>116935.488</v>
      </c>
      <c r="L182" s="13"/>
      <c r="M182" s="13">
        <f t="shared" si="6"/>
        <v>123717.746304</v>
      </c>
      <c r="P182" s="18"/>
    </row>
    <row r="183" spans="1:17" x14ac:dyDescent="0.2">
      <c r="P183" s="13"/>
    </row>
    <row r="184" spans="1:17" x14ac:dyDescent="0.2">
      <c r="A184" s="8" t="s">
        <v>45</v>
      </c>
      <c r="K184" s="13">
        <f>K185*1000/K167</f>
        <v>19805.25</v>
      </c>
      <c r="L184" s="13"/>
    </row>
    <row r="185" spans="1:17" x14ac:dyDescent="0.2">
      <c r="A185" s="8" t="s">
        <v>43</v>
      </c>
      <c r="K185" s="24">
        <f>158442/1000</f>
        <v>158.44200000000001</v>
      </c>
      <c r="L185" s="13"/>
    </row>
    <row r="186" spans="1:17" x14ac:dyDescent="0.2">
      <c r="A186" s="8" t="s">
        <v>44</v>
      </c>
      <c r="K186" s="24">
        <v>0</v>
      </c>
    </row>
  </sheetData>
  <mergeCells count="5">
    <mergeCell ref="A1:Q1"/>
    <mergeCell ref="A38:Q38"/>
    <mergeCell ref="A76:Q76"/>
    <mergeCell ref="A113:Q113"/>
    <mergeCell ref="A152:Q1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6"/>
  <sheetViews>
    <sheetView workbookViewId="0">
      <selection sqref="A1:Q1"/>
    </sheetView>
  </sheetViews>
  <sheetFormatPr defaultColWidth="14.7109375" defaultRowHeight="15" x14ac:dyDescent="0.2"/>
  <cols>
    <col min="1" max="1" width="11.140625" style="8" customWidth="1"/>
    <col min="2" max="2" width="2.140625" style="8" customWidth="1"/>
    <col min="3" max="3" width="13.7109375" style="8" customWidth="1"/>
    <col min="4" max="4" width="2.140625" style="8" customWidth="1"/>
    <col min="5" max="5" width="13.7109375" style="8" customWidth="1"/>
    <col min="6" max="6" width="2.140625" style="8" customWidth="1"/>
    <col min="7" max="7" width="13.7109375" style="8" customWidth="1"/>
    <col min="8" max="8" width="2.140625" style="8" customWidth="1"/>
    <col min="9" max="9" width="13.7109375" style="8" customWidth="1"/>
    <col min="10" max="10" width="2.140625" style="8" customWidth="1"/>
    <col min="11" max="11" width="13.7109375" style="8" customWidth="1"/>
    <col min="12" max="12" width="2.140625" style="8" customWidth="1"/>
    <col min="13" max="13" width="13.7109375" style="8" customWidth="1"/>
    <col min="14" max="14" width="2.140625" style="8" customWidth="1"/>
    <col min="15" max="15" width="13.7109375" style="8" customWidth="1"/>
    <col min="16" max="16" width="2.140625" style="8" customWidth="1"/>
    <col min="17" max="17" width="13.7109375" style="8" customWidth="1"/>
    <col min="18" max="21" width="14.7109375" style="8"/>
    <col min="22" max="22" width="16.85546875" style="8" customWidth="1"/>
    <col min="23" max="256" width="14.7109375" style="8"/>
    <col min="257" max="257" width="11.140625" style="8" customWidth="1"/>
    <col min="258" max="258" width="2.140625" style="8" customWidth="1"/>
    <col min="259" max="259" width="13.7109375" style="8" customWidth="1"/>
    <col min="260" max="260" width="2.140625" style="8" customWidth="1"/>
    <col min="261" max="261" width="13.7109375" style="8" customWidth="1"/>
    <col min="262" max="262" width="2.140625" style="8" customWidth="1"/>
    <col min="263" max="263" width="13.7109375" style="8" customWidth="1"/>
    <col min="264" max="264" width="2.140625" style="8" customWidth="1"/>
    <col min="265" max="265" width="13.7109375" style="8" customWidth="1"/>
    <col min="266" max="266" width="2.140625" style="8" customWidth="1"/>
    <col min="267" max="267" width="13.7109375" style="8" customWidth="1"/>
    <col min="268" max="268" width="2.140625" style="8" customWidth="1"/>
    <col min="269" max="269" width="13.7109375" style="8" customWidth="1"/>
    <col min="270" max="270" width="2.140625" style="8" customWidth="1"/>
    <col min="271" max="271" width="13.7109375" style="8" customWidth="1"/>
    <col min="272" max="272" width="2.140625" style="8" customWidth="1"/>
    <col min="273" max="273" width="13.7109375" style="8" customWidth="1"/>
    <col min="274" max="277" width="14.7109375" style="8"/>
    <col min="278" max="278" width="16.85546875" style="8" customWidth="1"/>
    <col min="279" max="512" width="14.7109375" style="8"/>
    <col min="513" max="513" width="11.140625" style="8" customWidth="1"/>
    <col min="514" max="514" width="2.140625" style="8" customWidth="1"/>
    <col min="515" max="515" width="13.7109375" style="8" customWidth="1"/>
    <col min="516" max="516" width="2.140625" style="8" customWidth="1"/>
    <col min="517" max="517" width="13.7109375" style="8" customWidth="1"/>
    <col min="518" max="518" width="2.140625" style="8" customWidth="1"/>
    <col min="519" max="519" width="13.7109375" style="8" customWidth="1"/>
    <col min="520" max="520" width="2.140625" style="8" customWidth="1"/>
    <col min="521" max="521" width="13.7109375" style="8" customWidth="1"/>
    <col min="522" max="522" width="2.140625" style="8" customWidth="1"/>
    <col min="523" max="523" width="13.7109375" style="8" customWidth="1"/>
    <col min="524" max="524" width="2.140625" style="8" customWidth="1"/>
    <col min="525" max="525" width="13.7109375" style="8" customWidth="1"/>
    <col min="526" max="526" width="2.140625" style="8" customWidth="1"/>
    <col min="527" max="527" width="13.7109375" style="8" customWidth="1"/>
    <col min="528" max="528" width="2.140625" style="8" customWidth="1"/>
    <col min="529" max="529" width="13.7109375" style="8" customWidth="1"/>
    <col min="530" max="533" width="14.7109375" style="8"/>
    <col min="534" max="534" width="16.85546875" style="8" customWidth="1"/>
    <col min="535" max="768" width="14.7109375" style="8"/>
    <col min="769" max="769" width="11.140625" style="8" customWidth="1"/>
    <col min="770" max="770" width="2.140625" style="8" customWidth="1"/>
    <col min="771" max="771" width="13.7109375" style="8" customWidth="1"/>
    <col min="772" max="772" width="2.140625" style="8" customWidth="1"/>
    <col min="773" max="773" width="13.7109375" style="8" customWidth="1"/>
    <col min="774" max="774" width="2.140625" style="8" customWidth="1"/>
    <col min="775" max="775" width="13.7109375" style="8" customWidth="1"/>
    <col min="776" max="776" width="2.140625" style="8" customWidth="1"/>
    <col min="777" max="777" width="13.7109375" style="8" customWidth="1"/>
    <col min="778" max="778" width="2.140625" style="8" customWidth="1"/>
    <col min="779" max="779" width="13.7109375" style="8" customWidth="1"/>
    <col min="780" max="780" width="2.140625" style="8" customWidth="1"/>
    <col min="781" max="781" width="13.7109375" style="8" customWidth="1"/>
    <col min="782" max="782" width="2.140625" style="8" customWidth="1"/>
    <col min="783" max="783" width="13.7109375" style="8" customWidth="1"/>
    <col min="784" max="784" width="2.140625" style="8" customWidth="1"/>
    <col min="785" max="785" width="13.7109375" style="8" customWidth="1"/>
    <col min="786" max="789" width="14.7109375" style="8"/>
    <col min="790" max="790" width="16.85546875" style="8" customWidth="1"/>
    <col min="791" max="1024" width="14.7109375" style="8"/>
    <col min="1025" max="1025" width="11.140625" style="8" customWidth="1"/>
    <col min="1026" max="1026" width="2.140625" style="8" customWidth="1"/>
    <col min="1027" max="1027" width="13.7109375" style="8" customWidth="1"/>
    <col min="1028" max="1028" width="2.140625" style="8" customWidth="1"/>
    <col min="1029" max="1029" width="13.7109375" style="8" customWidth="1"/>
    <col min="1030" max="1030" width="2.140625" style="8" customWidth="1"/>
    <col min="1031" max="1031" width="13.7109375" style="8" customWidth="1"/>
    <col min="1032" max="1032" width="2.140625" style="8" customWidth="1"/>
    <col min="1033" max="1033" width="13.7109375" style="8" customWidth="1"/>
    <col min="1034" max="1034" width="2.140625" style="8" customWidth="1"/>
    <col min="1035" max="1035" width="13.7109375" style="8" customWidth="1"/>
    <col min="1036" max="1036" width="2.140625" style="8" customWidth="1"/>
    <col min="1037" max="1037" width="13.7109375" style="8" customWidth="1"/>
    <col min="1038" max="1038" width="2.140625" style="8" customWidth="1"/>
    <col min="1039" max="1039" width="13.7109375" style="8" customWidth="1"/>
    <col min="1040" max="1040" width="2.140625" style="8" customWidth="1"/>
    <col min="1041" max="1041" width="13.7109375" style="8" customWidth="1"/>
    <col min="1042" max="1045" width="14.7109375" style="8"/>
    <col min="1046" max="1046" width="16.85546875" style="8" customWidth="1"/>
    <col min="1047" max="1280" width="14.7109375" style="8"/>
    <col min="1281" max="1281" width="11.140625" style="8" customWidth="1"/>
    <col min="1282" max="1282" width="2.140625" style="8" customWidth="1"/>
    <col min="1283" max="1283" width="13.7109375" style="8" customWidth="1"/>
    <col min="1284" max="1284" width="2.140625" style="8" customWidth="1"/>
    <col min="1285" max="1285" width="13.7109375" style="8" customWidth="1"/>
    <col min="1286" max="1286" width="2.140625" style="8" customWidth="1"/>
    <col min="1287" max="1287" width="13.7109375" style="8" customWidth="1"/>
    <col min="1288" max="1288" width="2.140625" style="8" customWidth="1"/>
    <col min="1289" max="1289" width="13.7109375" style="8" customWidth="1"/>
    <col min="1290" max="1290" width="2.140625" style="8" customWidth="1"/>
    <col min="1291" max="1291" width="13.7109375" style="8" customWidth="1"/>
    <col min="1292" max="1292" width="2.140625" style="8" customWidth="1"/>
    <col min="1293" max="1293" width="13.7109375" style="8" customWidth="1"/>
    <col min="1294" max="1294" width="2.140625" style="8" customWidth="1"/>
    <col min="1295" max="1295" width="13.7109375" style="8" customWidth="1"/>
    <col min="1296" max="1296" width="2.140625" style="8" customWidth="1"/>
    <col min="1297" max="1297" width="13.7109375" style="8" customWidth="1"/>
    <col min="1298" max="1301" width="14.7109375" style="8"/>
    <col min="1302" max="1302" width="16.85546875" style="8" customWidth="1"/>
    <col min="1303" max="1536" width="14.7109375" style="8"/>
    <col min="1537" max="1537" width="11.140625" style="8" customWidth="1"/>
    <col min="1538" max="1538" width="2.140625" style="8" customWidth="1"/>
    <col min="1539" max="1539" width="13.7109375" style="8" customWidth="1"/>
    <col min="1540" max="1540" width="2.140625" style="8" customWidth="1"/>
    <col min="1541" max="1541" width="13.7109375" style="8" customWidth="1"/>
    <col min="1542" max="1542" width="2.140625" style="8" customWidth="1"/>
    <col min="1543" max="1543" width="13.7109375" style="8" customWidth="1"/>
    <col min="1544" max="1544" width="2.140625" style="8" customWidth="1"/>
    <col min="1545" max="1545" width="13.7109375" style="8" customWidth="1"/>
    <col min="1546" max="1546" width="2.140625" style="8" customWidth="1"/>
    <col min="1547" max="1547" width="13.7109375" style="8" customWidth="1"/>
    <col min="1548" max="1548" width="2.140625" style="8" customWidth="1"/>
    <col min="1549" max="1549" width="13.7109375" style="8" customWidth="1"/>
    <col min="1550" max="1550" width="2.140625" style="8" customWidth="1"/>
    <col min="1551" max="1551" width="13.7109375" style="8" customWidth="1"/>
    <col min="1552" max="1552" width="2.140625" style="8" customWidth="1"/>
    <col min="1553" max="1553" width="13.7109375" style="8" customWidth="1"/>
    <col min="1554" max="1557" width="14.7109375" style="8"/>
    <col min="1558" max="1558" width="16.85546875" style="8" customWidth="1"/>
    <col min="1559" max="1792" width="14.7109375" style="8"/>
    <col min="1793" max="1793" width="11.140625" style="8" customWidth="1"/>
    <col min="1794" max="1794" width="2.140625" style="8" customWidth="1"/>
    <col min="1795" max="1795" width="13.7109375" style="8" customWidth="1"/>
    <col min="1796" max="1796" width="2.140625" style="8" customWidth="1"/>
    <col min="1797" max="1797" width="13.7109375" style="8" customWidth="1"/>
    <col min="1798" max="1798" width="2.140625" style="8" customWidth="1"/>
    <col min="1799" max="1799" width="13.7109375" style="8" customWidth="1"/>
    <col min="1800" max="1800" width="2.140625" style="8" customWidth="1"/>
    <col min="1801" max="1801" width="13.7109375" style="8" customWidth="1"/>
    <col min="1802" max="1802" width="2.140625" style="8" customWidth="1"/>
    <col min="1803" max="1803" width="13.7109375" style="8" customWidth="1"/>
    <col min="1804" max="1804" width="2.140625" style="8" customWidth="1"/>
    <col min="1805" max="1805" width="13.7109375" style="8" customWidth="1"/>
    <col min="1806" max="1806" width="2.140625" style="8" customWidth="1"/>
    <col min="1807" max="1807" width="13.7109375" style="8" customWidth="1"/>
    <col min="1808" max="1808" width="2.140625" style="8" customWidth="1"/>
    <col min="1809" max="1809" width="13.7109375" style="8" customWidth="1"/>
    <col min="1810" max="1813" width="14.7109375" style="8"/>
    <col min="1814" max="1814" width="16.85546875" style="8" customWidth="1"/>
    <col min="1815" max="2048" width="14.7109375" style="8"/>
    <col min="2049" max="2049" width="11.140625" style="8" customWidth="1"/>
    <col min="2050" max="2050" width="2.140625" style="8" customWidth="1"/>
    <col min="2051" max="2051" width="13.7109375" style="8" customWidth="1"/>
    <col min="2052" max="2052" width="2.140625" style="8" customWidth="1"/>
    <col min="2053" max="2053" width="13.7109375" style="8" customWidth="1"/>
    <col min="2054" max="2054" width="2.140625" style="8" customWidth="1"/>
    <col min="2055" max="2055" width="13.7109375" style="8" customWidth="1"/>
    <col min="2056" max="2056" width="2.140625" style="8" customWidth="1"/>
    <col min="2057" max="2057" width="13.7109375" style="8" customWidth="1"/>
    <col min="2058" max="2058" width="2.140625" style="8" customWidth="1"/>
    <col min="2059" max="2059" width="13.7109375" style="8" customWidth="1"/>
    <col min="2060" max="2060" width="2.140625" style="8" customWidth="1"/>
    <col min="2061" max="2061" width="13.7109375" style="8" customWidth="1"/>
    <col min="2062" max="2062" width="2.140625" style="8" customWidth="1"/>
    <col min="2063" max="2063" width="13.7109375" style="8" customWidth="1"/>
    <col min="2064" max="2064" width="2.140625" style="8" customWidth="1"/>
    <col min="2065" max="2065" width="13.7109375" style="8" customWidth="1"/>
    <col min="2066" max="2069" width="14.7109375" style="8"/>
    <col min="2070" max="2070" width="16.85546875" style="8" customWidth="1"/>
    <col min="2071" max="2304" width="14.7109375" style="8"/>
    <col min="2305" max="2305" width="11.140625" style="8" customWidth="1"/>
    <col min="2306" max="2306" width="2.140625" style="8" customWidth="1"/>
    <col min="2307" max="2307" width="13.7109375" style="8" customWidth="1"/>
    <col min="2308" max="2308" width="2.140625" style="8" customWidth="1"/>
    <col min="2309" max="2309" width="13.7109375" style="8" customWidth="1"/>
    <col min="2310" max="2310" width="2.140625" style="8" customWidth="1"/>
    <col min="2311" max="2311" width="13.7109375" style="8" customWidth="1"/>
    <col min="2312" max="2312" width="2.140625" style="8" customWidth="1"/>
    <col min="2313" max="2313" width="13.7109375" style="8" customWidth="1"/>
    <col min="2314" max="2314" width="2.140625" style="8" customWidth="1"/>
    <col min="2315" max="2315" width="13.7109375" style="8" customWidth="1"/>
    <col min="2316" max="2316" width="2.140625" style="8" customWidth="1"/>
    <col min="2317" max="2317" width="13.7109375" style="8" customWidth="1"/>
    <col min="2318" max="2318" width="2.140625" style="8" customWidth="1"/>
    <col min="2319" max="2319" width="13.7109375" style="8" customWidth="1"/>
    <col min="2320" max="2320" width="2.140625" style="8" customWidth="1"/>
    <col min="2321" max="2321" width="13.7109375" style="8" customWidth="1"/>
    <col min="2322" max="2325" width="14.7109375" style="8"/>
    <col min="2326" max="2326" width="16.85546875" style="8" customWidth="1"/>
    <col min="2327" max="2560" width="14.7109375" style="8"/>
    <col min="2561" max="2561" width="11.140625" style="8" customWidth="1"/>
    <col min="2562" max="2562" width="2.140625" style="8" customWidth="1"/>
    <col min="2563" max="2563" width="13.7109375" style="8" customWidth="1"/>
    <col min="2564" max="2564" width="2.140625" style="8" customWidth="1"/>
    <col min="2565" max="2565" width="13.7109375" style="8" customWidth="1"/>
    <col min="2566" max="2566" width="2.140625" style="8" customWidth="1"/>
    <col min="2567" max="2567" width="13.7109375" style="8" customWidth="1"/>
    <col min="2568" max="2568" width="2.140625" style="8" customWidth="1"/>
    <col min="2569" max="2569" width="13.7109375" style="8" customWidth="1"/>
    <col min="2570" max="2570" width="2.140625" style="8" customWidth="1"/>
    <col min="2571" max="2571" width="13.7109375" style="8" customWidth="1"/>
    <col min="2572" max="2572" width="2.140625" style="8" customWidth="1"/>
    <col min="2573" max="2573" width="13.7109375" style="8" customWidth="1"/>
    <col min="2574" max="2574" width="2.140625" style="8" customWidth="1"/>
    <col min="2575" max="2575" width="13.7109375" style="8" customWidth="1"/>
    <col min="2576" max="2576" width="2.140625" style="8" customWidth="1"/>
    <col min="2577" max="2577" width="13.7109375" style="8" customWidth="1"/>
    <col min="2578" max="2581" width="14.7109375" style="8"/>
    <col min="2582" max="2582" width="16.85546875" style="8" customWidth="1"/>
    <col min="2583" max="2816" width="14.7109375" style="8"/>
    <col min="2817" max="2817" width="11.140625" style="8" customWidth="1"/>
    <col min="2818" max="2818" width="2.140625" style="8" customWidth="1"/>
    <col min="2819" max="2819" width="13.7109375" style="8" customWidth="1"/>
    <col min="2820" max="2820" width="2.140625" style="8" customWidth="1"/>
    <col min="2821" max="2821" width="13.7109375" style="8" customWidth="1"/>
    <col min="2822" max="2822" width="2.140625" style="8" customWidth="1"/>
    <col min="2823" max="2823" width="13.7109375" style="8" customWidth="1"/>
    <col min="2824" max="2824" width="2.140625" style="8" customWidth="1"/>
    <col min="2825" max="2825" width="13.7109375" style="8" customWidth="1"/>
    <col min="2826" max="2826" width="2.140625" style="8" customWidth="1"/>
    <col min="2827" max="2827" width="13.7109375" style="8" customWidth="1"/>
    <col min="2828" max="2828" width="2.140625" style="8" customWidth="1"/>
    <col min="2829" max="2829" width="13.7109375" style="8" customWidth="1"/>
    <col min="2830" max="2830" width="2.140625" style="8" customWidth="1"/>
    <col min="2831" max="2831" width="13.7109375" style="8" customWidth="1"/>
    <col min="2832" max="2832" width="2.140625" style="8" customWidth="1"/>
    <col min="2833" max="2833" width="13.7109375" style="8" customWidth="1"/>
    <col min="2834" max="2837" width="14.7109375" style="8"/>
    <col min="2838" max="2838" width="16.85546875" style="8" customWidth="1"/>
    <col min="2839" max="3072" width="14.7109375" style="8"/>
    <col min="3073" max="3073" width="11.140625" style="8" customWidth="1"/>
    <col min="3074" max="3074" width="2.140625" style="8" customWidth="1"/>
    <col min="3075" max="3075" width="13.7109375" style="8" customWidth="1"/>
    <col min="3076" max="3076" width="2.140625" style="8" customWidth="1"/>
    <col min="3077" max="3077" width="13.7109375" style="8" customWidth="1"/>
    <col min="3078" max="3078" width="2.140625" style="8" customWidth="1"/>
    <col min="3079" max="3079" width="13.7109375" style="8" customWidth="1"/>
    <col min="3080" max="3080" width="2.140625" style="8" customWidth="1"/>
    <col min="3081" max="3081" width="13.7109375" style="8" customWidth="1"/>
    <col min="3082" max="3082" width="2.140625" style="8" customWidth="1"/>
    <col min="3083" max="3083" width="13.7109375" style="8" customWidth="1"/>
    <col min="3084" max="3084" width="2.140625" style="8" customWidth="1"/>
    <col min="3085" max="3085" width="13.7109375" style="8" customWidth="1"/>
    <col min="3086" max="3086" width="2.140625" style="8" customWidth="1"/>
    <col min="3087" max="3087" width="13.7109375" style="8" customWidth="1"/>
    <col min="3088" max="3088" width="2.140625" style="8" customWidth="1"/>
    <col min="3089" max="3089" width="13.7109375" style="8" customWidth="1"/>
    <col min="3090" max="3093" width="14.7109375" style="8"/>
    <col min="3094" max="3094" width="16.85546875" style="8" customWidth="1"/>
    <col min="3095" max="3328" width="14.7109375" style="8"/>
    <col min="3329" max="3329" width="11.140625" style="8" customWidth="1"/>
    <col min="3330" max="3330" width="2.140625" style="8" customWidth="1"/>
    <col min="3331" max="3331" width="13.7109375" style="8" customWidth="1"/>
    <col min="3332" max="3332" width="2.140625" style="8" customWidth="1"/>
    <col min="3333" max="3333" width="13.7109375" style="8" customWidth="1"/>
    <col min="3334" max="3334" width="2.140625" style="8" customWidth="1"/>
    <col min="3335" max="3335" width="13.7109375" style="8" customWidth="1"/>
    <col min="3336" max="3336" width="2.140625" style="8" customWidth="1"/>
    <col min="3337" max="3337" width="13.7109375" style="8" customWidth="1"/>
    <col min="3338" max="3338" width="2.140625" style="8" customWidth="1"/>
    <col min="3339" max="3339" width="13.7109375" style="8" customWidth="1"/>
    <col min="3340" max="3340" width="2.140625" style="8" customWidth="1"/>
    <col min="3341" max="3341" width="13.7109375" style="8" customWidth="1"/>
    <col min="3342" max="3342" width="2.140625" style="8" customWidth="1"/>
    <col min="3343" max="3343" width="13.7109375" style="8" customWidth="1"/>
    <col min="3344" max="3344" width="2.140625" style="8" customWidth="1"/>
    <col min="3345" max="3345" width="13.7109375" style="8" customWidth="1"/>
    <col min="3346" max="3349" width="14.7109375" style="8"/>
    <col min="3350" max="3350" width="16.85546875" style="8" customWidth="1"/>
    <col min="3351" max="3584" width="14.7109375" style="8"/>
    <col min="3585" max="3585" width="11.140625" style="8" customWidth="1"/>
    <col min="3586" max="3586" width="2.140625" style="8" customWidth="1"/>
    <col min="3587" max="3587" width="13.7109375" style="8" customWidth="1"/>
    <col min="3588" max="3588" width="2.140625" style="8" customWidth="1"/>
    <col min="3589" max="3589" width="13.7109375" style="8" customWidth="1"/>
    <col min="3590" max="3590" width="2.140625" style="8" customWidth="1"/>
    <col min="3591" max="3591" width="13.7109375" style="8" customWidth="1"/>
    <col min="3592" max="3592" width="2.140625" style="8" customWidth="1"/>
    <col min="3593" max="3593" width="13.7109375" style="8" customWidth="1"/>
    <col min="3594" max="3594" width="2.140625" style="8" customWidth="1"/>
    <col min="3595" max="3595" width="13.7109375" style="8" customWidth="1"/>
    <col min="3596" max="3596" width="2.140625" style="8" customWidth="1"/>
    <col min="3597" max="3597" width="13.7109375" style="8" customWidth="1"/>
    <col min="3598" max="3598" width="2.140625" style="8" customWidth="1"/>
    <col min="3599" max="3599" width="13.7109375" style="8" customWidth="1"/>
    <col min="3600" max="3600" width="2.140625" style="8" customWidth="1"/>
    <col min="3601" max="3601" width="13.7109375" style="8" customWidth="1"/>
    <col min="3602" max="3605" width="14.7109375" style="8"/>
    <col min="3606" max="3606" width="16.85546875" style="8" customWidth="1"/>
    <col min="3607" max="3840" width="14.7109375" style="8"/>
    <col min="3841" max="3841" width="11.140625" style="8" customWidth="1"/>
    <col min="3842" max="3842" width="2.140625" style="8" customWidth="1"/>
    <col min="3843" max="3843" width="13.7109375" style="8" customWidth="1"/>
    <col min="3844" max="3844" width="2.140625" style="8" customWidth="1"/>
    <col min="3845" max="3845" width="13.7109375" style="8" customWidth="1"/>
    <col min="3846" max="3846" width="2.140625" style="8" customWidth="1"/>
    <col min="3847" max="3847" width="13.7109375" style="8" customWidth="1"/>
    <col min="3848" max="3848" width="2.140625" style="8" customWidth="1"/>
    <col min="3849" max="3849" width="13.7109375" style="8" customWidth="1"/>
    <col min="3850" max="3850" width="2.140625" style="8" customWidth="1"/>
    <col min="3851" max="3851" width="13.7109375" style="8" customWidth="1"/>
    <col min="3852" max="3852" width="2.140625" style="8" customWidth="1"/>
    <col min="3853" max="3853" width="13.7109375" style="8" customWidth="1"/>
    <col min="3854" max="3854" width="2.140625" style="8" customWidth="1"/>
    <col min="3855" max="3855" width="13.7109375" style="8" customWidth="1"/>
    <col min="3856" max="3856" width="2.140625" style="8" customWidth="1"/>
    <col min="3857" max="3857" width="13.7109375" style="8" customWidth="1"/>
    <col min="3858" max="3861" width="14.7109375" style="8"/>
    <col min="3862" max="3862" width="16.85546875" style="8" customWidth="1"/>
    <col min="3863" max="4096" width="14.7109375" style="8"/>
    <col min="4097" max="4097" width="11.140625" style="8" customWidth="1"/>
    <col min="4098" max="4098" width="2.140625" style="8" customWidth="1"/>
    <col min="4099" max="4099" width="13.7109375" style="8" customWidth="1"/>
    <col min="4100" max="4100" width="2.140625" style="8" customWidth="1"/>
    <col min="4101" max="4101" width="13.7109375" style="8" customWidth="1"/>
    <col min="4102" max="4102" width="2.140625" style="8" customWidth="1"/>
    <col min="4103" max="4103" width="13.7109375" style="8" customWidth="1"/>
    <col min="4104" max="4104" width="2.140625" style="8" customWidth="1"/>
    <col min="4105" max="4105" width="13.7109375" style="8" customWidth="1"/>
    <col min="4106" max="4106" width="2.140625" style="8" customWidth="1"/>
    <col min="4107" max="4107" width="13.7109375" style="8" customWidth="1"/>
    <col min="4108" max="4108" width="2.140625" style="8" customWidth="1"/>
    <col min="4109" max="4109" width="13.7109375" style="8" customWidth="1"/>
    <col min="4110" max="4110" width="2.140625" style="8" customWidth="1"/>
    <col min="4111" max="4111" width="13.7109375" style="8" customWidth="1"/>
    <col min="4112" max="4112" width="2.140625" style="8" customWidth="1"/>
    <col min="4113" max="4113" width="13.7109375" style="8" customWidth="1"/>
    <col min="4114" max="4117" width="14.7109375" style="8"/>
    <col min="4118" max="4118" width="16.85546875" style="8" customWidth="1"/>
    <col min="4119" max="4352" width="14.7109375" style="8"/>
    <col min="4353" max="4353" width="11.140625" style="8" customWidth="1"/>
    <col min="4354" max="4354" width="2.140625" style="8" customWidth="1"/>
    <col min="4355" max="4355" width="13.7109375" style="8" customWidth="1"/>
    <col min="4356" max="4356" width="2.140625" style="8" customWidth="1"/>
    <col min="4357" max="4357" width="13.7109375" style="8" customWidth="1"/>
    <col min="4358" max="4358" width="2.140625" style="8" customWidth="1"/>
    <col min="4359" max="4359" width="13.7109375" style="8" customWidth="1"/>
    <col min="4360" max="4360" width="2.140625" style="8" customWidth="1"/>
    <col min="4361" max="4361" width="13.7109375" style="8" customWidth="1"/>
    <col min="4362" max="4362" width="2.140625" style="8" customWidth="1"/>
    <col min="4363" max="4363" width="13.7109375" style="8" customWidth="1"/>
    <col min="4364" max="4364" width="2.140625" style="8" customWidth="1"/>
    <col min="4365" max="4365" width="13.7109375" style="8" customWidth="1"/>
    <col min="4366" max="4366" width="2.140625" style="8" customWidth="1"/>
    <col min="4367" max="4367" width="13.7109375" style="8" customWidth="1"/>
    <col min="4368" max="4368" width="2.140625" style="8" customWidth="1"/>
    <col min="4369" max="4369" width="13.7109375" style="8" customWidth="1"/>
    <col min="4370" max="4373" width="14.7109375" style="8"/>
    <col min="4374" max="4374" width="16.85546875" style="8" customWidth="1"/>
    <col min="4375" max="4608" width="14.7109375" style="8"/>
    <col min="4609" max="4609" width="11.140625" style="8" customWidth="1"/>
    <col min="4610" max="4610" width="2.140625" style="8" customWidth="1"/>
    <col min="4611" max="4611" width="13.7109375" style="8" customWidth="1"/>
    <col min="4612" max="4612" width="2.140625" style="8" customWidth="1"/>
    <col min="4613" max="4613" width="13.7109375" style="8" customWidth="1"/>
    <col min="4614" max="4614" width="2.140625" style="8" customWidth="1"/>
    <col min="4615" max="4615" width="13.7109375" style="8" customWidth="1"/>
    <col min="4616" max="4616" width="2.140625" style="8" customWidth="1"/>
    <col min="4617" max="4617" width="13.7109375" style="8" customWidth="1"/>
    <col min="4618" max="4618" width="2.140625" style="8" customWidth="1"/>
    <col min="4619" max="4619" width="13.7109375" style="8" customWidth="1"/>
    <col min="4620" max="4620" width="2.140625" style="8" customWidth="1"/>
    <col min="4621" max="4621" width="13.7109375" style="8" customWidth="1"/>
    <col min="4622" max="4622" width="2.140625" style="8" customWidth="1"/>
    <col min="4623" max="4623" width="13.7109375" style="8" customWidth="1"/>
    <col min="4624" max="4624" width="2.140625" style="8" customWidth="1"/>
    <col min="4625" max="4625" width="13.7109375" style="8" customWidth="1"/>
    <col min="4626" max="4629" width="14.7109375" style="8"/>
    <col min="4630" max="4630" width="16.85546875" style="8" customWidth="1"/>
    <col min="4631" max="4864" width="14.7109375" style="8"/>
    <col min="4865" max="4865" width="11.140625" style="8" customWidth="1"/>
    <col min="4866" max="4866" width="2.140625" style="8" customWidth="1"/>
    <col min="4867" max="4867" width="13.7109375" style="8" customWidth="1"/>
    <col min="4868" max="4868" width="2.140625" style="8" customWidth="1"/>
    <col min="4869" max="4869" width="13.7109375" style="8" customWidth="1"/>
    <col min="4870" max="4870" width="2.140625" style="8" customWidth="1"/>
    <col min="4871" max="4871" width="13.7109375" style="8" customWidth="1"/>
    <col min="4872" max="4872" width="2.140625" style="8" customWidth="1"/>
    <col min="4873" max="4873" width="13.7109375" style="8" customWidth="1"/>
    <col min="4874" max="4874" width="2.140625" style="8" customWidth="1"/>
    <col min="4875" max="4875" width="13.7109375" style="8" customWidth="1"/>
    <col min="4876" max="4876" width="2.140625" style="8" customWidth="1"/>
    <col min="4877" max="4877" width="13.7109375" style="8" customWidth="1"/>
    <col min="4878" max="4878" width="2.140625" style="8" customWidth="1"/>
    <col min="4879" max="4879" width="13.7109375" style="8" customWidth="1"/>
    <col min="4880" max="4880" width="2.140625" style="8" customWidth="1"/>
    <col min="4881" max="4881" width="13.7109375" style="8" customWidth="1"/>
    <col min="4882" max="4885" width="14.7109375" style="8"/>
    <col min="4886" max="4886" width="16.85546875" style="8" customWidth="1"/>
    <col min="4887" max="5120" width="14.7109375" style="8"/>
    <col min="5121" max="5121" width="11.140625" style="8" customWidth="1"/>
    <col min="5122" max="5122" width="2.140625" style="8" customWidth="1"/>
    <col min="5123" max="5123" width="13.7109375" style="8" customWidth="1"/>
    <col min="5124" max="5124" width="2.140625" style="8" customWidth="1"/>
    <col min="5125" max="5125" width="13.7109375" style="8" customWidth="1"/>
    <col min="5126" max="5126" width="2.140625" style="8" customWidth="1"/>
    <col min="5127" max="5127" width="13.7109375" style="8" customWidth="1"/>
    <col min="5128" max="5128" width="2.140625" style="8" customWidth="1"/>
    <col min="5129" max="5129" width="13.7109375" style="8" customWidth="1"/>
    <col min="5130" max="5130" width="2.140625" style="8" customWidth="1"/>
    <col min="5131" max="5131" width="13.7109375" style="8" customWidth="1"/>
    <col min="5132" max="5132" width="2.140625" style="8" customWidth="1"/>
    <col min="5133" max="5133" width="13.7109375" style="8" customWidth="1"/>
    <col min="5134" max="5134" width="2.140625" style="8" customWidth="1"/>
    <col min="5135" max="5135" width="13.7109375" style="8" customWidth="1"/>
    <col min="5136" max="5136" width="2.140625" style="8" customWidth="1"/>
    <col min="5137" max="5137" width="13.7109375" style="8" customWidth="1"/>
    <col min="5138" max="5141" width="14.7109375" style="8"/>
    <col min="5142" max="5142" width="16.85546875" style="8" customWidth="1"/>
    <col min="5143" max="5376" width="14.7109375" style="8"/>
    <col min="5377" max="5377" width="11.140625" style="8" customWidth="1"/>
    <col min="5378" max="5378" width="2.140625" style="8" customWidth="1"/>
    <col min="5379" max="5379" width="13.7109375" style="8" customWidth="1"/>
    <col min="5380" max="5380" width="2.140625" style="8" customWidth="1"/>
    <col min="5381" max="5381" width="13.7109375" style="8" customWidth="1"/>
    <col min="5382" max="5382" width="2.140625" style="8" customWidth="1"/>
    <col min="5383" max="5383" width="13.7109375" style="8" customWidth="1"/>
    <col min="5384" max="5384" width="2.140625" style="8" customWidth="1"/>
    <col min="5385" max="5385" width="13.7109375" style="8" customWidth="1"/>
    <col min="5386" max="5386" width="2.140625" style="8" customWidth="1"/>
    <col min="5387" max="5387" width="13.7109375" style="8" customWidth="1"/>
    <col min="5388" max="5388" width="2.140625" style="8" customWidth="1"/>
    <col min="5389" max="5389" width="13.7109375" style="8" customWidth="1"/>
    <col min="5390" max="5390" width="2.140625" style="8" customWidth="1"/>
    <col min="5391" max="5391" width="13.7109375" style="8" customWidth="1"/>
    <col min="5392" max="5392" width="2.140625" style="8" customWidth="1"/>
    <col min="5393" max="5393" width="13.7109375" style="8" customWidth="1"/>
    <col min="5394" max="5397" width="14.7109375" style="8"/>
    <col min="5398" max="5398" width="16.85546875" style="8" customWidth="1"/>
    <col min="5399" max="5632" width="14.7109375" style="8"/>
    <col min="5633" max="5633" width="11.140625" style="8" customWidth="1"/>
    <col min="5634" max="5634" width="2.140625" style="8" customWidth="1"/>
    <col min="5635" max="5635" width="13.7109375" style="8" customWidth="1"/>
    <col min="5636" max="5636" width="2.140625" style="8" customWidth="1"/>
    <col min="5637" max="5637" width="13.7109375" style="8" customWidth="1"/>
    <col min="5638" max="5638" width="2.140625" style="8" customWidth="1"/>
    <col min="5639" max="5639" width="13.7109375" style="8" customWidth="1"/>
    <col min="5640" max="5640" width="2.140625" style="8" customWidth="1"/>
    <col min="5641" max="5641" width="13.7109375" style="8" customWidth="1"/>
    <col min="5642" max="5642" width="2.140625" style="8" customWidth="1"/>
    <col min="5643" max="5643" width="13.7109375" style="8" customWidth="1"/>
    <col min="5644" max="5644" width="2.140625" style="8" customWidth="1"/>
    <col min="5645" max="5645" width="13.7109375" style="8" customWidth="1"/>
    <col min="5646" max="5646" width="2.140625" style="8" customWidth="1"/>
    <col min="5647" max="5647" width="13.7109375" style="8" customWidth="1"/>
    <col min="5648" max="5648" width="2.140625" style="8" customWidth="1"/>
    <col min="5649" max="5649" width="13.7109375" style="8" customWidth="1"/>
    <col min="5650" max="5653" width="14.7109375" style="8"/>
    <col min="5654" max="5654" width="16.85546875" style="8" customWidth="1"/>
    <col min="5655" max="5888" width="14.7109375" style="8"/>
    <col min="5889" max="5889" width="11.140625" style="8" customWidth="1"/>
    <col min="5890" max="5890" width="2.140625" style="8" customWidth="1"/>
    <col min="5891" max="5891" width="13.7109375" style="8" customWidth="1"/>
    <col min="5892" max="5892" width="2.140625" style="8" customWidth="1"/>
    <col min="5893" max="5893" width="13.7109375" style="8" customWidth="1"/>
    <col min="5894" max="5894" width="2.140625" style="8" customWidth="1"/>
    <col min="5895" max="5895" width="13.7109375" style="8" customWidth="1"/>
    <col min="5896" max="5896" width="2.140625" style="8" customWidth="1"/>
    <col min="5897" max="5897" width="13.7109375" style="8" customWidth="1"/>
    <col min="5898" max="5898" width="2.140625" style="8" customWidth="1"/>
    <col min="5899" max="5899" width="13.7109375" style="8" customWidth="1"/>
    <col min="5900" max="5900" width="2.140625" style="8" customWidth="1"/>
    <col min="5901" max="5901" width="13.7109375" style="8" customWidth="1"/>
    <col min="5902" max="5902" width="2.140625" style="8" customWidth="1"/>
    <col min="5903" max="5903" width="13.7109375" style="8" customWidth="1"/>
    <col min="5904" max="5904" width="2.140625" style="8" customWidth="1"/>
    <col min="5905" max="5905" width="13.7109375" style="8" customWidth="1"/>
    <col min="5906" max="5909" width="14.7109375" style="8"/>
    <col min="5910" max="5910" width="16.85546875" style="8" customWidth="1"/>
    <col min="5911" max="6144" width="14.7109375" style="8"/>
    <col min="6145" max="6145" width="11.140625" style="8" customWidth="1"/>
    <col min="6146" max="6146" width="2.140625" style="8" customWidth="1"/>
    <col min="6147" max="6147" width="13.7109375" style="8" customWidth="1"/>
    <col min="6148" max="6148" width="2.140625" style="8" customWidth="1"/>
    <col min="6149" max="6149" width="13.7109375" style="8" customWidth="1"/>
    <col min="6150" max="6150" width="2.140625" style="8" customWidth="1"/>
    <col min="6151" max="6151" width="13.7109375" style="8" customWidth="1"/>
    <col min="6152" max="6152" width="2.140625" style="8" customWidth="1"/>
    <col min="6153" max="6153" width="13.7109375" style="8" customWidth="1"/>
    <col min="6154" max="6154" width="2.140625" style="8" customWidth="1"/>
    <col min="6155" max="6155" width="13.7109375" style="8" customWidth="1"/>
    <col min="6156" max="6156" width="2.140625" style="8" customWidth="1"/>
    <col min="6157" max="6157" width="13.7109375" style="8" customWidth="1"/>
    <col min="6158" max="6158" width="2.140625" style="8" customWidth="1"/>
    <col min="6159" max="6159" width="13.7109375" style="8" customWidth="1"/>
    <col min="6160" max="6160" width="2.140625" style="8" customWidth="1"/>
    <col min="6161" max="6161" width="13.7109375" style="8" customWidth="1"/>
    <col min="6162" max="6165" width="14.7109375" style="8"/>
    <col min="6166" max="6166" width="16.85546875" style="8" customWidth="1"/>
    <col min="6167" max="6400" width="14.7109375" style="8"/>
    <col min="6401" max="6401" width="11.140625" style="8" customWidth="1"/>
    <col min="6402" max="6402" width="2.140625" style="8" customWidth="1"/>
    <col min="6403" max="6403" width="13.7109375" style="8" customWidth="1"/>
    <col min="6404" max="6404" width="2.140625" style="8" customWidth="1"/>
    <col min="6405" max="6405" width="13.7109375" style="8" customWidth="1"/>
    <col min="6406" max="6406" width="2.140625" style="8" customWidth="1"/>
    <col min="6407" max="6407" width="13.7109375" style="8" customWidth="1"/>
    <col min="6408" max="6408" width="2.140625" style="8" customWidth="1"/>
    <col min="6409" max="6409" width="13.7109375" style="8" customWidth="1"/>
    <col min="6410" max="6410" width="2.140625" style="8" customWidth="1"/>
    <col min="6411" max="6411" width="13.7109375" style="8" customWidth="1"/>
    <col min="6412" max="6412" width="2.140625" style="8" customWidth="1"/>
    <col min="6413" max="6413" width="13.7109375" style="8" customWidth="1"/>
    <col min="6414" max="6414" width="2.140625" style="8" customWidth="1"/>
    <col min="6415" max="6415" width="13.7109375" style="8" customWidth="1"/>
    <col min="6416" max="6416" width="2.140625" style="8" customWidth="1"/>
    <col min="6417" max="6417" width="13.7109375" style="8" customWidth="1"/>
    <col min="6418" max="6421" width="14.7109375" style="8"/>
    <col min="6422" max="6422" width="16.85546875" style="8" customWidth="1"/>
    <col min="6423" max="6656" width="14.7109375" style="8"/>
    <col min="6657" max="6657" width="11.140625" style="8" customWidth="1"/>
    <col min="6658" max="6658" width="2.140625" style="8" customWidth="1"/>
    <col min="6659" max="6659" width="13.7109375" style="8" customWidth="1"/>
    <col min="6660" max="6660" width="2.140625" style="8" customWidth="1"/>
    <col min="6661" max="6661" width="13.7109375" style="8" customWidth="1"/>
    <col min="6662" max="6662" width="2.140625" style="8" customWidth="1"/>
    <col min="6663" max="6663" width="13.7109375" style="8" customWidth="1"/>
    <col min="6664" max="6664" width="2.140625" style="8" customWidth="1"/>
    <col min="6665" max="6665" width="13.7109375" style="8" customWidth="1"/>
    <col min="6666" max="6666" width="2.140625" style="8" customWidth="1"/>
    <col min="6667" max="6667" width="13.7109375" style="8" customWidth="1"/>
    <col min="6668" max="6668" width="2.140625" style="8" customWidth="1"/>
    <col min="6669" max="6669" width="13.7109375" style="8" customWidth="1"/>
    <col min="6670" max="6670" width="2.140625" style="8" customWidth="1"/>
    <col min="6671" max="6671" width="13.7109375" style="8" customWidth="1"/>
    <col min="6672" max="6672" width="2.140625" style="8" customWidth="1"/>
    <col min="6673" max="6673" width="13.7109375" style="8" customWidth="1"/>
    <col min="6674" max="6677" width="14.7109375" style="8"/>
    <col min="6678" max="6678" width="16.85546875" style="8" customWidth="1"/>
    <col min="6679" max="6912" width="14.7109375" style="8"/>
    <col min="6913" max="6913" width="11.140625" style="8" customWidth="1"/>
    <col min="6914" max="6914" width="2.140625" style="8" customWidth="1"/>
    <col min="6915" max="6915" width="13.7109375" style="8" customWidth="1"/>
    <col min="6916" max="6916" width="2.140625" style="8" customWidth="1"/>
    <col min="6917" max="6917" width="13.7109375" style="8" customWidth="1"/>
    <col min="6918" max="6918" width="2.140625" style="8" customWidth="1"/>
    <col min="6919" max="6919" width="13.7109375" style="8" customWidth="1"/>
    <col min="6920" max="6920" width="2.140625" style="8" customWidth="1"/>
    <col min="6921" max="6921" width="13.7109375" style="8" customWidth="1"/>
    <col min="6922" max="6922" width="2.140625" style="8" customWidth="1"/>
    <col min="6923" max="6923" width="13.7109375" style="8" customWidth="1"/>
    <col min="6924" max="6924" width="2.140625" style="8" customWidth="1"/>
    <col min="6925" max="6925" width="13.7109375" style="8" customWidth="1"/>
    <col min="6926" max="6926" width="2.140625" style="8" customWidth="1"/>
    <col min="6927" max="6927" width="13.7109375" style="8" customWidth="1"/>
    <col min="6928" max="6928" width="2.140625" style="8" customWidth="1"/>
    <col min="6929" max="6929" width="13.7109375" style="8" customWidth="1"/>
    <col min="6930" max="6933" width="14.7109375" style="8"/>
    <col min="6934" max="6934" width="16.85546875" style="8" customWidth="1"/>
    <col min="6935" max="7168" width="14.7109375" style="8"/>
    <col min="7169" max="7169" width="11.140625" style="8" customWidth="1"/>
    <col min="7170" max="7170" width="2.140625" style="8" customWidth="1"/>
    <col min="7171" max="7171" width="13.7109375" style="8" customWidth="1"/>
    <col min="7172" max="7172" width="2.140625" style="8" customWidth="1"/>
    <col min="7173" max="7173" width="13.7109375" style="8" customWidth="1"/>
    <col min="7174" max="7174" width="2.140625" style="8" customWidth="1"/>
    <col min="7175" max="7175" width="13.7109375" style="8" customWidth="1"/>
    <col min="7176" max="7176" width="2.140625" style="8" customWidth="1"/>
    <col min="7177" max="7177" width="13.7109375" style="8" customWidth="1"/>
    <col min="7178" max="7178" width="2.140625" style="8" customWidth="1"/>
    <col min="7179" max="7179" width="13.7109375" style="8" customWidth="1"/>
    <col min="7180" max="7180" width="2.140625" style="8" customWidth="1"/>
    <col min="7181" max="7181" width="13.7109375" style="8" customWidth="1"/>
    <col min="7182" max="7182" width="2.140625" style="8" customWidth="1"/>
    <col min="7183" max="7183" width="13.7109375" style="8" customWidth="1"/>
    <col min="7184" max="7184" width="2.140625" style="8" customWidth="1"/>
    <col min="7185" max="7185" width="13.7109375" style="8" customWidth="1"/>
    <col min="7186" max="7189" width="14.7109375" style="8"/>
    <col min="7190" max="7190" width="16.85546875" style="8" customWidth="1"/>
    <col min="7191" max="7424" width="14.7109375" style="8"/>
    <col min="7425" max="7425" width="11.140625" style="8" customWidth="1"/>
    <col min="7426" max="7426" width="2.140625" style="8" customWidth="1"/>
    <col min="7427" max="7427" width="13.7109375" style="8" customWidth="1"/>
    <col min="7428" max="7428" width="2.140625" style="8" customWidth="1"/>
    <col min="7429" max="7429" width="13.7109375" style="8" customWidth="1"/>
    <col min="7430" max="7430" width="2.140625" style="8" customWidth="1"/>
    <col min="7431" max="7431" width="13.7109375" style="8" customWidth="1"/>
    <col min="7432" max="7432" width="2.140625" style="8" customWidth="1"/>
    <col min="7433" max="7433" width="13.7109375" style="8" customWidth="1"/>
    <col min="7434" max="7434" width="2.140625" style="8" customWidth="1"/>
    <col min="7435" max="7435" width="13.7109375" style="8" customWidth="1"/>
    <col min="7436" max="7436" width="2.140625" style="8" customWidth="1"/>
    <col min="7437" max="7437" width="13.7109375" style="8" customWidth="1"/>
    <col min="7438" max="7438" width="2.140625" style="8" customWidth="1"/>
    <col min="7439" max="7439" width="13.7109375" style="8" customWidth="1"/>
    <col min="7440" max="7440" width="2.140625" style="8" customWidth="1"/>
    <col min="7441" max="7441" width="13.7109375" style="8" customWidth="1"/>
    <col min="7442" max="7445" width="14.7109375" style="8"/>
    <col min="7446" max="7446" width="16.85546875" style="8" customWidth="1"/>
    <col min="7447" max="7680" width="14.7109375" style="8"/>
    <col min="7681" max="7681" width="11.140625" style="8" customWidth="1"/>
    <col min="7682" max="7682" width="2.140625" style="8" customWidth="1"/>
    <col min="7683" max="7683" width="13.7109375" style="8" customWidth="1"/>
    <col min="7684" max="7684" width="2.140625" style="8" customWidth="1"/>
    <col min="7685" max="7685" width="13.7109375" style="8" customWidth="1"/>
    <col min="7686" max="7686" width="2.140625" style="8" customWidth="1"/>
    <col min="7687" max="7687" width="13.7109375" style="8" customWidth="1"/>
    <col min="7688" max="7688" width="2.140625" style="8" customWidth="1"/>
    <col min="7689" max="7689" width="13.7109375" style="8" customWidth="1"/>
    <col min="7690" max="7690" width="2.140625" style="8" customWidth="1"/>
    <col min="7691" max="7691" width="13.7109375" style="8" customWidth="1"/>
    <col min="7692" max="7692" width="2.140625" style="8" customWidth="1"/>
    <col min="7693" max="7693" width="13.7109375" style="8" customWidth="1"/>
    <col min="7694" max="7694" width="2.140625" style="8" customWidth="1"/>
    <col min="7695" max="7695" width="13.7109375" style="8" customWidth="1"/>
    <col min="7696" max="7696" width="2.140625" style="8" customWidth="1"/>
    <col min="7697" max="7697" width="13.7109375" style="8" customWidth="1"/>
    <col min="7698" max="7701" width="14.7109375" style="8"/>
    <col min="7702" max="7702" width="16.85546875" style="8" customWidth="1"/>
    <col min="7703" max="7936" width="14.7109375" style="8"/>
    <col min="7937" max="7937" width="11.140625" style="8" customWidth="1"/>
    <col min="7938" max="7938" width="2.140625" style="8" customWidth="1"/>
    <col min="7939" max="7939" width="13.7109375" style="8" customWidth="1"/>
    <col min="7940" max="7940" width="2.140625" style="8" customWidth="1"/>
    <col min="7941" max="7941" width="13.7109375" style="8" customWidth="1"/>
    <col min="7942" max="7942" width="2.140625" style="8" customWidth="1"/>
    <col min="7943" max="7943" width="13.7109375" style="8" customWidth="1"/>
    <col min="7944" max="7944" width="2.140625" style="8" customWidth="1"/>
    <col min="7945" max="7945" width="13.7109375" style="8" customWidth="1"/>
    <col min="7946" max="7946" width="2.140625" style="8" customWidth="1"/>
    <col min="7947" max="7947" width="13.7109375" style="8" customWidth="1"/>
    <col min="7948" max="7948" width="2.140625" style="8" customWidth="1"/>
    <col min="7949" max="7949" width="13.7109375" style="8" customWidth="1"/>
    <col min="7950" max="7950" width="2.140625" style="8" customWidth="1"/>
    <col min="7951" max="7951" width="13.7109375" style="8" customWidth="1"/>
    <col min="7952" max="7952" width="2.140625" style="8" customWidth="1"/>
    <col min="7953" max="7953" width="13.7109375" style="8" customWidth="1"/>
    <col min="7954" max="7957" width="14.7109375" style="8"/>
    <col min="7958" max="7958" width="16.85546875" style="8" customWidth="1"/>
    <col min="7959" max="8192" width="14.7109375" style="8"/>
    <col min="8193" max="8193" width="11.140625" style="8" customWidth="1"/>
    <col min="8194" max="8194" width="2.140625" style="8" customWidth="1"/>
    <col min="8195" max="8195" width="13.7109375" style="8" customWidth="1"/>
    <col min="8196" max="8196" width="2.140625" style="8" customWidth="1"/>
    <col min="8197" max="8197" width="13.7109375" style="8" customWidth="1"/>
    <col min="8198" max="8198" width="2.140625" style="8" customWidth="1"/>
    <col min="8199" max="8199" width="13.7109375" style="8" customWidth="1"/>
    <col min="8200" max="8200" width="2.140625" style="8" customWidth="1"/>
    <col min="8201" max="8201" width="13.7109375" style="8" customWidth="1"/>
    <col min="8202" max="8202" width="2.140625" style="8" customWidth="1"/>
    <col min="8203" max="8203" width="13.7109375" style="8" customWidth="1"/>
    <col min="8204" max="8204" width="2.140625" style="8" customWidth="1"/>
    <col min="8205" max="8205" width="13.7109375" style="8" customWidth="1"/>
    <col min="8206" max="8206" width="2.140625" style="8" customWidth="1"/>
    <col min="8207" max="8207" width="13.7109375" style="8" customWidth="1"/>
    <col min="8208" max="8208" width="2.140625" style="8" customWidth="1"/>
    <col min="8209" max="8209" width="13.7109375" style="8" customWidth="1"/>
    <col min="8210" max="8213" width="14.7109375" style="8"/>
    <col min="8214" max="8214" width="16.85546875" style="8" customWidth="1"/>
    <col min="8215" max="8448" width="14.7109375" style="8"/>
    <col min="8449" max="8449" width="11.140625" style="8" customWidth="1"/>
    <col min="8450" max="8450" width="2.140625" style="8" customWidth="1"/>
    <col min="8451" max="8451" width="13.7109375" style="8" customWidth="1"/>
    <col min="8452" max="8452" width="2.140625" style="8" customWidth="1"/>
    <col min="8453" max="8453" width="13.7109375" style="8" customWidth="1"/>
    <col min="8454" max="8454" width="2.140625" style="8" customWidth="1"/>
    <col min="8455" max="8455" width="13.7109375" style="8" customWidth="1"/>
    <col min="8456" max="8456" width="2.140625" style="8" customWidth="1"/>
    <col min="8457" max="8457" width="13.7109375" style="8" customWidth="1"/>
    <col min="8458" max="8458" width="2.140625" style="8" customWidth="1"/>
    <col min="8459" max="8459" width="13.7109375" style="8" customWidth="1"/>
    <col min="8460" max="8460" width="2.140625" style="8" customWidth="1"/>
    <col min="8461" max="8461" width="13.7109375" style="8" customWidth="1"/>
    <col min="8462" max="8462" width="2.140625" style="8" customWidth="1"/>
    <col min="8463" max="8463" width="13.7109375" style="8" customWidth="1"/>
    <col min="8464" max="8464" width="2.140625" style="8" customWidth="1"/>
    <col min="8465" max="8465" width="13.7109375" style="8" customWidth="1"/>
    <col min="8466" max="8469" width="14.7109375" style="8"/>
    <col min="8470" max="8470" width="16.85546875" style="8" customWidth="1"/>
    <col min="8471" max="8704" width="14.7109375" style="8"/>
    <col min="8705" max="8705" width="11.140625" style="8" customWidth="1"/>
    <col min="8706" max="8706" width="2.140625" style="8" customWidth="1"/>
    <col min="8707" max="8707" width="13.7109375" style="8" customWidth="1"/>
    <col min="8708" max="8708" width="2.140625" style="8" customWidth="1"/>
    <col min="8709" max="8709" width="13.7109375" style="8" customWidth="1"/>
    <col min="8710" max="8710" width="2.140625" style="8" customWidth="1"/>
    <col min="8711" max="8711" width="13.7109375" style="8" customWidth="1"/>
    <col min="8712" max="8712" width="2.140625" style="8" customWidth="1"/>
    <col min="8713" max="8713" width="13.7109375" style="8" customWidth="1"/>
    <col min="8714" max="8714" width="2.140625" style="8" customWidth="1"/>
    <col min="8715" max="8715" width="13.7109375" style="8" customWidth="1"/>
    <col min="8716" max="8716" width="2.140625" style="8" customWidth="1"/>
    <col min="8717" max="8717" width="13.7109375" style="8" customWidth="1"/>
    <col min="8718" max="8718" width="2.140625" style="8" customWidth="1"/>
    <col min="8719" max="8719" width="13.7109375" style="8" customWidth="1"/>
    <col min="8720" max="8720" width="2.140625" style="8" customWidth="1"/>
    <col min="8721" max="8721" width="13.7109375" style="8" customWidth="1"/>
    <col min="8722" max="8725" width="14.7109375" style="8"/>
    <col min="8726" max="8726" width="16.85546875" style="8" customWidth="1"/>
    <col min="8727" max="8960" width="14.7109375" style="8"/>
    <col min="8961" max="8961" width="11.140625" style="8" customWidth="1"/>
    <col min="8962" max="8962" width="2.140625" style="8" customWidth="1"/>
    <col min="8963" max="8963" width="13.7109375" style="8" customWidth="1"/>
    <col min="8964" max="8964" width="2.140625" style="8" customWidth="1"/>
    <col min="8965" max="8965" width="13.7109375" style="8" customWidth="1"/>
    <col min="8966" max="8966" width="2.140625" style="8" customWidth="1"/>
    <col min="8967" max="8967" width="13.7109375" style="8" customWidth="1"/>
    <col min="8968" max="8968" width="2.140625" style="8" customWidth="1"/>
    <col min="8969" max="8969" width="13.7109375" style="8" customWidth="1"/>
    <col min="8970" max="8970" width="2.140625" style="8" customWidth="1"/>
    <col min="8971" max="8971" width="13.7109375" style="8" customWidth="1"/>
    <col min="8972" max="8972" width="2.140625" style="8" customWidth="1"/>
    <col min="8973" max="8973" width="13.7109375" style="8" customWidth="1"/>
    <col min="8974" max="8974" width="2.140625" style="8" customWidth="1"/>
    <col min="8975" max="8975" width="13.7109375" style="8" customWidth="1"/>
    <col min="8976" max="8976" width="2.140625" style="8" customWidth="1"/>
    <col min="8977" max="8977" width="13.7109375" style="8" customWidth="1"/>
    <col min="8978" max="8981" width="14.7109375" style="8"/>
    <col min="8982" max="8982" width="16.85546875" style="8" customWidth="1"/>
    <col min="8983" max="9216" width="14.7109375" style="8"/>
    <col min="9217" max="9217" width="11.140625" style="8" customWidth="1"/>
    <col min="9218" max="9218" width="2.140625" style="8" customWidth="1"/>
    <col min="9219" max="9219" width="13.7109375" style="8" customWidth="1"/>
    <col min="9220" max="9220" width="2.140625" style="8" customWidth="1"/>
    <col min="9221" max="9221" width="13.7109375" style="8" customWidth="1"/>
    <col min="9222" max="9222" width="2.140625" style="8" customWidth="1"/>
    <col min="9223" max="9223" width="13.7109375" style="8" customWidth="1"/>
    <col min="9224" max="9224" width="2.140625" style="8" customWidth="1"/>
    <col min="9225" max="9225" width="13.7109375" style="8" customWidth="1"/>
    <col min="9226" max="9226" width="2.140625" style="8" customWidth="1"/>
    <col min="9227" max="9227" width="13.7109375" style="8" customWidth="1"/>
    <col min="9228" max="9228" width="2.140625" style="8" customWidth="1"/>
    <col min="9229" max="9229" width="13.7109375" style="8" customWidth="1"/>
    <col min="9230" max="9230" width="2.140625" style="8" customWidth="1"/>
    <col min="9231" max="9231" width="13.7109375" style="8" customWidth="1"/>
    <col min="9232" max="9232" width="2.140625" style="8" customWidth="1"/>
    <col min="9233" max="9233" width="13.7109375" style="8" customWidth="1"/>
    <col min="9234" max="9237" width="14.7109375" style="8"/>
    <col min="9238" max="9238" width="16.85546875" style="8" customWidth="1"/>
    <col min="9239" max="9472" width="14.7109375" style="8"/>
    <col min="9473" max="9473" width="11.140625" style="8" customWidth="1"/>
    <col min="9474" max="9474" width="2.140625" style="8" customWidth="1"/>
    <col min="9475" max="9475" width="13.7109375" style="8" customWidth="1"/>
    <col min="9476" max="9476" width="2.140625" style="8" customWidth="1"/>
    <col min="9477" max="9477" width="13.7109375" style="8" customWidth="1"/>
    <col min="9478" max="9478" width="2.140625" style="8" customWidth="1"/>
    <col min="9479" max="9479" width="13.7109375" style="8" customWidth="1"/>
    <col min="9480" max="9480" width="2.140625" style="8" customWidth="1"/>
    <col min="9481" max="9481" width="13.7109375" style="8" customWidth="1"/>
    <col min="9482" max="9482" width="2.140625" style="8" customWidth="1"/>
    <col min="9483" max="9483" width="13.7109375" style="8" customWidth="1"/>
    <col min="9484" max="9484" width="2.140625" style="8" customWidth="1"/>
    <col min="9485" max="9485" width="13.7109375" style="8" customWidth="1"/>
    <col min="9486" max="9486" width="2.140625" style="8" customWidth="1"/>
    <col min="9487" max="9487" width="13.7109375" style="8" customWidth="1"/>
    <col min="9488" max="9488" width="2.140625" style="8" customWidth="1"/>
    <col min="9489" max="9489" width="13.7109375" style="8" customWidth="1"/>
    <col min="9490" max="9493" width="14.7109375" style="8"/>
    <col min="9494" max="9494" width="16.85546875" style="8" customWidth="1"/>
    <col min="9495" max="9728" width="14.7109375" style="8"/>
    <col min="9729" max="9729" width="11.140625" style="8" customWidth="1"/>
    <col min="9730" max="9730" width="2.140625" style="8" customWidth="1"/>
    <col min="9731" max="9731" width="13.7109375" style="8" customWidth="1"/>
    <col min="9732" max="9732" width="2.140625" style="8" customWidth="1"/>
    <col min="9733" max="9733" width="13.7109375" style="8" customWidth="1"/>
    <col min="9734" max="9734" width="2.140625" style="8" customWidth="1"/>
    <col min="9735" max="9735" width="13.7109375" style="8" customWidth="1"/>
    <col min="9736" max="9736" width="2.140625" style="8" customWidth="1"/>
    <col min="9737" max="9737" width="13.7109375" style="8" customWidth="1"/>
    <col min="9738" max="9738" width="2.140625" style="8" customWidth="1"/>
    <col min="9739" max="9739" width="13.7109375" style="8" customWidth="1"/>
    <col min="9740" max="9740" width="2.140625" style="8" customWidth="1"/>
    <col min="9741" max="9741" width="13.7109375" style="8" customWidth="1"/>
    <col min="9742" max="9742" width="2.140625" style="8" customWidth="1"/>
    <col min="9743" max="9743" width="13.7109375" style="8" customWidth="1"/>
    <col min="9744" max="9744" width="2.140625" style="8" customWidth="1"/>
    <col min="9745" max="9745" width="13.7109375" style="8" customWidth="1"/>
    <col min="9746" max="9749" width="14.7109375" style="8"/>
    <col min="9750" max="9750" width="16.85546875" style="8" customWidth="1"/>
    <col min="9751" max="9984" width="14.7109375" style="8"/>
    <col min="9985" max="9985" width="11.140625" style="8" customWidth="1"/>
    <col min="9986" max="9986" width="2.140625" style="8" customWidth="1"/>
    <col min="9987" max="9987" width="13.7109375" style="8" customWidth="1"/>
    <col min="9988" max="9988" width="2.140625" style="8" customWidth="1"/>
    <col min="9989" max="9989" width="13.7109375" style="8" customWidth="1"/>
    <col min="9990" max="9990" width="2.140625" style="8" customWidth="1"/>
    <col min="9991" max="9991" width="13.7109375" style="8" customWidth="1"/>
    <col min="9992" max="9992" width="2.140625" style="8" customWidth="1"/>
    <col min="9993" max="9993" width="13.7109375" style="8" customWidth="1"/>
    <col min="9994" max="9994" width="2.140625" style="8" customWidth="1"/>
    <col min="9995" max="9995" width="13.7109375" style="8" customWidth="1"/>
    <col min="9996" max="9996" width="2.140625" style="8" customWidth="1"/>
    <col min="9997" max="9997" width="13.7109375" style="8" customWidth="1"/>
    <col min="9998" max="9998" width="2.140625" style="8" customWidth="1"/>
    <col min="9999" max="9999" width="13.7109375" style="8" customWidth="1"/>
    <col min="10000" max="10000" width="2.140625" style="8" customWidth="1"/>
    <col min="10001" max="10001" width="13.7109375" style="8" customWidth="1"/>
    <col min="10002" max="10005" width="14.7109375" style="8"/>
    <col min="10006" max="10006" width="16.85546875" style="8" customWidth="1"/>
    <col min="10007" max="10240" width="14.7109375" style="8"/>
    <col min="10241" max="10241" width="11.140625" style="8" customWidth="1"/>
    <col min="10242" max="10242" width="2.140625" style="8" customWidth="1"/>
    <col min="10243" max="10243" width="13.7109375" style="8" customWidth="1"/>
    <col min="10244" max="10244" width="2.140625" style="8" customWidth="1"/>
    <col min="10245" max="10245" width="13.7109375" style="8" customWidth="1"/>
    <col min="10246" max="10246" width="2.140625" style="8" customWidth="1"/>
    <col min="10247" max="10247" width="13.7109375" style="8" customWidth="1"/>
    <col min="10248" max="10248" width="2.140625" style="8" customWidth="1"/>
    <col min="10249" max="10249" width="13.7109375" style="8" customWidth="1"/>
    <col min="10250" max="10250" width="2.140625" style="8" customWidth="1"/>
    <col min="10251" max="10251" width="13.7109375" style="8" customWidth="1"/>
    <col min="10252" max="10252" width="2.140625" style="8" customWidth="1"/>
    <col min="10253" max="10253" width="13.7109375" style="8" customWidth="1"/>
    <col min="10254" max="10254" width="2.140625" style="8" customWidth="1"/>
    <col min="10255" max="10255" width="13.7109375" style="8" customWidth="1"/>
    <col min="10256" max="10256" width="2.140625" style="8" customWidth="1"/>
    <col min="10257" max="10257" width="13.7109375" style="8" customWidth="1"/>
    <col min="10258" max="10261" width="14.7109375" style="8"/>
    <col min="10262" max="10262" width="16.85546875" style="8" customWidth="1"/>
    <col min="10263" max="10496" width="14.7109375" style="8"/>
    <col min="10497" max="10497" width="11.140625" style="8" customWidth="1"/>
    <col min="10498" max="10498" width="2.140625" style="8" customWidth="1"/>
    <col min="10499" max="10499" width="13.7109375" style="8" customWidth="1"/>
    <col min="10500" max="10500" width="2.140625" style="8" customWidth="1"/>
    <col min="10501" max="10501" width="13.7109375" style="8" customWidth="1"/>
    <col min="10502" max="10502" width="2.140625" style="8" customWidth="1"/>
    <col min="10503" max="10503" width="13.7109375" style="8" customWidth="1"/>
    <col min="10504" max="10504" width="2.140625" style="8" customWidth="1"/>
    <col min="10505" max="10505" width="13.7109375" style="8" customWidth="1"/>
    <col min="10506" max="10506" width="2.140625" style="8" customWidth="1"/>
    <col min="10507" max="10507" width="13.7109375" style="8" customWidth="1"/>
    <col min="10508" max="10508" width="2.140625" style="8" customWidth="1"/>
    <col min="10509" max="10509" width="13.7109375" style="8" customWidth="1"/>
    <col min="10510" max="10510" width="2.140625" style="8" customWidth="1"/>
    <col min="10511" max="10511" width="13.7109375" style="8" customWidth="1"/>
    <col min="10512" max="10512" width="2.140625" style="8" customWidth="1"/>
    <col min="10513" max="10513" width="13.7109375" style="8" customWidth="1"/>
    <col min="10514" max="10517" width="14.7109375" style="8"/>
    <col min="10518" max="10518" width="16.85546875" style="8" customWidth="1"/>
    <col min="10519" max="10752" width="14.7109375" style="8"/>
    <col min="10753" max="10753" width="11.140625" style="8" customWidth="1"/>
    <col min="10754" max="10754" width="2.140625" style="8" customWidth="1"/>
    <col min="10755" max="10755" width="13.7109375" style="8" customWidth="1"/>
    <col min="10756" max="10756" width="2.140625" style="8" customWidth="1"/>
    <col min="10757" max="10757" width="13.7109375" style="8" customWidth="1"/>
    <col min="10758" max="10758" width="2.140625" style="8" customWidth="1"/>
    <col min="10759" max="10759" width="13.7109375" style="8" customWidth="1"/>
    <col min="10760" max="10760" width="2.140625" style="8" customWidth="1"/>
    <col min="10761" max="10761" width="13.7109375" style="8" customWidth="1"/>
    <col min="10762" max="10762" width="2.140625" style="8" customWidth="1"/>
    <col min="10763" max="10763" width="13.7109375" style="8" customWidth="1"/>
    <col min="10764" max="10764" width="2.140625" style="8" customWidth="1"/>
    <col min="10765" max="10765" width="13.7109375" style="8" customWidth="1"/>
    <col min="10766" max="10766" width="2.140625" style="8" customWidth="1"/>
    <col min="10767" max="10767" width="13.7109375" style="8" customWidth="1"/>
    <col min="10768" max="10768" width="2.140625" style="8" customWidth="1"/>
    <col min="10769" max="10769" width="13.7109375" style="8" customWidth="1"/>
    <col min="10770" max="10773" width="14.7109375" style="8"/>
    <col min="10774" max="10774" width="16.85546875" style="8" customWidth="1"/>
    <col min="10775" max="11008" width="14.7109375" style="8"/>
    <col min="11009" max="11009" width="11.140625" style="8" customWidth="1"/>
    <col min="11010" max="11010" width="2.140625" style="8" customWidth="1"/>
    <col min="11011" max="11011" width="13.7109375" style="8" customWidth="1"/>
    <col min="11012" max="11012" width="2.140625" style="8" customWidth="1"/>
    <col min="11013" max="11013" width="13.7109375" style="8" customWidth="1"/>
    <col min="11014" max="11014" width="2.140625" style="8" customWidth="1"/>
    <col min="11015" max="11015" width="13.7109375" style="8" customWidth="1"/>
    <col min="11016" max="11016" width="2.140625" style="8" customWidth="1"/>
    <col min="11017" max="11017" width="13.7109375" style="8" customWidth="1"/>
    <col min="11018" max="11018" width="2.140625" style="8" customWidth="1"/>
    <col min="11019" max="11019" width="13.7109375" style="8" customWidth="1"/>
    <col min="11020" max="11020" width="2.140625" style="8" customWidth="1"/>
    <col min="11021" max="11021" width="13.7109375" style="8" customWidth="1"/>
    <col min="11022" max="11022" width="2.140625" style="8" customWidth="1"/>
    <col min="11023" max="11023" width="13.7109375" style="8" customWidth="1"/>
    <col min="11024" max="11024" width="2.140625" style="8" customWidth="1"/>
    <col min="11025" max="11025" width="13.7109375" style="8" customWidth="1"/>
    <col min="11026" max="11029" width="14.7109375" style="8"/>
    <col min="11030" max="11030" width="16.85546875" style="8" customWidth="1"/>
    <col min="11031" max="11264" width="14.7109375" style="8"/>
    <col min="11265" max="11265" width="11.140625" style="8" customWidth="1"/>
    <col min="11266" max="11266" width="2.140625" style="8" customWidth="1"/>
    <col min="11267" max="11267" width="13.7109375" style="8" customWidth="1"/>
    <col min="11268" max="11268" width="2.140625" style="8" customWidth="1"/>
    <col min="11269" max="11269" width="13.7109375" style="8" customWidth="1"/>
    <col min="11270" max="11270" width="2.140625" style="8" customWidth="1"/>
    <col min="11271" max="11271" width="13.7109375" style="8" customWidth="1"/>
    <col min="11272" max="11272" width="2.140625" style="8" customWidth="1"/>
    <col min="11273" max="11273" width="13.7109375" style="8" customWidth="1"/>
    <col min="11274" max="11274" width="2.140625" style="8" customWidth="1"/>
    <col min="11275" max="11275" width="13.7109375" style="8" customWidth="1"/>
    <col min="11276" max="11276" width="2.140625" style="8" customWidth="1"/>
    <col min="11277" max="11277" width="13.7109375" style="8" customWidth="1"/>
    <col min="11278" max="11278" width="2.140625" style="8" customWidth="1"/>
    <col min="11279" max="11279" width="13.7109375" style="8" customWidth="1"/>
    <col min="11280" max="11280" width="2.140625" style="8" customWidth="1"/>
    <col min="11281" max="11281" width="13.7109375" style="8" customWidth="1"/>
    <col min="11282" max="11285" width="14.7109375" style="8"/>
    <col min="11286" max="11286" width="16.85546875" style="8" customWidth="1"/>
    <col min="11287" max="11520" width="14.7109375" style="8"/>
    <col min="11521" max="11521" width="11.140625" style="8" customWidth="1"/>
    <col min="11522" max="11522" width="2.140625" style="8" customWidth="1"/>
    <col min="11523" max="11523" width="13.7109375" style="8" customWidth="1"/>
    <col min="11524" max="11524" width="2.140625" style="8" customWidth="1"/>
    <col min="11525" max="11525" width="13.7109375" style="8" customWidth="1"/>
    <col min="11526" max="11526" width="2.140625" style="8" customWidth="1"/>
    <col min="11527" max="11527" width="13.7109375" style="8" customWidth="1"/>
    <col min="11528" max="11528" width="2.140625" style="8" customWidth="1"/>
    <col min="11529" max="11529" width="13.7109375" style="8" customWidth="1"/>
    <col min="11530" max="11530" width="2.140625" style="8" customWidth="1"/>
    <col min="11531" max="11531" width="13.7109375" style="8" customWidth="1"/>
    <col min="11532" max="11532" width="2.140625" style="8" customWidth="1"/>
    <col min="11533" max="11533" width="13.7109375" style="8" customWidth="1"/>
    <col min="11534" max="11534" width="2.140625" style="8" customWidth="1"/>
    <col min="11535" max="11535" width="13.7109375" style="8" customWidth="1"/>
    <col min="11536" max="11536" width="2.140625" style="8" customWidth="1"/>
    <col min="11537" max="11537" width="13.7109375" style="8" customWidth="1"/>
    <col min="11538" max="11541" width="14.7109375" style="8"/>
    <col min="11542" max="11542" width="16.85546875" style="8" customWidth="1"/>
    <col min="11543" max="11776" width="14.7109375" style="8"/>
    <col min="11777" max="11777" width="11.140625" style="8" customWidth="1"/>
    <col min="11778" max="11778" width="2.140625" style="8" customWidth="1"/>
    <col min="11779" max="11779" width="13.7109375" style="8" customWidth="1"/>
    <col min="11780" max="11780" width="2.140625" style="8" customWidth="1"/>
    <col min="11781" max="11781" width="13.7109375" style="8" customWidth="1"/>
    <col min="11782" max="11782" width="2.140625" style="8" customWidth="1"/>
    <col min="11783" max="11783" width="13.7109375" style="8" customWidth="1"/>
    <col min="11784" max="11784" width="2.140625" style="8" customWidth="1"/>
    <col min="11785" max="11785" width="13.7109375" style="8" customWidth="1"/>
    <col min="11786" max="11786" width="2.140625" style="8" customWidth="1"/>
    <col min="11787" max="11787" width="13.7109375" style="8" customWidth="1"/>
    <col min="11788" max="11788" width="2.140625" style="8" customWidth="1"/>
    <col min="11789" max="11789" width="13.7109375" style="8" customWidth="1"/>
    <col min="11790" max="11790" width="2.140625" style="8" customWidth="1"/>
    <col min="11791" max="11791" width="13.7109375" style="8" customWidth="1"/>
    <col min="11792" max="11792" width="2.140625" style="8" customWidth="1"/>
    <col min="11793" max="11793" width="13.7109375" style="8" customWidth="1"/>
    <col min="11794" max="11797" width="14.7109375" style="8"/>
    <col min="11798" max="11798" width="16.85546875" style="8" customWidth="1"/>
    <col min="11799" max="12032" width="14.7109375" style="8"/>
    <col min="12033" max="12033" width="11.140625" style="8" customWidth="1"/>
    <col min="12034" max="12034" width="2.140625" style="8" customWidth="1"/>
    <col min="12035" max="12035" width="13.7109375" style="8" customWidth="1"/>
    <col min="12036" max="12036" width="2.140625" style="8" customWidth="1"/>
    <col min="12037" max="12037" width="13.7109375" style="8" customWidth="1"/>
    <col min="12038" max="12038" width="2.140625" style="8" customWidth="1"/>
    <col min="12039" max="12039" width="13.7109375" style="8" customWidth="1"/>
    <col min="12040" max="12040" width="2.140625" style="8" customWidth="1"/>
    <col min="12041" max="12041" width="13.7109375" style="8" customWidth="1"/>
    <col min="12042" max="12042" width="2.140625" style="8" customWidth="1"/>
    <col min="12043" max="12043" width="13.7109375" style="8" customWidth="1"/>
    <col min="12044" max="12044" width="2.140625" style="8" customWidth="1"/>
    <col min="12045" max="12045" width="13.7109375" style="8" customWidth="1"/>
    <col min="12046" max="12046" width="2.140625" style="8" customWidth="1"/>
    <col min="12047" max="12047" width="13.7109375" style="8" customWidth="1"/>
    <col min="12048" max="12048" width="2.140625" style="8" customWidth="1"/>
    <col min="12049" max="12049" width="13.7109375" style="8" customWidth="1"/>
    <col min="12050" max="12053" width="14.7109375" style="8"/>
    <col min="12054" max="12054" width="16.85546875" style="8" customWidth="1"/>
    <col min="12055" max="12288" width="14.7109375" style="8"/>
    <col min="12289" max="12289" width="11.140625" style="8" customWidth="1"/>
    <col min="12290" max="12290" width="2.140625" style="8" customWidth="1"/>
    <col min="12291" max="12291" width="13.7109375" style="8" customWidth="1"/>
    <col min="12292" max="12292" width="2.140625" style="8" customWidth="1"/>
    <col min="12293" max="12293" width="13.7109375" style="8" customWidth="1"/>
    <col min="12294" max="12294" width="2.140625" style="8" customWidth="1"/>
    <col min="12295" max="12295" width="13.7109375" style="8" customWidth="1"/>
    <col min="12296" max="12296" width="2.140625" style="8" customWidth="1"/>
    <col min="12297" max="12297" width="13.7109375" style="8" customWidth="1"/>
    <col min="12298" max="12298" width="2.140625" style="8" customWidth="1"/>
    <col min="12299" max="12299" width="13.7109375" style="8" customWidth="1"/>
    <col min="12300" max="12300" width="2.140625" style="8" customWidth="1"/>
    <col min="12301" max="12301" width="13.7109375" style="8" customWidth="1"/>
    <col min="12302" max="12302" width="2.140625" style="8" customWidth="1"/>
    <col min="12303" max="12303" width="13.7109375" style="8" customWidth="1"/>
    <col min="12304" max="12304" width="2.140625" style="8" customWidth="1"/>
    <col min="12305" max="12305" width="13.7109375" style="8" customWidth="1"/>
    <col min="12306" max="12309" width="14.7109375" style="8"/>
    <col min="12310" max="12310" width="16.85546875" style="8" customWidth="1"/>
    <col min="12311" max="12544" width="14.7109375" style="8"/>
    <col min="12545" max="12545" width="11.140625" style="8" customWidth="1"/>
    <col min="12546" max="12546" width="2.140625" style="8" customWidth="1"/>
    <col min="12547" max="12547" width="13.7109375" style="8" customWidth="1"/>
    <col min="12548" max="12548" width="2.140625" style="8" customWidth="1"/>
    <col min="12549" max="12549" width="13.7109375" style="8" customWidth="1"/>
    <col min="12550" max="12550" width="2.140625" style="8" customWidth="1"/>
    <col min="12551" max="12551" width="13.7109375" style="8" customWidth="1"/>
    <col min="12552" max="12552" width="2.140625" style="8" customWidth="1"/>
    <col min="12553" max="12553" width="13.7109375" style="8" customWidth="1"/>
    <col min="12554" max="12554" width="2.140625" style="8" customWidth="1"/>
    <col min="12555" max="12555" width="13.7109375" style="8" customWidth="1"/>
    <col min="12556" max="12556" width="2.140625" style="8" customWidth="1"/>
    <col min="12557" max="12557" width="13.7109375" style="8" customWidth="1"/>
    <col min="12558" max="12558" width="2.140625" style="8" customWidth="1"/>
    <col min="12559" max="12559" width="13.7109375" style="8" customWidth="1"/>
    <col min="12560" max="12560" width="2.140625" style="8" customWidth="1"/>
    <col min="12561" max="12561" width="13.7109375" style="8" customWidth="1"/>
    <col min="12562" max="12565" width="14.7109375" style="8"/>
    <col min="12566" max="12566" width="16.85546875" style="8" customWidth="1"/>
    <col min="12567" max="12800" width="14.7109375" style="8"/>
    <col min="12801" max="12801" width="11.140625" style="8" customWidth="1"/>
    <col min="12802" max="12802" width="2.140625" style="8" customWidth="1"/>
    <col min="12803" max="12803" width="13.7109375" style="8" customWidth="1"/>
    <col min="12804" max="12804" width="2.140625" style="8" customWidth="1"/>
    <col min="12805" max="12805" width="13.7109375" style="8" customWidth="1"/>
    <col min="12806" max="12806" width="2.140625" style="8" customWidth="1"/>
    <col min="12807" max="12807" width="13.7109375" style="8" customWidth="1"/>
    <col min="12808" max="12808" width="2.140625" style="8" customWidth="1"/>
    <col min="12809" max="12809" width="13.7109375" style="8" customWidth="1"/>
    <col min="12810" max="12810" width="2.140625" style="8" customWidth="1"/>
    <col min="12811" max="12811" width="13.7109375" style="8" customWidth="1"/>
    <col min="12812" max="12812" width="2.140625" style="8" customWidth="1"/>
    <col min="12813" max="12813" width="13.7109375" style="8" customWidth="1"/>
    <col min="12814" max="12814" width="2.140625" style="8" customWidth="1"/>
    <col min="12815" max="12815" width="13.7109375" style="8" customWidth="1"/>
    <col min="12816" max="12816" width="2.140625" style="8" customWidth="1"/>
    <col min="12817" max="12817" width="13.7109375" style="8" customWidth="1"/>
    <col min="12818" max="12821" width="14.7109375" style="8"/>
    <col min="12822" max="12822" width="16.85546875" style="8" customWidth="1"/>
    <col min="12823" max="13056" width="14.7109375" style="8"/>
    <col min="13057" max="13057" width="11.140625" style="8" customWidth="1"/>
    <col min="13058" max="13058" width="2.140625" style="8" customWidth="1"/>
    <col min="13059" max="13059" width="13.7109375" style="8" customWidth="1"/>
    <col min="13060" max="13060" width="2.140625" style="8" customWidth="1"/>
    <col min="13061" max="13061" width="13.7109375" style="8" customWidth="1"/>
    <col min="13062" max="13062" width="2.140625" style="8" customWidth="1"/>
    <col min="13063" max="13063" width="13.7109375" style="8" customWidth="1"/>
    <col min="13064" max="13064" width="2.140625" style="8" customWidth="1"/>
    <col min="13065" max="13065" width="13.7109375" style="8" customWidth="1"/>
    <col min="13066" max="13066" width="2.140625" style="8" customWidth="1"/>
    <col min="13067" max="13067" width="13.7109375" style="8" customWidth="1"/>
    <col min="13068" max="13068" width="2.140625" style="8" customWidth="1"/>
    <col min="13069" max="13069" width="13.7109375" style="8" customWidth="1"/>
    <col min="13070" max="13070" width="2.140625" style="8" customWidth="1"/>
    <col min="13071" max="13071" width="13.7109375" style="8" customWidth="1"/>
    <col min="13072" max="13072" width="2.140625" style="8" customWidth="1"/>
    <col min="13073" max="13073" width="13.7109375" style="8" customWidth="1"/>
    <col min="13074" max="13077" width="14.7109375" style="8"/>
    <col min="13078" max="13078" width="16.85546875" style="8" customWidth="1"/>
    <col min="13079" max="13312" width="14.7109375" style="8"/>
    <col min="13313" max="13313" width="11.140625" style="8" customWidth="1"/>
    <col min="13314" max="13314" width="2.140625" style="8" customWidth="1"/>
    <col min="13315" max="13315" width="13.7109375" style="8" customWidth="1"/>
    <col min="13316" max="13316" width="2.140625" style="8" customWidth="1"/>
    <col min="13317" max="13317" width="13.7109375" style="8" customWidth="1"/>
    <col min="13318" max="13318" width="2.140625" style="8" customWidth="1"/>
    <col min="13319" max="13319" width="13.7109375" style="8" customWidth="1"/>
    <col min="13320" max="13320" width="2.140625" style="8" customWidth="1"/>
    <col min="13321" max="13321" width="13.7109375" style="8" customWidth="1"/>
    <col min="13322" max="13322" width="2.140625" style="8" customWidth="1"/>
    <col min="13323" max="13323" width="13.7109375" style="8" customWidth="1"/>
    <col min="13324" max="13324" width="2.140625" style="8" customWidth="1"/>
    <col min="13325" max="13325" width="13.7109375" style="8" customWidth="1"/>
    <col min="13326" max="13326" width="2.140625" style="8" customWidth="1"/>
    <col min="13327" max="13327" width="13.7109375" style="8" customWidth="1"/>
    <col min="13328" max="13328" width="2.140625" style="8" customWidth="1"/>
    <col min="13329" max="13329" width="13.7109375" style="8" customWidth="1"/>
    <col min="13330" max="13333" width="14.7109375" style="8"/>
    <col min="13334" max="13334" width="16.85546875" style="8" customWidth="1"/>
    <col min="13335" max="13568" width="14.7109375" style="8"/>
    <col min="13569" max="13569" width="11.140625" style="8" customWidth="1"/>
    <col min="13570" max="13570" width="2.140625" style="8" customWidth="1"/>
    <col min="13571" max="13571" width="13.7109375" style="8" customWidth="1"/>
    <col min="13572" max="13572" width="2.140625" style="8" customWidth="1"/>
    <col min="13573" max="13573" width="13.7109375" style="8" customWidth="1"/>
    <col min="13574" max="13574" width="2.140625" style="8" customWidth="1"/>
    <col min="13575" max="13575" width="13.7109375" style="8" customWidth="1"/>
    <col min="13576" max="13576" width="2.140625" style="8" customWidth="1"/>
    <col min="13577" max="13577" width="13.7109375" style="8" customWidth="1"/>
    <col min="13578" max="13578" width="2.140625" style="8" customWidth="1"/>
    <col min="13579" max="13579" width="13.7109375" style="8" customWidth="1"/>
    <col min="13580" max="13580" width="2.140625" style="8" customWidth="1"/>
    <col min="13581" max="13581" width="13.7109375" style="8" customWidth="1"/>
    <col min="13582" max="13582" width="2.140625" style="8" customWidth="1"/>
    <col min="13583" max="13583" width="13.7109375" style="8" customWidth="1"/>
    <col min="13584" max="13584" width="2.140625" style="8" customWidth="1"/>
    <col min="13585" max="13585" width="13.7109375" style="8" customWidth="1"/>
    <col min="13586" max="13589" width="14.7109375" style="8"/>
    <col min="13590" max="13590" width="16.85546875" style="8" customWidth="1"/>
    <col min="13591" max="13824" width="14.7109375" style="8"/>
    <col min="13825" max="13825" width="11.140625" style="8" customWidth="1"/>
    <col min="13826" max="13826" width="2.140625" style="8" customWidth="1"/>
    <col min="13827" max="13827" width="13.7109375" style="8" customWidth="1"/>
    <col min="13828" max="13828" width="2.140625" style="8" customWidth="1"/>
    <col min="13829" max="13829" width="13.7109375" style="8" customWidth="1"/>
    <col min="13830" max="13830" width="2.140625" style="8" customWidth="1"/>
    <col min="13831" max="13831" width="13.7109375" style="8" customWidth="1"/>
    <col min="13832" max="13832" width="2.140625" style="8" customWidth="1"/>
    <col min="13833" max="13833" width="13.7109375" style="8" customWidth="1"/>
    <col min="13834" max="13834" width="2.140625" style="8" customWidth="1"/>
    <col min="13835" max="13835" width="13.7109375" style="8" customWidth="1"/>
    <col min="13836" max="13836" width="2.140625" style="8" customWidth="1"/>
    <col min="13837" max="13837" width="13.7109375" style="8" customWidth="1"/>
    <col min="13838" max="13838" width="2.140625" style="8" customWidth="1"/>
    <col min="13839" max="13839" width="13.7109375" style="8" customWidth="1"/>
    <col min="13840" max="13840" width="2.140625" style="8" customWidth="1"/>
    <col min="13841" max="13841" width="13.7109375" style="8" customWidth="1"/>
    <col min="13842" max="13845" width="14.7109375" style="8"/>
    <col min="13846" max="13846" width="16.85546875" style="8" customWidth="1"/>
    <col min="13847" max="14080" width="14.7109375" style="8"/>
    <col min="14081" max="14081" width="11.140625" style="8" customWidth="1"/>
    <col min="14082" max="14082" width="2.140625" style="8" customWidth="1"/>
    <col min="14083" max="14083" width="13.7109375" style="8" customWidth="1"/>
    <col min="14084" max="14084" width="2.140625" style="8" customWidth="1"/>
    <col min="14085" max="14085" width="13.7109375" style="8" customWidth="1"/>
    <col min="14086" max="14086" width="2.140625" style="8" customWidth="1"/>
    <col min="14087" max="14087" width="13.7109375" style="8" customWidth="1"/>
    <col min="14088" max="14088" width="2.140625" style="8" customWidth="1"/>
    <col min="14089" max="14089" width="13.7109375" style="8" customWidth="1"/>
    <col min="14090" max="14090" width="2.140625" style="8" customWidth="1"/>
    <col min="14091" max="14091" width="13.7109375" style="8" customWidth="1"/>
    <col min="14092" max="14092" width="2.140625" style="8" customWidth="1"/>
    <col min="14093" max="14093" width="13.7109375" style="8" customWidth="1"/>
    <col min="14094" max="14094" width="2.140625" style="8" customWidth="1"/>
    <col min="14095" max="14095" width="13.7109375" style="8" customWidth="1"/>
    <col min="14096" max="14096" width="2.140625" style="8" customWidth="1"/>
    <col min="14097" max="14097" width="13.7109375" style="8" customWidth="1"/>
    <col min="14098" max="14101" width="14.7109375" style="8"/>
    <col min="14102" max="14102" width="16.85546875" style="8" customWidth="1"/>
    <col min="14103" max="14336" width="14.7109375" style="8"/>
    <col min="14337" max="14337" width="11.140625" style="8" customWidth="1"/>
    <col min="14338" max="14338" width="2.140625" style="8" customWidth="1"/>
    <col min="14339" max="14339" width="13.7109375" style="8" customWidth="1"/>
    <col min="14340" max="14340" width="2.140625" style="8" customWidth="1"/>
    <col min="14341" max="14341" width="13.7109375" style="8" customWidth="1"/>
    <col min="14342" max="14342" width="2.140625" style="8" customWidth="1"/>
    <col min="14343" max="14343" width="13.7109375" style="8" customWidth="1"/>
    <col min="14344" max="14344" width="2.140625" style="8" customWidth="1"/>
    <col min="14345" max="14345" width="13.7109375" style="8" customWidth="1"/>
    <col min="14346" max="14346" width="2.140625" style="8" customWidth="1"/>
    <col min="14347" max="14347" width="13.7109375" style="8" customWidth="1"/>
    <col min="14348" max="14348" width="2.140625" style="8" customWidth="1"/>
    <col min="14349" max="14349" width="13.7109375" style="8" customWidth="1"/>
    <col min="14350" max="14350" width="2.140625" style="8" customWidth="1"/>
    <col min="14351" max="14351" width="13.7109375" style="8" customWidth="1"/>
    <col min="14352" max="14352" width="2.140625" style="8" customWidth="1"/>
    <col min="14353" max="14353" width="13.7109375" style="8" customWidth="1"/>
    <col min="14354" max="14357" width="14.7109375" style="8"/>
    <col min="14358" max="14358" width="16.85546875" style="8" customWidth="1"/>
    <col min="14359" max="14592" width="14.7109375" style="8"/>
    <col min="14593" max="14593" width="11.140625" style="8" customWidth="1"/>
    <col min="14594" max="14594" width="2.140625" style="8" customWidth="1"/>
    <col min="14595" max="14595" width="13.7109375" style="8" customWidth="1"/>
    <col min="14596" max="14596" width="2.140625" style="8" customWidth="1"/>
    <col min="14597" max="14597" width="13.7109375" style="8" customWidth="1"/>
    <col min="14598" max="14598" width="2.140625" style="8" customWidth="1"/>
    <col min="14599" max="14599" width="13.7109375" style="8" customWidth="1"/>
    <col min="14600" max="14600" width="2.140625" style="8" customWidth="1"/>
    <col min="14601" max="14601" width="13.7109375" style="8" customWidth="1"/>
    <col min="14602" max="14602" width="2.140625" style="8" customWidth="1"/>
    <col min="14603" max="14603" width="13.7109375" style="8" customWidth="1"/>
    <col min="14604" max="14604" width="2.140625" style="8" customWidth="1"/>
    <col min="14605" max="14605" width="13.7109375" style="8" customWidth="1"/>
    <col min="14606" max="14606" width="2.140625" style="8" customWidth="1"/>
    <col min="14607" max="14607" width="13.7109375" style="8" customWidth="1"/>
    <col min="14608" max="14608" width="2.140625" style="8" customWidth="1"/>
    <col min="14609" max="14609" width="13.7109375" style="8" customWidth="1"/>
    <col min="14610" max="14613" width="14.7109375" style="8"/>
    <col min="14614" max="14614" width="16.85546875" style="8" customWidth="1"/>
    <col min="14615" max="14848" width="14.7109375" style="8"/>
    <col min="14849" max="14849" width="11.140625" style="8" customWidth="1"/>
    <col min="14850" max="14850" width="2.140625" style="8" customWidth="1"/>
    <col min="14851" max="14851" width="13.7109375" style="8" customWidth="1"/>
    <col min="14852" max="14852" width="2.140625" style="8" customWidth="1"/>
    <col min="14853" max="14853" width="13.7109375" style="8" customWidth="1"/>
    <col min="14854" max="14854" width="2.140625" style="8" customWidth="1"/>
    <col min="14855" max="14855" width="13.7109375" style="8" customWidth="1"/>
    <col min="14856" max="14856" width="2.140625" style="8" customWidth="1"/>
    <col min="14857" max="14857" width="13.7109375" style="8" customWidth="1"/>
    <col min="14858" max="14858" width="2.140625" style="8" customWidth="1"/>
    <col min="14859" max="14859" width="13.7109375" style="8" customWidth="1"/>
    <col min="14860" max="14860" width="2.140625" style="8" customWidth="1"/>
    <col min="14861" max="14861" width="13.7109375" style="8" customWidth="1"/>
    <col min="14862" max="14862" width="2.140625" style="8" customWidth="1"/>
    <col min="14863" max="14863" width="13.7109375" style="8" customWidth="1"/>
    <col min="14864" max="14864" width="2.140625" style="8" customWidth="1"/>
    <col min="14865" max="14865" width="13.7109375" style="8" customWidth="1"/>
    <col min="14866" max="14869" width="14.7109375" style="8"/>
    <col min="14870" max="14870" width="16.85546875" style="8" customWidth="1"/>
    <col min="14871" max="15104" width="14.7109375" style="8"/>
    <col min="15105" max="15105" width="11.140625" style="8" customWidth="1"/>
    <col min="15106" max="15106" width="2.140625" style="8" customWidth="1"/>
    <col min="15107" max="15107" width="13.7109375" style="8" customWidth="1"/>
    <col min="15108" max="15108" width="2.140625" style="8" customWidth="1"/>
    <col min="15109" max="15109" width="13.7109375" style="8" customWidth="1"/>
    <col min="15110" max="15110" width="2.140625" style="8" customWidth="1"/>
    <col min="15111" max="15111" width="13.7109375" style="8" customWidth="1"/>
    <col min="15112" max="15112" width="2.140625" style="8" customWidth="1"/>
    <col min="15113" max="15113" width="13.7109375" style="8" customWidth="1"/>
    <col min="15114" max="15114" width="2.140625" style="8" customWidth="1"/>
    <col min="15115" max="15115" width="13.7109375" style="8" customWidth="1"/>
    <col min="15116" max="15116" width="2.140625" style="8" customWidth="1"/>
    <col min="15117" max="15117" width="13.7109375" style="8" customWidth="1"/>
    <col min="15118" max="15118" width="2.140625" style="8" customWidth="1"/>
    <col min="15119" max="15119" width="13.7109375" style="8" customWidth="1"/>
    <col min="15120" max="15120" width="2.140625" style="8" customWidth="1"/>
    <col min="15121" max="15121" width="13.7109375" style="8" customWidth="1"/>
    <col min="15122" max="15125" width="14.7109375" style="8"/>
    <col min="15126" max="15126" width="16.85546875" style="8" customWidth="1"/>
    <col min="15127" max="15360" width="14.7109375" style="8"/>
    <col min="15361" max="15361" width="11.140625" style="8" customWidth="1"/>
    <col min="15362" max="15362" width="2.140625" style="8" customWidth="1"/>
    <col min="15363" max="15363" width="13.7109375" style="8" customWidth="1"/>
    <col min="15364" max="15364" width="2.140625" style="8" customWidth="1"/>
    <col min="15365" max="15365" width="13.7109375" style="8" customWidth="1"/>
    <col min="15366" max="15366" width="2.140625" style="8" customWidth="1"/>
    <col min="15367" max="15367" width="13.7109375" style="8" customWidth="1"/>
    <col min="15368" max="15368" width="2.140625" style="8" customWidth="1"/>
    <col min="15369" max="15369" width="13.7109375" style="8" customWidth="1"/>
    <col min="15370" max="15370" width="2.140625" style="8" customWidth="1"/>
    <col min="15371" max="15371" width="13.7109375" style="8" customWidth="1"/>
    <col min="15372" max="15372" width="2.140625" style="8" customWidth="1"/>
    <col min="15373" max="15373" width="13.7109375" style="8" customWidth="1"/>
    <col min="15374" max="15374" width="2.140625" style="8" customWidth="1"/>
    <col min="15375" max="15375" width="13.7109375" style="8" customWidth="1"/>
    <col min="15376" max="15376" width="2.140625" style="8" customWidth="1"/>
    <col min="15377" max="15377" width="13.7109375" style="8" customWidth="1"/>
    <col min="15378" max="15381" width="14.7109375" style="8"/>
    <col min="15382" max="15382" width="16.85546875" style="8" customWidth="1"/>
    <col min="15383" max="15616" width="14.7109375" style="8"/>
    <col min="15617" max="15617" width="11.140625" style="8" customWidth="1"/>
    <col min="15618" max="15618" width="2.140625" style="8" customWidth="1"/>
    <col min="15619" max="15619" width="13.7109375" style="8" customWidth="1"/>
    <col min="15620" max="15620" width="2.140625" style="8" customWidth="1"/>
    <col min="15621" max="15621" width="13.7109375" style="8" customWidth="1"/>
    <col min="15622" max="15622" width="2.140625" style="8" customWidth="1"/>
    <col min="15623" max="15623" width="13.7109375" style="8" customWidth="1"/>
    <col min="15624" max="15624" width="2.140625" style="8" customWidth="1"/>
    <col min="15625" max="15625" width="13.7109375" style="8" customWidth="1"/>
    <col min="15626" max="15626" width="2.140625" style="8" customWidth="1"/>
    <col min="15627" max="15627" width="13.7109375" style="8" customWidth="1"/>
    <col min="15628" max="15628" width="2.140625" style="8" customWidth="1"/>
    <col min="15629" max="15629" width="13.7109375" style="8" customWidth="1"/>
    <col min="15630" max="15630" width="2.140625" style="8" customWidth="1"/>
    <col min="15631" max="15631" width="13.7109375" style="8" customWidth="1"/>
    <col min="15632" max="15632" width="2.140625" style="8" customWidth="1"/>
    <col min="15633" max="15633" width="13.7109375" style="8" customWidth="1"/>
    <col min="15634" max="15637" width="14.7109375" style="8"/>
    <col min="15638" max="15638" width="16.85546875" style="8" customWidth="1"/>
    <col min="15639" max="15872" width="14.7109375" style="8"/>
    <col min="15873" max="15873" width="11.140625" style="8" customWidth="1"/>
    <col min="15874" max="15874" width="2.140625" style="8" customWidth="1"/>
    <col min="15875" max="15875" width="13.7109375" style="8" customWidth="1"/>
    <col min="15876" max="15876" width="2.140625" style="8" customWidth="1"/>
    <col min="15877" max="15877" width="13.7109375" style="8" customWidth="1"/>
    <col min="15878" max="15878" width="2.140625" style="8" customWidth="1"/>
    <col min="15879" max="15879" width="13.7109375" style="8" customWidth="1"/>
    <col min="15880" max="15880" width="2.140625" style="8" customWidth="1"/>
    <col min="15881" max="15881" width="13.7109375" style="8" customWidth="1"/>
    <col min="15882" max="15882" width="2.140625" style="8" customWidth="1"/>
    <col min="15883" max="15883" width="13.7109375" style="8" customWidth="1"/>
    <col min="15884" max="15884" width="2.140625" style="8" customWidth="1"/>
    <col min="15885" max="15885" width="13.7109375" style="8" customWidth="1"/>
    <col min="15886" max="15886" width="2.140625" style="8" customWidth="1"/>
    <col min="15887" max="15887" width="13.7109375" style="8" customWidth="1"/>
    <col min="15888" max="15888" width="2.140625" style="8" customWidth="1"/>
    <col min="15889" max="15889" width="13.7109375" style="8" customWidth="1"/>
    <col min="15890" max="15893" width="14.7109375" style="8"/>
    <col min="15894" max="15894" width="16.85546875" style="8" customWidth="1"/>
    <col min="15895" max="16128" width="14.7109375" style="8"/>
    <col min="16129" max="16129" width="11.140625" style="8" customWidth="1"/>
    <col min="16130" max="16130" width="2.140625" style="8" customWidth="1"/>
    <col min="16131" max="16131" width="13.7109375" style="8" customWidth="1"/>
    <col min="16132" max="16132" width="2.140625" style="8" customWidth="1"/>
    <col min="16133" max="16133" width="13.7109375" style="8" customWidth="1"/>
    <col min="16134" max="16134" width="2.140625" style="8" customWidth="1"/>
    <col min="16135" max="16135" width="13.7109375" style="8" customWidth="1"/>
    <col min="16136" max="16136" width="2.140625" style="8" customWidth="1"/>
    <col min="16137" max="16137" width="13.7109375" style="8" customWidth="1"/>
    <col min="16138" max="16138" width="2.140625" style="8" customWidth="1"/>
    <col min="16139" max="16139" width="13.7109375" style="8" customWidth="1"/>
    <col min="16140" max="16140" width="2.140625" style="8" customWidth="1"/>
    <col min="16141" max="16141" width="13.7109375" style="8" customWidth="1"/>
    <col min="16142" max="16142" width="2.140625" style="8" customWidth="1"/>
    <col min="16143" max="16143" width="13.7109375" style="8" customWidth="1"/>
    <col min="16144" max="16144" width="2.140625" style="8" customWidth="1"/>
    <col min="16145" max="16145" width="13.7109375" style="8" customWidth="1"/>
    <col min="16146" max="16149" width="14.7109375" style="8"/>
    <col min="16150" max="16150" width="16.85546875" style="8" customWidth="1"/>
    <col min="16151" max="16384" width="14.7109375" style="8"/>
  </cols>
  <sheetData>
    <row r="1" spans="1:19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9" x14ac:dyDescent="0.2">
      <c r="O2" s="10"/>
    </row>
    <row r="3" spans="1:19" x14ac:dyDescent="0.2">
      <c r="A3" s="8" t="s">
        <v>1</v>
      </c>
      <c r="E3" s="8" t="s">
        <v>2</v>
      </c>
    </row>
    <row r="4" spans="1:19" x14ac:dyDescent="0.2">
      <c r="A4" s="8" t="s">
        <v>3</v>
      </c>
      <c r="E4" s="2" t="s">
        <v>4</v>
      </c>
    </row>
    <row r="5" spans="1:19" x14ac:dyDescent="0.2">
      <c r="A5" s="8" t="s">
        <v>5</v>
      </c>
      <c r="E5" s="9" t="s">
        <v>6</v>
      </c>
    </row>
    <row r="6" spans="1:19" x14ac:dyDescent="0.2">
      <c r="A6" s="8" t="s">
        <v>7</v>
      </c>
      <c r="E6" s="8" t="s">
        <v>52</v>
      </c>
    </row>
    <row r="8" spans="1:19" x14ac:dyDescent="0.2">
      <c r="A8" s="10" t="s">
        <v>8</v>
      </c>
      <c r="B8" s="10"/>
      <c r="C8" s="10" t="s">
        <v>9</v>
      </c>
      <c r="D8" s="10"/>
      <c r="E8" s="10" t="s">
        <v>10</v>
      </c>
      <c r="F8" s="10"/>
      <c r="G8" s="10" t="s">
        <v>11</v>
      </c>
      <c r="H8" s="10"/>
      <c r="I8" s="10" t="s">
        <v>12</v>
      </c>
      <c r="J8" s="10"/>
      <c r="K8" s="10" t="s">
        <v>13</v>
      </c>
      <c r="L8" s="10"/>
      <c r="M8" s="10" t="s">
        <v>14</v>
      </c>
      <c r="N8" s="10"/>
      <c r="O8" s="10" t="s">
        <v>15</v>
      </c>
      <c r="P8" s="10"/>
      <c r="Q8" s="10" t="s">
        <v>16</v>
      </c>
    </row>
    <row r="9" spans="1:19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 t="s">
        <v>17</v>
      </c>
    </row>
    <row r="10" spans="1:19" x14ac:dyDescent="0.2">
      <c r="A10" s="10"/>
      <c r="B10" s="10"/>
      <c r="C10" s="10"/>
      <c r="D10" s="10"/>
      <c r="E10" s="10"/>
      <c r="F10" s="10"/>
      <c r="G10" s="10" t="s">
        <v>18</v>
      </c>
      <c r="H10" s="10"/>
      <c r="I10" s="10" t="s">
        <v>18</v>
      </c>
      <c r="J10" s="10"/>
      <c r="K10" s="10" t="s">
        <v>17</v>
      </c>
      <c r="L10" s="10"/>
      <c r="M10" s="10" t="s">
        <v>17</v>
      </c>
      <c r="N10" s="10"/>
      <c r="O10" s="10" t="s">
        <v>17</v>
      </c>
      <c r="P10" s="10"/>
      <c r="Q10" s="10" t="s">
        <v>19</v>
      </c>
    </row>
    <row r="11" spans="1:19" x14ac:dyDescent="0.2">
      <c r="A11" s="10"/>
      <c r="B11" s="10"/>
      <c r="C11" s="10"/>
      <c r="D11" s="10"/>
      <c r="E11" s="10" t="s">
        <v>20</v>
      </c>
      <c r="F11" s="10"/>
      <c r="G11" s="10" t="s">
        <v>21</v>
      </c>
      <c r="H11" s="10"/>
      <c r="I11" s="10" t="s">
        <v>21</v>
      </c>
      <c r="J11" s="10"/>
      <c r="K11" s="10" t="s">
        <v>22</v>
      </c>
      <c r="L11" s="10"/>
      <c r="M11" s="10" t="s">
        <v>21</v>
      </c>
      <c r="N11" s="10"/>
      <c r="O11" s="10" t="s">
        <v>21</v>
      </c>
      <c r="P11" s="10"/>
      <c r="Q11" s="10" t="s">
        <v>23</v>
      </c>
    </row>
    <row r="12" spans="1:19" x14ac:dyDescent="0.2">
      <c r="A12" s="10"/>
      <c r="B12" s="10"/>
      <c r="C12" s="10" t="s">
        <v>20</v>
      </c>
      <c r="D12" s="10"/>
      <c r="E12" s="10" t="s">
        <v>24</v>
      </c>
      <c r="F12" s="10"/>
      <c r="G12" s="10" t="s">
        <v>24</v>
      </c>
      <c r="H12" s="10"/>
      <c r="I12" s="10" t="s">
        <v>25</v>
      </c>
      <c r="J12" s="10"/>
      <c r="K12" s="10" t="s">
        <v>24</v>
      </c>
      <c r="L12" s="10"/>
      <c r="M12" s="10" t="s">
        <v>24</v>
      </c>
      <c r="N12" s="10"/>
      <c r="O12" s="10" t="s">
        <v>25</v>
      </c>
      <c r="P12" s="10"/>
      <c r="Q12" s="10" t="s">
        <v>18</v>
      </c>
    </row>
    <row r="13" spans="1:19" x14ac:dyDescent="0.2">
      <c r="A13" s="10"/>
      <c r="B13" s="10"/>
      <c r="C13" s="10" t="s">
        <v>24</v>
      </c>
      <c r="D13" s="10"/>
      <c r="E13" s="10" t="s">
        <v>26</v>
      </c>
      <c r="F13" s="10"/>
      <c r="G13" s="10" t="s">
        <v>27</v>
      </c>
      <c r="H13" s="10"/>
      <c r="I13" s="10" t="s">
        <v>28</v>
      </c>
      <c r="J13" s="10"/>
      <c r="K13" s="10" t="s">
        <v>27</v>
      </c>
      <c r="L13" s="10"/>
      <c r="M13" s="10" t="s">
        <v>27</v>
      </c>
      <c r="N13" s="10"/>
      <c r="O13" s="10" t="s">
        <v>28</v>
      </c>
      <c r="P13" s="10"/>
      <c r="Q13" s="10" t="s">
        <v>29</v>
      </c>
    </row>
    <row r="14" spans="1:19" x14ac:dyDescent="0.2">
      <c r="A14" s="11" t="s">
        <v>30</v>
      </c>
      <c r="B14" s="10"/>
      <c r="C14" s="11" t="s">
        <v>31</v>
      </c>
      <c r="D14" s="10"/>
      <c r="E14" s="11" t="s">
        <v>31</v>
      </c>
      <c r="F14" s="10"/>
      <c r="G14" s="11" t="s">
        <v>29</v>
      </c>
      <c r="H14" s="10"/>
      <c r="I14" s="11" t="s">
        <v>32</v>
      </c>
      <c r="J14" s="10"/>
      <c r="K14" s="11" t="s">
        <v>29</v>
      </c>
      <c r="L14" s="10"/>
      <c r="M14" s="11" t="s">
        <v>29</v>
      </c>
      <c r="N14" s="10"/>
      <c r="O14" s="11" t="s">
        <v>33</v>
      </c>
      <c r="P14" s="10"/>
      <c r="Q14" s="11" t="s">
        <v>34</v>
      </c>
    </row>
    <row r="15" spans="1:19" x14ac:dyDescent="0.2">
      <c r="A15" s="10">
        <v>1</v>
      </c>
      <c r="B15" s="10"/>
      <c r="C15" s="3">
        <v>609633</v>
      </c>
      <c r="D15" s="12"/>
      <c r="E15" s="12">
        <v>609633</v>
      </c>
      <c r="F15" s="12"/>
      <c r="G15" s="13">
        <f>+T15</f>
        <v>0</v>
      </c>
      <c r="H15" s="13"/>
      <c r="I15" s="14">
        <f>+G15/E15</f>
        <v>0</v>
      </c>
      <c r="J15" s="14"/>
      <c r="K15" s="13">
        <v>0</v>
      </c>
      <c r="L15" s="13"/>
      <c r="M15" s="13">
        <f>+K15</f>
        <v>0</v>
      </c>
      <c r="N15" s="13"/>
      <c r="O15" s="14">
        <f>+M15/E15</f>
        <v>0</v>
      </c>
      <c r="P15" s="14"/>
      <c r="Q15" s="13">
        <f>+M15-G15</f>
        <v>0</v>
      </c>
      <c r="S15" s="4"/>
    </row>
    <row r="16" spans="1:19" x14ac:dyDescent="0.2">
      <c r="A16" s="10">
        <v>2</v>
      </c>
      <c r="B16" s="10"/>
      <c r="C16" s="5">
        <v>594938</v>
      </c>
      <c r="D16" s="12"/>
      <c r="E16" s="12">
        <v>594938</v>
      </c>
      <c r="F16" s="12"/>
      <c r="G16" s="13">
        <f>+T16</f>
        <v>0</v>
      </c>
      <c r="H16" s="13"/>
      <c r="I16" s="14">
        <f>+G16/E16</f>
        <v>0</v>
      </c>
      <c r="J16" s="14"/>
      <c r="K16" s="13">
        <v>49</v>
      </c>
      <c r="L16" s="13"/>
      <c r="M16" s="13">
        <f>+M15+K16</f>
        <v>49</v>
      </c>
      <c r="N16" s="13"/>
      <c r="O16" s="14">
        <f>+M16/E16</f>
        <v>8.2361523385630103E-5</v>
      </c>
      <c r="P16" s="14"/>
      <c r="Q16" s="13">
        <f>+M16-G16</f>
        <v>49</v>
      </c>
      <c r="S16" s="4"/>
    </row>
    <row r="17" spans="1:19" x14ac:dyDescent="0.2">
      <c r="A17" s="10">
        <v>3</v>
      </c>
      <c r="B17" s="10"/>
      <c r="C17" s="6">
        <v>603594</v>
      </c>
      <c r="D17" s="12"/>
      <c r="E17" s="12">
        <f>+C17-M16</f>
        <v>603545</v>
      </c>
      <c r="F17" s="12"/>
      <c r="G17" s="13">
        <f>+T17</f>
        <v>0</v>
      </c>
      <c r="H17" s="13"/>
      <c r="I17" s="14">
        <f>+G17/E17</f>
        <v>0</v>
      </c>
      <c r="J17" s="14"/>
      <c r="K17" s="13">
        <v>63</v>
      </c>
      <c r="L17" s="13"/>
      <c r="M17" s="13">
        <f>+M16+K17</f>
        <v>112</v>
      </c>
      <c r="N17" s="13"/>
      <c r="O17" s="14">
        <f>+M17/E17</f>
        <v>1.8557025573900869E-4</v>
      </c>
      <c r="P17" s="14"/>
      <c r="Q17" s="13">
        <f>+M17-G17</f>
        <v>112</v>
      </c>
      <c r="S17" s="4"/>
    </row>
    <row r="18" spans="1:19" x14ac:dyDescent="0.2">
      <c r="A18" s="10"/>
      <c r="B18" s="10"/>
      <c r="C18" s="3"/>
      <c r="D18" s="12"/>
      <c r="E18" s="12"/>
      <c r="F18" s="12"/>
      <c r="G18" s="13"/>
      <c r="H18" s="13"/>
      <c r="I18" s="14"/>
      <c r="J18" s="14"/>
      <c r="K18" s="13"/>
      <c r="L18" s="13"/>
      <c r="M18" s="13"/>
      <c r="N18" s="13"/>
      <c r="O18" s="14"/>
      <c r="P18" s="14"/>
      <c r="Q18" s="13"/>
      <c r="S18" s="4"/>
    </row>
    <row r="19" spans="1:19" x14ac:dyDescent="0.2">
      <c r="A19" s="10"/>
      <c r="B19" s="10"/>
      <c r="C19" s="3"/>
      <c r="D19" s="12"/>
      <c r="E19" s="12"/>
      <c r="F19" s="12"/>
      <c r="G19" s="13"/>
      <c r="H19" s="13"/>
      <c r="I19" s="14"/>
      <c r="J19" s="14"/>
      <c r="K19" s="13"/>
      <c r="L19" s="13"/>
      <c r="M19" s="13"/>
      <c r="N19" s="13"/>
      <c r="O19" s="14"/>
      <c r="P19" s="14"/>
      <c r="Q19" s="13"/>
      <c r="S19" s="4"/>
    </row>
    <row r="20" spans="1:19" x14ac:dyDescent="0.2">
      <c r="A20" s="10"/>
      <c r="B20" s="10"/>
      <c r="C20" s="3"/>
      <c r="D20" s="12"/>
      <c r="E20" s="12"/>
      <c r="F20" s="12"/>
      <c r="G20" s="13"/>
      <c r="H20" s="13"/>
      <c r="I20" s="14"/>
      <c r="J20" s="14"/>
      <c r="K20" s="13"/>
      <c r="L20" s="13"/>
      <c r="M20" s="13"/>
      <c r="N20" s="13"/>
      <c r="O20" s="14"/>
      <c r="P20" s="14"/>
      <c r="Q20" s="13"/>
      <c r="S20" s="4"/>
    </row>
    <row r="21" spans="1:19" x14ac:dyDescent="0.2">
      <c r="A21" s="10"/>
      <c r="B21" s="10"/>
      <c r="C21" s="3"/>
      <c r="D21" s="12"/>
      <c r="E21" s="12"/>
      <c r="F21" s="12"/>
      <c r="G21" s="13"/>
      <c r="H21" s="13"/>
      <c r="I21" s="14"/>
      <c r="J21" s="14"/>
      <c r="K21" s="13"/>
      <c r="L21" s="13"/>
      <c r="M21" s="13"/>
      <c r="N21" s="13"/>
      <c r="O21" s="14"/>
      <c r="P21" s="14"/>
      <c r="Q21" s="13"/>
      <c r="S21" s="4"/>
    </row>
    <row r="22" spans="1:19" x14ac:dyDescent="0.2">
      <c r="A22" s="10"/>
      <c r="B22" s="10"/>
      <c r="C22" s="3"/>
      <c r="D22" s="12"/>
      <c r="E22" s="12"/>
      <c r="F22" s="12"/>
      <c r="G22" s="13"/>
      <c r="H22" s="13"/>
      <c r="I22" s="14"/>
      <c r="J22" s="14"/>
      <c r="K22" s="13"/>
      <c r="L22" s="13"/>
      <c r="M22" s="13"/>
      <c r="N22" s="13"/>
      <c r="O22" s="14"/>
      <c r="P22" s="14"/>
      <c r="Q22" s="13"/>
      <c r="S22" s="4"/>
    </row>
    <row r="23" spans="1:19" x14ac:dyDescent="0.2">
      <c r="A23" s="10"/>
      <c r="B23" s="10"/>
      <c r="C23" s="3"/>
      <c r="D23" s="12"/>
      <c r="E23" s="12"/>
      <c r="F23" s="12"/>
      <c r="G23" s="13"/>
      <c r="H23" s="13"/>
      <c r="I23" s="14"/>
      <c r="J23" s="14"/>
      <c r="K23" s="13"/>
      <c r="L23" s="13"/>
      <c r="M23" s="13"/>
      <c r="N23" s="13"/>
      <c r="O23" s="14"/>
      <c r="P23" s="14"/>
      <c r="Q23" s="13"/>
      <c r="S23" s="4"/>
    </row>
    <row r="24" spans="1:19" x14ac:dyDescent="0.2">
      <c r="A24" s="10"/>
      <c r="B24" s="10"/>
      <c r="C24" s="3"/>
      <c r="D24" s="12"/>
      <c r="E24" s="12"/>
      <c r="F24" s="12"/>
      <c r="G24" s="13"/>
      <c r="H24" s="13"/>
      <c r="I24" s="14"/>
      <c r="J24" s="14"/>
      <c r="K24" s="13"/>
      <c r="L24" s="13"/>
      <c r="M24" s="13"/>
      <c r="N24" s="13"/>
      <c r="O24" s="14"/>
      <c r="P24" s="14"/>
      <c r="Q24" s="13"/>
      <c r="S24" s="4"/>
    </row>
    <row r="27" spans="1:19" x14ac:dyDescent="0.2">
      <c r="A27" s="8" t="s">
        <v>35</v>
      </c>
      <c r="G27" s="15" t="s">
        <v>36</v>
      </c>
      <c r="H27" s="15"/>
      <c r="I27" s="15"/>
      <c r="J27" s="16"/>
      <c r="K27" s="15" t="s">
        <v>37</v>
      </c>
      <c r="L27" s="15"/>
      <c r="M27" s="15"/>
      <c r="P27" s="16"/>
      <c r="Q27" s="7"/>
    </row>
    <row r="28" spans="1:19" x14ac:dyDescent="0.2">
      <c r="G28" s="17" t="s">
        <v>38</v>
      </c>
      <c r="I28" s="17" t="s">
        <v>39</v>
      </c>
      <c r="K28" s="17" t="s">
        <v>38</v>
      </c>
      <c r="M28" s="17" t="s">
        <v>39</v>
      </c>
    </row>
    <row r="29" spans="1:19" x14ac:dyDescent="0.2">
      <c r="A29" s="8" t="s">
        <v>40</v>
      </c>
      <c r="G29" s="18">
        <v>4.49</v>
      </c>
      <c r="H29" s="18"/>
      <c r="I29" s="19">
        <f>G29*1.066</f>
        <v>4.7863400000000009</v>
      </c>
      <c r="J29" s="18"/>
      <c r="K29" s="19">
        <f>(G29*$K$17)</f>
        <v>282.87</v>
      </c>
      <c r="L29" s="25"/>
      <c r="M29" s="19">
        <f>+K29*1.066</f>
        <v>301.53942000000001</v>
      </c>
      <c r="Q29" s="2"/>
    </row>
    <row r="30" spans="1:19" x14ac:dyDescent="0.2">
      <c r="A30" s="8" t="s">
        <v>41</v>
      </c>
      <c r="G30" s="18">
        <v>0</v>
      </c>
      <c r="H30" s="18"/>
      <c r="I30" s="20">
        <f>G30*1.066</f>
        <v>0</v>
      </c>
      <c r="J30" s="20"/>
      <c r="K30" s="32">
        <f>(G30*$K$17)</f>
        <v>0</v>
      </c>
      <c r="L30" s="32"/>
      <c r="M30" s="32">
        <f>+K30*1.066</f>
        <v>0</v>
      </c>
      <c r="P30" s="18"/>
    </row>
    <row r="31" spans="1:19" x14ac:dyDescent="0.2">
      <c r="A31" s="8" t="s">
        <v>42</v>
      </c>
      <c r="G31" s="21">
        <v>12639</v>
      </c>
      <c r="H31" s="22"/>
      <c r="I31" s="13">
        <f>G31*1.06</f>
        <v>13397.34</v>
      </c>
      <c r="J31" s="22"/>
      <c r="K31" s="13">
        <f>(G31*$K$17)</f>
        <v>796257</v>
      </c>
      <c r="L31" s="23"/>
      <c r="M31" s="23">
        <f>+K31*1.06</f>
        <v>844032.42</v>
      </c>
      <c r="P31" s="18"/>
    </row>
    <row r="32" spans="1:19" x14ac:dyDescent="0.2">
      <c r="P32" s="13"/>
    </row>
    <row r="33" spans="1:22" x14ac:dyDescent="0.2">
      <c r="A33" s="8" t="s">
        <v>45</v>
      </c>
      <c r="K33" s="13">
        <f>+K34*1000/K17</f>
        <v>20637.698412698413</v>
      </c>
      <c r="L33" s="13"/>
    </row>
    <row r="34" spans="1:22" x14ac:dyDescent="0.2">
      <c r="A34" s="8" t="s">
        <v>43</v>
      </c>
      <c r="K34" s="24">
        <f>1300175/1000</f>
        <v>1300.175</v>
      </c>
      <c r="L34" s="13"/>
    </row>
    <row r="35" spans="1:22" x14ac:dyDescent="0.2">
      <c r="A35" s="8" t="s">
        <v>44</v>
      </c>
      <c r="K35" s="24">
        <v>0</v>
      </c>
    </row>
    <row r="37" spans="1:22" ht="18" x14ac:dyDescent="0.2">
      <c r="A37" s="26"/>
    </row>
    <row r="38" spans="1:22" ht="18" x14ac:dyDescent="0.2">
      <c r="A38" s="26"/>
      <c r="V38" s="2"/>
    </row>
    <row r="39" spans="1:22" x14ac:dyDescent="0.2">
      <c r="A39" s="35" t="s">
        <v>0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V39" s="2"/>
    </row>
    <row r="40" spans="1:22" x14ac:dyDescent="0.2">
      <c r="O40" s="10"/>
    </row>
    <row r="41" spans="1:22" x14ac:dyDescent="0.2">
      <c r="A41" s="8" t="s">
        <v>1</v>
      </c>
      <c r="E41" s="8" t="s">
        <v>2</v>
      </c>
    </row>
    <row r="42" spans="1:22" x14ac:dyDescent="0.2">
      <c r="A42" s="8" t="s">
        <v>3</v>
      </c>
      <c r="E42" s="8" t="s">
        <v>46</v>
      </c>
    </row>
    <row r="43" spans="1:22" x14ac:dyDescent="0.2">
      <c r="A43" s="8" t="s">
        <v>5</v>
      </c>
      <c r="E43" s="9" t="s">
        <v>6</v>
      </c>
      <c r="U43" s="18"/>
    </row>
    <row r="44" spans="1:22" x14ac:dyDescent="0.2">
      <c r="A44" s="8" t="s">
        <v>7</v>
      </c>
      <c r="E44" s="8" t="s">
        <v>52</v>
      </c>
      <c r="U44" s="18"/>
    </row>
    <row r="46" spans="1:22" x14ac:dyDescent="0.2">
      <c r="A46" s="10" t="s">
        <v>8</v>
      </c>
      <c r="B46" s="10"/>
      <c r="C46" s="10" t="s">
        <v>9</v>
      </c>
      <c r="D46" s="10"/>
      <c r="E46" s="10" t="s">
        <v>10</v>
      </c>
      <c r="F46" s="10"/>
      <c r="G46" s="10" t="s">
        <v>11</v>
      </c>
      <c r="H46" s="10"/>
      <c r="I46" s="10" t="s">
        <v>12</v>
      </c>
      <c r="J46" s="10"/>
      <c r="K46" s="10" t="s">
        <v>13</v>
      </c>
      <c r="L46" s="10"/>
      <c r="M46" s="10" t="s">
        <v>14</v>
      </c>
      <c r="N46" s="10"/>
      <c r="O46" s="10" t="s">
        <v>15</v>
      </c>
      <c r="P46" s="10"/>
      <c r="Q46" s="10" t="s">
        <v>16</v>
      </c>
    </row>
    <row r="47" spans="1:22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 t="s">
        <v>17</v>
      </c>
    </row>
    <row r="48" spans="1:22" x14ac:dyDescent="0.2">
      <c r="A48" s="10"/>
      <c r="B48" s="10"/>
      <c r="C48" s="10"/>
      <c r="D48" s="10"/>
      <c r="E48" s="10"/>
      <c r="F48" s="10"/>
      <c r="G48" s="10" t="s">
        <v>18</v>
      </c>
      <c r="H48" s="10"/>
      <c r="I48" s="10" t="s">
        <v>18</v>
      </c>
      <c r="J48" s="10"/>
      <c r="K48" s="10" t="s">
        <v>17</v>
      </c>
      <c r="L48" s="10"/>
      <c r="M48" s="10" t="s">
        <v>17</v>
      </c>
      <c r="N48" s="10"/>
      <c r="O48" s="10" t="s">
        <v>17</v>
      </c>
      <c r="P48" s="10"/>
      <c r="Q48" s="10" t="s">
        <v>19</v>
      </c>
    </row>
    <row r="49" spans="1:19" x14ac:dyDescent="0.2">
      <c r="A49" s="10"/>
      <c r="B49" s="10"/>
      <c r="C49" s="10"/>
      <c r="D49" s="10"/>
      <c r="E49" s="10" t="s">
        <v>20</v>
      </c>
      <c r="F49" s="10"/>
      <c r="G49" s="10" t="s">
        <v>21</v>
      </c>
      <c r="H49" s="10"/>
      <c r="I49" s="10" t="s">
        <v>21</v>
      </c>
      <c r="J49" s="10"/>
      <c r="K49" s="10" t="s">
        <v>22</v>
      </c>
      <c r="L49" s="10"/>
      <c r="M49" s="10" t="s">
        <v>21</v>
      </c>
      <c r="N49" s="10"/>
      <c r="O49" s="10" t="s">
        <v>21</v>
      </c>
      <c r="P49" s="10"/>
      <c r="Q49" s="10" t="s">
        <v>23</v>
      </c>
    </row>
    <row r="50" spans="1:19" x14ac:dyDescent="0.2">
      <c r="A50" s="10"/>
      <c r="B50" s="10"/>
      <c r="C50" s="10" t="s">
        <v>20</v>
      </c>
      <c r="D50" s="10"/>
      <c r="E50" s="10" t="s">
        <v>24</v>
      </c>
      <c r="F50" s="10"/>
      <c r="G50" s="10" t="s">
        <v>24</v>
      </c>
      <c r="H50" s="10"/>
      <c r="I50" s="10" t="s">
        <v>25</v>
      </c>
      <c r="J50" s="10"/>
      <c r="K50" s="10" t="s">
        <v>24</v>
      </c>
      <c r="L50" s="10"/>
      <c r="M50" s="10" t="s">
        <v>24</v>
      </c>
      <c r="N50" s="10"/>
      <c r="O50" s="10" t="s">
        <v>25</v>
      </c>
      <c r="P50" s="10"/>
      <c r="Q50" s="10" t="s">
        <v>18</v>
      </c>
    </row>
    <row r="51" spans="1:19" x14ac:dyDescent="0.2">
      <c r="A51" s="10"/>
      <c r="B51" s="10"/>
      <c r="C51" s="10" t="s">
        <v>24</v>
      </c>
      <c r="D51" s="10"/>
      <c r="E51" s="10" t="s">
        <v>26</v>
      </c>
      <c r="F51" s="10"/>
      <c r="G51" s="10" t="s">
        <v>27</v>
      </c>
      <c r="H51" s="10"/>
      <c r="I51" s="10" t="s">
        <v>28</v>
      </c>
      <c r="J51" s="10"/>
      <c r="K51" s="10" t="s">
        <v>27</v>
      </c>
      <c r="L51" s="10"/>
      <c r="M51" s="10" t="s">
        <v>27</v>
      </c>
      <c r="N51" s="10"/>
      <c r="O51" s="10" t="s">
        <v>28</v>
      </c>
      <c r="P51" s="10"/>
      <c r="Q51" s="10" t="s">
        <v>29</v>
      </c>
    </row>
    <row r="52" spans="1:19" x14ac:dyDescent="0.2">
      <c r="A52" s="11" t="s">
        <v>30</v>
      </c>
      <c r="B52" s="10"/>
      <c r="C52" s="11" t="s">
        <v>31</v>
      </c>
      <c r="D52" s="10"/>
      <c r="E52" s="11" t="s">
        <v>31</v>
      </c>
      <c r="F52" s="10"/>
      <c r="G52" s="11" t="s">
        <v>29</v>
      </c>
      <c r="H52" s="10"/>
      <c r="I52" s="11" t="s">
        <v>32</v>
      </c>
      <c r="J52" s="10"/>
      <c r="K52" s="11" t="s">
        <v>29</v>
      </c>
      <c r="L52" s="10"/>
      <c r="M52" s="11" t="s">
        <v>29</v>
      </c>
      <c r="N52" s="10"/>
      <c r="O52" s="11" t="s">
        <v>33</v>
      </c>
      <c r="P52" s="10"/>
      <c r="Q52" s="11" t="s">
        <v>34</v>
      </c>
    </row>
    <row r="53" spans="1:19" x14ac:dyDescent="0.2">
      <c r="A53" s="10">
        <v>1</v>
      </c>
      <c r="B53" s="10"/>
      <c r="C53" s="3">
        <v>609633</v>
      </c>
      <c r="D53" s="12"/>
      <c r="E53" s="12">
        <v>609633</v>
      </c>
      <c r="F53" s="12"/>
      <c r="G53" s="13">
        <f>+T53</f>
        <v>0</v>
      </c>
      <c r="H53" s="13"/>
      <c r="I53" s="14">
        <f>+G53/E53</f>
        <v>0</v>
      </c>
      <c r="J53" s="14"/>
      <c r="K53" s="13">
        <v>0</v>
      </c>
      <c r="L53" s="13"/>
      <c r="M53" s="13">
        <f>+K53</f>
        <v>0</v>
      </c>
      <c r="N53" s="13"/>
      <c r="O53" s="14">
        <f>+M53/E53</f>
        <v>0</v>
      </c>
      <c r="P53" s="14"/>
      <c r="Q53" s="13">
        <f>+M53-G53</f>
        <v>0</v>
      </c>
      <c r="S53" s="4"/>
    </row>
    <row r="54" spans="1:19" x14ac:dyDescent="0.2">
      <c r="A54" s="10">
        <v>2</v>
      </c>
      <c r="B54" s="10"/>
      <c r="C54" s="5">
        <v>594938</v>
      </c>
      <c r="D54" s="12"/>
      <c r="E54" s="12">
        <v>594938</v>
      </c>
      <c r="F54" s="12"/>
      <c r="G54" s="13">
        <f>+T54</f>
        <v>0</v>
      </c>
      <c r="H54" s="13"/>
      <c r="I54" s="14">
        <f>+G54/E54</f>
        <v>0</v>
      </c>
      <c r="J54" s="14"/>
      <c r="K54" s="13">
        <v>46</v>
      </c>
      <c r="L54" s="13"/>
      <c r="M54" s="13">
        <f>+M53+K54</f>
        <v>46</v>
      </c>
      <c r="N54" s="13"/>
      <c r="O54" s="14">
        <f>+M54/E54</f>
        <v>7.7318981137530291E-5</v>
      </c>
      <c r="P54" s="14"/>
      <c r="Q54" s="13">
        <f>+M54-G54</f>
        <v>46</v>
      </c>
      <c r="S54" s="4"/>
    </row>
    <row r="55" spans="1:19" x14ac:dyDescent="0.2">
      <c r="A55" s="10">
        <v>3</v>
      </c>
      <c r="B55" s="10"/>
      <c r="C55" s="6">
        <v>603594</v>
      </c>
      <c r="D55" s="12"/>
      <c r="E55" s="12">
        <f>+C55-M54</f>
        <v>603548</v>
      </c>
      <c r="F55" s="12"/>
      <c r="G55" s="13">
        <f>+T55</f>
        <v>0</v>
      </c>
      <c r="H55" s="13"/>
      <c r="I55" s="14">
        <f>+G55/E55</f>
        <v>0</v>
      </c>
      <c r="J55" s="14"/>
      <c r="K55" s="13">
        <v>25</v>
      </c>
      <c r="L55" s="13"/>
      <c r="M55" s="13">
        <f>+M54+K55</f>
        <v>71</v>
      </c>
      <c r="N55" s="13"/>
      <c r="O55" s="14">
        <f>+M55/E55</f>
        <v>1.1763770238655418E-4</v>
      </c>
      <c r="P55" s="14"/>
      <c r="Q55" s="13">
        <f>+M55-G55</f>
        <v>71</v>
      </c>
      <c r="S55" s="4"/>
    </row>
    <row r="56" spans="1:19" x14ac:dyDescent="0.2">
      <c r="A56" s="10"/>
      <c r="B56" s="10"/>
      <c r="C56" s="3"/>
      <c r="D56" s="12"/>
      <c r="E56" s="12"/>
      <c r="F56" s="12"/>
      <c r="G56" s="13"/>
      <c r="H56" s="13"/>
      <c r="I56" s="14"/>
      <c r="J56" s="14"/>
      <c r="K56" s="13"/>
      <c r="L56" s="13"/>
      <c r="M56" s="13"/>
      <c r="N56" s="13"/>
      <c r="O56" s="14"/>
      <c r="P56" s="14"/>
      <c r="Q56" s="13"/>
      <c r="S56" s="4"/>
    </row>
    <row r="57" spans="1:19" x14ac:dyDescent="0.2">
      <c r="A57" s="10"/>
      <c r="B57" s="10"/>
      <c r="C57" s="3"/>
      <c r="D57" s="12"/>
      <c r="E57" s="12"/>
      <c r="F57" s="12"/>
      <c r="G57" s="13"/>
      <c r="H57" s="13"/>
      <c r="I57" s="14"/>
      <c r="J57" s="14"/>
      <c r="K57" s="13"/>
      <c r="L57" s="13"/>
      <c r="M57" s="13"/>
      <c r="N57" s="13"/>
      <c r="O57" s="14"/>
      <c r="P57" s="14"/>
      <c r="Q57" s="13"/>
      <c r="S57" s="4"/>
    </row>
    <row r="58" spans="1:19" x14ac:dyDescent="0.2">
      <c r="A58" s="10"/>
      <c r="B58" s="10"/>
      <c r="C58" s="3"/>
      <c r="D58" s="12"/>
      <c r="E58" s="12"/>
      <c r="F58" s="12"/>
      <c r="G58" s="13"/>
      <c r="H58" s="13"/>
      <c r="I58" s="14"/>
      <c r="J58" s="14"/>
      <c r="K58" s="13"/>
      <c r="L58" s="13"/>
      <c r="M58" s="13"/>
      <c r="N58" s="13"/>
      <c r="O58" s="14"/>
      <c r="P58" s="14"/>
      <c r="Q58" s="13"/>
      <c r="S58" s="4"/>
    </row>
    <row r="59" spans="1:19" x14ac:dyDescent="0.2">
      <c r="A59" s="10"/>
      <c r="B59" s="10"/>
      <c r="C59" s="3"/>
      <c r="D59" s="12"/>
      <c r="E59" s="12"/>
      <c r="F59" s="12"/>
      <c r="G59" s="13"/>
      <c r="H59" s="13"/>
      <c r="I59" s="14"/>
      <c r="J59" s="14"/>
      <c r="K59" s="13"/>
      <c r="L59" s="13"/>
      <c r="M59" s="13"/>
      <c r="N59" s="13"/>
      <c r="O59" s="14"/>
      <c r="P59" s="14"/>
      <c r="Q59" s="13"/>
      <c r="S59" s="4"/>
    </row>
    <row r="60" spans="1:19" x14ac:dyDescent="0.2">
      <c r="A60" s="10"/>
      <c r="B60" s="10"/>
      <c r="C60" s="3"/>
      <c r="D60" s="12"/>
      <c r="E60" s="12"/>
      <c r="F60" s="12"/>
      <c r="G60" s="13"/>
      <c r="H60" s="13"/>
      <c r="I60" s="14"/>
      <c r="J60" s="14"/>
      <c r="K60" s="13"/>
      <c r="L60" s="13"/>
      <c r="M60" s="13"/>
      <c r="N60" s="13"/>
      <c r="O60" s="14"/>
      <c r="P60" s="14"/>
      <c r="Q60" s="13"/>
      <c r="S60" s="4"/>
    </row>
    <row r="61" spans="1:19" x14ac:dyDescent="0.2">
      <c r="A61" s="10"/>
      <c r="B61" s="10"/>
      <c r="C61" s="3"/>
      <c r="D61" s="12"/>
      <c r="E61" s="12"/>
      <c r="F61" s="12"/>
      <c r="G61" s="13"/>
      <c r="H61" s="13"/>
      <c r="I61" s="14"/>
      <c r="J61" s="14"/>
      <c r="K61" s="13"/>
      <c r="L61" s="13"/>
      <c r="M61" s="13"/>
      <c r="N61" s="13"/>
      <c r="O61" s="14"/>
      <c r="P61" s="14"/>
      <c r="Q61" s="13"/>
      <c r="S61" s="4"/>
    </row>
    <row r="62" spans="1:19" x14ac:dyDescent="0.2">
      <c r="A62" s="10"/>
      <c r="B62" s="10"/>
      <c r="C62" s="3"/>
      <c r="D62" s="12"/>
      <c r="E62" s="12"/>
      <c r="F62" s="12"/>
      <c r="G62" s="13"/>
      <c r="H62" s="13"/>
      <c r="I62" s="14"/>
      <c r="J62" s="14"/>
      <c r="K62" s="13"/>
      <c r="L62" s="13"/>
      <c r="M62" s="13"/>
      <c r="N62" s="13"/>
      <c r="O62" s="14"/>
      <c r="P62" s="14"/>
      <c r="Q62" s="13"/>
      <c r="S62" s="4"/>
    </row>
    <row r="65" spans="1:17" x14ac:dyDescent="0.2">
      <c r="A65" s="8" t="s">
        <v>35</v>
      </c>
      <c r="G65" s="15" t="s">
        <v>36</v>
      </c>
      <c r="H65" s="15"/>
      <c r="I65" s="15"/>
      <c r="J65" s="16"/>
      <c r="K65" s="15" t="s">
        <v>37</v>
      </c>
      <c r="L65" s="15"/>
      <c r="M65" s="15"/>
      <c r="P65" s="16"/>
      <c r="Q65" s="7"/>
    </row>
    <row r="66" spans="1:17" x14ac:dyDescent="0.2">
      <c r="G66" s="17" t="s">
        <v>38</v>
      </c>
      <c r="I66" s="17" t="s">
        <v>39</v>
      </c>
      <c r="K66" s="17" t="s">
        <v>38</v>
      </c>
      <c r="M66" s="17" t="s">
        <v>39</v>
      </c>
    </row>
    <row r="67" spans="1:17" x14ac:dyDescent="0.2">
      <c r="A67" s="8" t="s">
        <v>40</v>
      </c>
      <c r="G67" s="18">
        <v>0.3</v>
      </c>
      <c r="H67" s="18"/>
      <c r="I67" s="19">
        <f>G67*1.066</f>
        <v>0.31980000000000003</v>
      </c>
      <c r="J67" s="18"/>
      <c r="K67" s="19">
        <f>(G67*$K$55)</f>
        <v>7.5</v>
      </c>
      <c r="L67" s="25"/>
      <c r="M67" s="19">
        <f t="shared" ref="M67:M69" si="0">(I67*$K$55)</f>
        <v>7.995000000000001</v>
      </c>
      <c r="Q67" s="2"/>
    </row>
    <row r="68" spans="1:17" x14ac:dyDescent="0.2">
      <c r="A68" s="8" t="s">
        <v>41</v>
      </c>
      <c r="G68" s="18">
        <v>0.61</v>
      </c>
      <c r="H68" s="18"/>
      <c r="I68" s="19">
        <f>G68*1.066</f>
        <v>0.65026000000000006</v>
      </c>
      <c r="J68" s="18"/>
      <c r="K68" s="19">
        <f t="shared" ref="K68:K69" si="1">(G68*$K$55)</f>
        <v>15.25</v>
      </c>
      <c r="L68" s="25"/>
      <c r="M68" s="19">
        <f t="shared" si="0"/>
        <v>16.256500000000003</v>
      </c>
      <c r="P68" s="18"/>
    </row>
    <row r="69" spans="1:17" x14ac:dyDescent="0.2">
      <c r="A69" s="8" t="s">
        <v>42</v>
      </c>
      <c r="G69" s="22">
        <v>2376</v>
      </c>
      <c r="H69" s="22"/>
      <c r="I69" s="13">
        <f>G69*1.06</f>
        <v>2518.56</v>
      </c>
      <c r="J69" s="22"/>
      <c r="K69" s="13">
        <f t="shared" si="1"/>
        <v>59400</v>
      </c>
      <c r="L69" s="13"/>
      <c r="M69" s="13">
        <f t="shared" si="0"/>
        <v>62964</v>
      </c>
      <c r="P69" s="18"/>
    </row>
    <row r="70" spans="1:17" x14ac:dyDescent="0.2">
      <c r="P70" s="13"/>
    </row>
    <row r="71" spans="1:17" x14ac:dyDescent="0.2">
      <c r="A71" s="8" t="s">
        <v>45</v>
      </c>
      <c r="K71" s="13">
        <f>+K72*1000/K55</f>
        <v>1877.24</v>
      </c>
      <c r="L71" s="13"/>
    </row>
    <row r="72" spans="1:17" x14ac:dyDescent="0.2">
      <c r="A72" s="8" t="s">
        <v>43</v>
      </c>
      <c r="K72" s="24">
        <f>46931/1000</f>
        <v>46.930999999999997</v>
      </c>
      <c r="L72" s="13"/>
    </row>
    <row r="73" spans="1:17" x14ac:dyDescent="0.2">
      <c r="A73" s="8" t="s">
        <v>44</v>
      </c>
      <c r="K73" s="24">
        <v>0</v>
      </c>
    </row>
    <row r="77" spans="1:17" x14ac:dyDescent="0.2">
      <c r="A77" s="35" t="s">
        <v>0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</row>
    <row r="78" spans="1:17" x14ac:dyDescent="0.2">
      <c r="O78" s="10"/>
    </row>
    <row r="79" spans="1:17" x14ac:dyDescent="0.2">
      <c r="A79" s="8" t="s">
        <v>1</v>
      </c>
      <c r="E79" s="8" t="s">
        <v>2</v>
      </c>
    </row>
    <row r="80" spans="1:17" x14ac:dyDescent="0.2">
      <c r="A80" s="8" t="s">
        <v>3</v>
      </c>
      <c r="E80" s="8" t="s">
        <v>47</v>
      </c>
    </row>
    <row r="81" spans="1:19" x14ac:dyDescent="0.2">
      <c r="A81" s="8" t="s">
        <v>5</v>
      </c>
      <c r="E81" s="9" t="s">
        <v>6</v>
      </c>
    </row>
    <row r="82" spans="1:19" x14ac:dyDescent="0.2">
      <c r="A82" s="8" t="s">
        <v>7</v>
      </c>
      <c r="E82" s="8" t="s">
        <v>52</v>
      </c>
    </row>
    <row r="84" spans="1:19" x14ac:dyDescent="0.2">
      <c r="A84" s="10" t="s">
        <v>8</v>
      </c>
      <c r="B84" s="10"/>
      <c r="C84" s="10" t="s">
        <v>9</v>
      </c>
      <c r="D84" s="10"/>
      <c r="E84" s="10" t="s">
        <v>10</v>
      </c>
      <c r="F84" s="10"/>
      <c r="G84" s="10" t="s">
        <v>11</v>
      </c>
      <c r="H84" s="10"/>
      <c r="I84" s="10" t="s">
        <v>12</v>
      </c>
      <c r="J84" s="10"/>
      <c r="K84" s="10" t="s">
        <v>13</v>
      </c>
      <c r="L84" s="10"/>
      <c r="M84" s="10" t="s">
        <v>14</v>
      </c>
      <c r="N84" s="10"/>
      <c r="O84" s="10" t="s">
        <v>15</v>
      </c>
      <c r="P84" s="10"/>
      <c r="Q84" s="10" t="s">
        <v>16</v>
      </c>
    </row>
    <row r="85" spans="1:19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 t="s">
        <v>17</v>
      </c>
    </row>
    <row r="86" spans="1:19" x14ac:dyDescent="0.2">
      <c r="A86" s="10"/>
      <c r="B86" s="10"/>
      <c r="C86" s="10"/>
      <c r="D86" s="10"/>
      <c r="E86" s="10"/>
      <c r="F86" s="10"/>
      <c r="G86" s="10" t="s">
        <v>18</v>
      </c>
      <c r="H86" s="10"/>
      <c r="I86" s="10" t="s">
        <v>18</v>
      </c>
      <c r="J86" s="10"/>
      <c r="K86" s="10" t="s">
        <v>17</v>
      </c>
      <c r="L86" s="10"/>
      <c r="M86" s="10" t="s">
        <v>17</v>
      </c>
      <c r="N86" s="10"/>
      <c r="O86" s="10" t="s">
        <v>17</v>
      </c>
      <c r="P86" s="10"/>
      <c r="Q86" s="10" t="s">
        <v>19</v>
      </c>
    </row>
    <row r="87" spans="1:19" x14ac:dyDescent="0.2">
      <c r="A87" s="10"/>
      <c r="B87" s="10"/>
      <c r="C87" s="10"/>
      <c r="D87" s="10"/>
      <c r="E87" s="10" t="s">
        <v>20</v>
      </c>
      <c r="F87" s="10"/>
      <c r="G87" s="10" t="s">
        <v>21</v>
      </c>
      <c r="H87" s="10"/>
      <c r="I87" s="10" t="s">
        <v>21</v>
      </c>
      <c r="J87" s="10"/>
      <c r="K87" s="10" t="s">
        <v>22</v>
      </c>
      <c r="L87" s="10"/>
      <c r="M87" s="10" t="s">
        <v>21</v>
      </c>
      <c r="N87" s="10"/>
      <c r="O87" s="10" t="s">
        <v>21</v>
      </c>
      <c r="P87" s="10"/>
      <c r="Q87" s="10" t="s">
        <v>23</v>
      </c>
    </row>
    <row r="88" spans="1:19" x14ac:dyDescent="0.2">
      <c r="A88" s="10"/>
      <c r="B88" s="10"/>
      <c r="C88" s="10" t="s">
        <v>20</v>
      </c>
      <c r="D88" s="10"/>
      <c r="E88" s="10" t="s">
        <v>24</v>
      </c>
      <c r="F88" s="10"/>
      <c r="G88" s="10" t="s">
        <v>24</v>
      </c>
      <c r="H88" s="10"/>
      <c r="I88" s="10" t="s">
        <v>25</v>
      </c>
      <c r="J88" s="10"/>
      <c r="K88" s="10" t="s">
        <v>24</v>
      </c>
      <c r="L88" s="10"/>
      <c r="M88" s="10" t="s">
        <v>24</v>
      </c>
      <c r="N88" s="10"/>
      <c r="O88" s="10" t="s">
        <v>25</v>
      </c>
      <c r="P88" s="10"/>
      <c r="Q88" s="10" t="s">
        <v>18</v>
      </c>
    </row>
    <row r="89" spans="1:19" x14ac:dyDescent="0.2">
      <c r="A89" s="10"/>
      <c r="B89" s="10"/>
      <c r="C89" s="10" t="s">
        <v>24</v>
      </c>
      <c r="D89" s="10"/>
      <c r="E89" s="10" t="s">
        <v>26</v>
      </c>
      <c r="F89" s="10"/>
      <c r="G89" s="10" t="s">
        <v>27</v>
      </c>
      <c r="H89" s="10"/>
      <c r="I89" s="10" t="s">
        <v>28</v>
      </c>
      <c r="J89" s="10"/>
      <c r="K89" s="10" t="s">
        <v>27</v>
      </c>
      <c r="L89" s="10"/>
      <c r="M89" s="10" t="s">
        <v>27</v>
      </c>
      <c r="N89" s="10"/>
      <c r="O89" s="10" t="s">
        <v>28</v>
      </c>
      <c r="P89" s="10"/>
      <c r="Q89" s="10" t="s">
        <v>29</v>
      </c>
    </row>
    <row r="90" spans="1:19" x14ac:dyDescent="0.2">
      <c r="A90" s="11" t="s">
        <v>30</v>
      </c>
      <c r="B90" s="10"/>
      <c r="C90" s="11" t="s">
        <v>31</v>
      </c>
      <c r="D90" s="10"/>
      <c r="E90" s="11" t="s">
        <v>31</v>
      </c>
      <c r="F90" s="10"/>
      <c r="G90" s="11" t="s">
        <v>29</v>
      </c>
      <c r="H90" s="10"/>
      <c r="I90" s="11" t="s">
        <v>32</v>
      </c>
      <c r="J90" s="10"/>
      <c r="K90" s="11" t="s">
        <v>29</v>
      </c>
      <c r="L90" s="10"/>
      <c r="M90" s="11" t="s">
        <v>29</v>
      </c>
      <c r="N90" s="10"/>
      <c r="O90" s="11" t="s">
        <v>33</v>
      </c>
      <c r="P90" s="10"/>
      <c r="Q90" s="11" t="s">
        <v>34</v>
      </c>
    </row>
    <row r="91" spans="1:19" x14ac:dyDescent="0.2">
      <c r="A91" s="10">
        <v>1</v>
      </c>
      <c r="B91" s="10"/>
      <c r="C91" s="3">
        <v>609633</v>
      </c>
      <c r="D91" s="12"/>
      <c r="E91" s="12">
        <f>+C91*0.2</f>
        <v>121926.6</v>
      </c>
      <c r="F91" s="12"/>
      <c r="G91" s="13">
        <f>+T91</f>
        <v>0</v>
      </c>
      <c r="H91" s="13"/>
      <c r="I91" s="14">
        <f>+G91/E91</f>
        <v>0</v>
      </c>
      <c r="J91" s="14"/>
      <c r="K91" s="13">
        <v>0</v>
      </c>
      <c r="L91" s="13"/>
      <c r="M91" s="13">
        <f>+K91</f>
        <v>0</v>
      </c>
      <c r="N91" s="13"/>
      <c r="O91" s="14">
        <f>+M91/E91</f>
        <v>0</v>
      </c>
      <c r="P91" s="14"/>
      <c r="Q91" s="13">
        <f>+M91-G91</f>
        <v>0</v>
      </c>
      <c r="S91" s="4"/>
    </row>
    <row r="92" spans="1:19" x14ac:dyDescent="0.2">
      <c r="A92" s="10">
        <v>2</v>
      </c>
      <c r="B92" s="10"/>
      <c r="C92" s="5">
        <v>594938</v>
      </c>
      <c r="D92" s="12"/>
      <c r="E92" s="12">
        <f>+C92*0.2</f>
        <v>118987.6</v>
      </c>
      <c r="F92" s="12"/>
      <c r="G92" s="13">
        <f>+T92</f>
        <v>0</v>
      </c>
      <c r="H92" s="13"/>
      <c r="I92" s="14">
        <f>+G92/E92</f>
        <v>0</v>
      </c>
      <c r="J92" s="14"/>
      <c r="K92" s="13">
        <v>2</v>
      </c>
      <c r="L92" s="13"/>
      <c r="M92" s="13">
        <f>+M91+K92</f>
        <v>2</v>
      </c>
      <c r="N92" s="13"/>
      <c r="O92" s="14">
        <f>+M92/E92</f>
        <v>1.6808474160332673E-5</v>
      </c>
      <c r="P92" s="14"/>
      <c r="Q92" s="13">
        <f>+M92-G92</f>
        <v>2</v>
      </c>
      <c r="S92" s="4"/>
    </row>
    <row r="93" spans="1:19" x14ac:dyDescent="0.2">
      <c r="A93" s="10">
        <v>3</v>
      </c>
      <c r="B93" s="10"/>
      <c r="C93" s="6">
        <v>603594</v>
      </c>
      <c r="D93" s="12"/>
      <c r="E93" s="12">
        <f>(C93*0.2)-M92</f>
        <v>120716.8</v>
      </c>
      <c r="F93" s="12"/>
      <c r="G93" s="13">
        <f>+T93</f>
        <v>0</v>
      </c>
      <c r="H93" s="13"/>
      <c r="I93" s="14">
        <f>+G93/E93</f>
        <v>0</v>
      </c>
      <c r="J93" s="14"/>
      <c r="K93" s="13">
        <v>5</v>
      </c>
      <c r="L93" s="13"/>
      <c r="M93" s="13">
        <f>+M92+K93</f>
        <v>7</v>
      </c>
      <c r="N93" s="13"/>
      <c r="O93" s="14">
        <f>+M93/E93</f>
        <v>5.7986957904782103E-5</v>
      </c>
      <c r="P93" s="14"/>
      <c r="Q93" s="13">
        <f>+M93-G93</f>
        <v>7</v>
      </c>
      <c r="S93" s="4"/>
    </row>
    <row r="94" spans="1:19" x14ac:dyDescent="0.2">
      <c r="A94" s="10"/>
      <c r="B94" s="10"/>
      <c r="C94" s="3"/>
      <c r="D94" s="12"/>
      <c r="E94" s="12"/>
      <c r="F94" s="12"/>
      <c r="G94" s="13"/>
      <c r="H94" s="13"/>
      <c r="I94" s="14"/>
      <c r="J94" s="14"/>
      <c r="K94" s="13"/>
      <c r="L94" s="13"/>
      <c r="M94" s="13"/>
      <c r="N94" s="13"/>
      <c r="O94" s="14"/>
      <c r="P94" s="14"/>
      <c r="Q94" s="13"/>
      <c r="S94" s="4"/>
    </row>
    <row r="95" spans="1:19" x14ac:dyDescent="0.2">
      <c r="A95" s="10"/>
      <c r="B95" s="10"/>
      <c r="C95" s="3"/>
      <c r="D95" s="12"/>
      <c r="E95" s="12"/>
      <c r="F95" s="12"/>
      <c r="G95" s="13"/>
      <c r="H95" s="13"/>
      <c r="I95" s="14"/>
      <c r="J95" s="14"/>
      <c r="K95" s="13"/>
      <c r="L95" s="13"/>
      <c r="M95" s="13"/>
      <c r="N95" s="13"/>
      <c r="O95" s="14"/>
      <c r="P95" s="14"/>
      <c r="Q95" s="13"/>
      <c r="S95" s="4"/>
    </row>
    <row r="96" spans="1:19" x14ac:dyDescent="0.2">
      <c r="A96" s="10"/>
      <c r="B96" s="10"/>
      <c r="C96" s="3"/>
      <c r="D96" s="12"/>
      <c r="E96" s="12"/>
      <c r="F96" s="12"/>
      <c r="G96" s="13"/>
      <c r="H96" s="13"/>
      <c r="I96" s="14"/>
      <c r="J96" s="14"/>
      <c r="K96" s="13"/>
      <c r="L96" s="13"/>
      <c r="M96" s="13"/>
      <c r="N96" s="13"/>
      <c r="O96" s="14"/>
      <c r="P96" s="14"/>
      <c r="Q96" s="13"/>
      <c r="S96" s="4"/>
    </row>
    <row r="97" spans="1:19" x14ac:dyDescent="0.2">
      <c r="A97" s="10"/>
      <c r="B97" s="10"/>
      <c r="C97" s="3"/>
      <c r="D97" s="12"/>
      <c r="E97" s="12"/>
      <c r="F97" s="12"/>
      <c r="G97" s="13"/>
      <c r="H97" s="13"/>
      <c r="I97" s="14"/>
      <c r="J97" s="14"/>
      <c r="K97" s="13"/>
      <c r="L97" s="13"/>
      <c r="M97" s="13"/>
      <c r="N97" s="13"/>
      <c r="O97" s="14"/>
      <c r="P97" s="14"/>
      <c r="Q97" s="13"/>
      <c r="S97" s="4"/>
    </row>
    <row r="98" spans="1:19" x14ac:dyDescent="0.2">
      <c r="A98" s="10"/>
      <c r="B98" s="10"/>
      <c r="C98" s="3"/>
      <c r="D98" s="12"/>
      <c r="E98" s="12"/>
      <c r="F98" s="12"/>
      <c r="G98" s="13"/>
      <c r="H98" s="13"/>
      <c r="I98" s="14"/>
      <c r="J98" s="14"/>
      <c r="K98" s="13"/>
      <c r="L98" s="13"/>
      <c r="M98" s="13"/>
      <c r="N98" s="13"/>
      <c r="O98" s="14"/>
      <c r="P98" s="14"/>
      <c r="Q98" s="13"/>
      <c r="S98" s="4"/>
    </row>
    <row r="99" spans="1:19" x14ac:dyDescent="0.2">
      <c r="A99" s="10"/>
      <c r="B99" s="10"/>
      <c r="C99" s="3"/>
      <c r="D99" s="12"/>
      <c r="E99" s="12"/>
      <c r="F99" s="12"/>
      <c r="G99" s="13"/>
      <c r="H99" s="13"/>
      <c r="I99" s="14"/>
      <c r="J99" s="14"/>
      <c r="K99" s="13"/>
      <c r="L99" s="13"/>
      <c r="M99" s="13"/>
      <c r="N99" s="13"/>
      <c r="O99" s="14"/>
      <c r="P99" s="14"/>
      <c r="Q99" s="13"/>
      <c r="S99" s="4"/>
    </row>
    <row r="100" spans="1:19" x14ac:dyDescent="0.2">
      <c r="A100" s="10"/>
      <c r="B100" s="10"/>
      <c r="C100" s="3"/>
      <c r="D100" s="12"/>
      <c r="E100" s="12"/>
      <c r="F100" s="12"/>
      <c r="G100" s="13"/>
      <c r="H100" s="13"/>
      <c r="I100" s="14"/>
      <c r="J100" s="14"/>
      <c r="K100" s="13"/>
      <c r="L100" s="13"/>
      <c r="M100" s="13"/>
      <c r="N100" s="13"/>
      <c r="O100" s="14"/>
      <c r="P100" s="14"/>
      <c r="Q100" s="13"/>
      <c r="S100" s="4"/>
    </row>
    <row r="103" spans="1:19" x14ac:dyDescent="0.2">
      <c r="A103" s="8" t="s">
        <v>35</v>
      </c>
      <c r="G103" s="15" t="s">
        <v>36</v>
      </c>
      <c r="H103" s="15"/>
      <c r="I103" s="15"/>
      <c r="J103" s="16"/>
      <c r="K103" s="15" t="s">
        <v>37</v>
      </c>
      <c r="L103" s="15"/>
      <c r="M103" s="15"/>
      <c r="P103" s="16"/>
      <c r="Q103" s="7"/>
    </row>
    <row r="104" spans="1:19" x14ac:dyDescent="0.2">
      <c r="G104" s="17" t="s">
        <v>38</v>
      </c>
      <c r="I104" s="17" t="s">
        <v>39</v>
      </c>
      <c r="K104" s="17" t="s">
        <v>38</v>
      </c>
      <c r="M104" s="17" t="s">
        <v>39</v>
      </c>
    </row>
    <row r="105" spans="1:19" x14ac:dyDescent="0.2">
      <c r="A105" s="8" t="s">
        <v>40</v>
      </c>
      <c r="G105" s="18">
        <v>0.3</v>
      </c>
      <c r="H105" s="18"/>
      <c r="I105" s="19">
        <f>G105*1.066</f>
        <v>0.31980000000000003</v>
      </c>
      <c r="J105" s="18"/>
      <c r="K105" s="19">
        <f>(G105*$K$93)</f>
        <v>1.5</v>
      </c>
      <c r="L105" s="25"/>
      <c r="M105" s="19">
        <f>(I105*$K$93)</f>
        <v>1.5990000000000002</v>
      </c>
      <c r="Q105" s="2"/>
    </row>
    <row r="106" spans="1:19" x14ac:dyDescent="0.2">
      <c r="A106" s="8" t="s">
        <v>41</v>
      </c>
      <c r="G106" s="18">
        <v>0.61</v>
      </c>
      <c r="H106" s="18"/>
      <c r="I106" s="19">
        <f>G106*1.066</f>
        <v>0.65026000000000006</v>
      </c>
      <c r="J106" s="18"/>
      <c r="K106" s="19">
        <f t="shared" ref="K106" si="2">(G106*$K$93)</f>
        <v>3.05</v>
      </c>
      <c r="L106" s="25"/>
      <c r="M106" s="19">
        <f t="shared" ref="M106:M107" si="3">(I106*$K$93)</f>
        <v>3.2513000000000005</v>
      </c>
      <c r="P106" s="18"/>
    </row>
    <row r="107" spans="1:19" x14ac:dyDescent="0.2">
      <c r="A107" s="8" t="s">
        <v>42</v>
      </c>
      <c r="G107" s="22">
        <v>2376</v>
      </c>
      <c r="H107" s="22"/>
      <c r="I107" s="13">
        <f>G107*1.06</f>
        <v>2518.56</v>
      </c>
      <c r="J107" s="22"/>
      <c r="K107" s="13">
        <f>(G107*$K$93)</f>
        <v>11880</v>
      </c>
      <c r="L107" s="13"/>
      <c r="M107" s="13">
        <f t="shared" si="3"/>
        <v>12592.8</v>
      </c>
      <c r="P107" s="18"/>
    </row>
    <row r="108" spans="1:19" x14ac:dyDescent="0.2">
      <c r="P108" s="13"/>
    </row>
    <row r="109" spans="1:19" x14ac:dyDescent="0.2">
      <c r="A109" s="8" t="s">
        <v>45</v>
      </c>
      <c r="K109" s="13">
        <f>+K110*1000/K93</f>
        <v>4997.3999999999996</v>
      </c>
      <c r="L109" s="13"/>
    </row>
    <row r="110" spans="1:19" x14ac:dyDescent="0.2">
      <c r="A110" s="8" t="s">
        <v>43</v>
      </c>
      <c r="K110" s="24">
        <v>24.986999999999998</v>
      </c>
      <c r="L110" s="13"/>
    </row>
    <row r="111" spans="1:19" x14ac:dyDescent="0.2">
      <c r="A111" s="8" t="s">
        <v>44</v>
      </c>
      <c r="K111" s="24">
        <v>0</v>
      </c>
    </row>
    <row r="115" spans="1:17" x14ac:dyDescent="0.2">
      <c r="A115" s="35" t="s">
        <v>0</v>
      </c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</row>
    <row r="116" spans="1:17" x14ac:dyDescent="0.2">
      <c r="O116" s="10"/>
    </row>
    <row r="117" spans="1:17" x14ac:dyDescent="0.2">
      <c r="A117" s="8" t="s">
        <v>1</v>
      </c>
      <c r="E117" s="8" t="s">
        <v>2</v>
      </c>
    </row>
    <row r="118" spans="1:17" x14ac:dyDescent="0.2">
      <c r="A118" s="8" t="s">
        <v>3</v>
      </c>
      <c r="E118" s="8" t="s">
        <v>48</v>
      </c>
    </row>
    <row r="119" spans="1:17" x14ac:dyDescent="0.2">
      <c r="A119" s="8" t="s">
        <v>5</v>
      </c>
      <c r="E119" s="9" t="s">
        <v>6</v>
      </c>
    </row>
    <row r="120" spans="1:17" x14ac:dyDescent="0.2">
      <c r="A120" s="8" t="s">
        <v>7</v>
      </c>
      <c r="E120" s="8" t="s">
        <v>52</v>
      </c>
    </row>
    <row r="122" spans="1:17" x14ac:dyDescent="0.2">
      <c r="A122" s="10" t="s">
        <v>8</v>
      </c>
      <c r="B122" s="10"/>
      <c r="C122" s="10" t="s">
        <v>9</v>
      </c>
      <c r="D122" s="10"/>
      <c r="E122" s="10" t="s">
        <v>10</v>
      </c>
      <c r="F122" s="10"/>
      <c r="G122" s="10" t="s">
        <v>11</v>
      </c>
      <c r="H122" s="10"/>
      <c r="I122" s="10" t="s">
        <v>12</v>
      </c>
      <c r="J122" s="10"/>
      <c r="K122" s="10" t="s">
        <v>13</v>
      </c>
      <c r="L122" s="10"/>
      <c r="M122" s="10" t="s">
        <v>14</v>
      </c>
      <c r="N122" s="10"/>
      <c r="O122" s="10" t="s">
        <v>15</v>
      </c>
      <c r="P122" s="10"/>
      <c r="Q122" s="10" t="s">
        <v>16</v>
      </c>
    </row>
    <row r="123" spans="1:17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 t="s">
        <v>17</v>
      </c>
    </row>
    <row r="124" spans="1:17" x14ac:dyDescent="0.2">
      <c r="A124" s="10"/>
      <c r="B124" s="10"/>
      <c r="C124" s="10"/>
      <c r="D124" s="10"/>
      <c r="E124" s="10"/>
      <c r="F124" s="10"/>
      <c r="G124" s="10" t="s">
        <v>18</v>
      </c>
      <c r="H124" s="10"/>
      <c r="I124" s="10" t="s">
        <v>18</v>
      </c>
      <c r="J124" s="10"/>
      <c r="K124" s="10" t="s">
        <v>17</v>
      </c>
      <c r="L124" s="10"/>
      <c r="M124" s="10" t="s">
        <v>17</v>
      </c>
      <c r="N124" s="10"/>
      <c r="O124" s="10" t="s">
        <v>17</v>
      </c>
      <c r="P124" s="10"/>
      <c r="Q124" s="10" t="s">
        <v>19</v>
      </c>
    </row>
    <row r="125" spans="1:17" x14ac:dyDescent="0.2">
      <c r="A125" s="10"/>
      <c r="B125" s="10"/>
      <c r="C125" s="10"/>
      <c r="D125" s="10"/>
      <c r="E125" s="10" t="s">
        <v>20</v>
      </c>
      <c r="F125" s="10"/>
      <c r="G125" s="10" t="s">
        <v>21</v>
      </c>
      <c r="H125" s="10"/>
      <c r="I125" s="10" t="s">
        <v>21</v>
      </c>
      <c r="J125" s="10"/>
      <c r="K125" s="10" t="s">
        <v>22</v>
      </c>
      <c r="L125" s="10"/>
      <c r="M125" s="10" t="s">
        <v>21</v>
      </c>
      <c r="N125" s="10"/>
      <c r="O125" s="10" t="s">
        <v>21</v>
      </c>
      <c r="P125" s="10"/>
      <c r="Q125" s="10" t="s">
        <v>23</v>
      </c>
    </row>
    <row r="126" spans="1:17" x14ac:dyDescent="0.2">
      <c r="A126" s="10"/>
      <c r="B126" s="10"/>
      <c r="C126" s="10" t="s">
        <v>20</v>
      </c>
      <c r="D126" s="10"/>
      <c r="E126" s="10" t="s">
        <v>24</v>
      </c>
      <c r="F126" s="10"/>
      <c r="G126" s="10" t="s">
        <v>24</v>
      </c>
      <c r="H126" s="10"/>
      <c r="I126" s="10" t="s">
        <v>25</v>
      </c>
      <c r="J126" s="10"/>
      <c r="K126" s="10" t="s">
        <v>24</v>
      </c>
      <c r="L126" s="10"/>
      <c r="M126" s="10" t="s">
        <v>24</v>
      </c>
      <c r="N126" s="10"/>
      <c r="O126" s="10" t="s">
        <v>25</v>
      </c>
      <c r="P126" s="10"/>
      <c r="Q126" s="10" t="s">
        <v>18</v>
      </c>
    </row>
    <row r="127" spans="1:17" x14ac:dyDescent="0.2">
      <c r="A127" s="10"/>
      <c r="B127" s="10"/>
      <c r="C127" s="10" t="s">
        <v>24</v>
      </c>
      <c r="D127" s="10"/>
      <c r="E127" s="10" t="s">
        <v>26</v>
      </c>
      <c r="F127" s="10"/>
      <c r="G127" s="10" t="s">
        <v>27</v>
      </c>
      <c r="H127" s="10"/>
      <c r="I127" s="10" t="s">
        <v>28</v>
      </c>
      <c r="J127" s="10"/>
      <c r="K127" s="10" t="s">
        <v>27</v>
      </c>
      <c r="L127" s="10"/>
      <c r="M127" s="10" t="s">
        <v>27</v>
      </c>
      <c r="N127" s="10"/>
      <c r="O127" s="10" t="s">
        <v>28</v>
      </c>
      <c r="P127" s="10"/>
      <c r="Q127" s="10" t="s">
        <v>29</v>
      </c>
    </row>
    <row r="128" spans="1:17" x14ac:dyDescent="0.2">
      <c r="A128" s="11" t="s">
        <v>30</v>
      </c>
      <c r="B128" s="10"/>
      <c r="C128" s="11" t="s">
        <v>31</v>
      </c>
      <c r="D128" s="10"/>
      <c r="E128" s="11" t="s">
        <v>31</v>
      </c>
      <c r="F128" s="10"/>
      <c r="G128" s="11" t="s">
        <v>29</v>
      </c>
      <c r="H128" s="10"/>
      <c r="I128" s="11" t="s">
        <v>32</v>
      </c>
      <c r="J128" s="10"/>
      <c r="K128" s="11" t="s">
        <v>29</v>
      </c>
      <c r="L128" s="10"/>
      <c r="M128" s="11" t="s">
        <v>29</v>
      </c>
      <c r="N128" s="10"/>
      <c r="O128" s="11" t="s">
        <v>33</v>
      </c>
      <c r="P128" s="10"/>
      <c r="Q128" s="11" t="s">
        <v>34</v>
      </c>
    </row>
    <row r="129" spans="1:19" x14ac:dyDescent="0.2">
      <c r="A129" s="10">
        <v>1</v>
      </c>
      <c r="B129" s="10"/>
      <c r="C129" s="3">
        <v>250</v>
      </c>
      <c r="D129" s="12"/>
      <c r="E129" s="12">
        <v>250</v>
      </c>
      <c r="F129" s="12"/>
      <c r="G129" s="13">
        <f>+T129</f>
        <v>0</v>
      </c>
      <c r="H129" s="13"/>
      <c r="I129" s="14">
        <f>+G129/E129</f>
        <v>0</v>
      </c>
      <c r="J129" s="14"/>
      <c r="K129" s="13">
        <v>0</v>
      </c>
      <c r="L129" s="13"/>
      <c r="M129" s="13">
        <f>+K129</f>
        <v>0</v>
      </c>
      <c r="N129" s="13"/>
      <c r="O129" s="14">
        <f>+M129/E129</f>
        <v>0</v>
      </c>
      <c r="P129" s="14"/>
      <c r="Q129" s="13">
        <f>+M129-G129</f>
        <v>0</v>
      </c>
      <c r="S129" s="4"/>
    </row>
    <row r="130" spans="1:19" x14ac:dyDescent="0.2">
      <c r="A130" s="10">
        <v>2</v>
      </c>
      <c r="B130" s="10"/>
      <c r="C130" s="5">
        <v>292</v>
      </c>
      <c r="D130" s="12"/>
      <c r="E130" s="5">
        <v>292</v>
      </c>
      <c r="F130" s="12"/>
      <c r="G130" s="13">
        <f>+T130</f>
        <v>0</v>
      </c>
      <c r="H130" s="13"/>
      <c r="I130" s="14">
        <f>+G130/E130</f>
        <v>0</v>
      </c>
      <c r="J130" s="14"/>
      <c r="K130" s="13">
        <v>1</v>
      </c>
      <c r="L130" s="13"/>
      <c r="M130" s="13">
        <f>+M129+K130</f>
        <v>1</v>
      </c>
      <c r="N130" s="13"/>
      <c r="O130" s="14">
        <f>+M130/E130</f>
        <v>3.4246575342465752E-3</v>
      </c>
      <c r="P130" s="14"/>
      <c r="Q130" s="13">
        <f>+M130-G130</f>
        <v>1</v>
      </c>
      <c r="S130" s="4"/>
    </row>
    <row r="131" spans="1:19" x14ac:dyDescent="0.2">
      <c r="A131" s="10">
        <v>3</v>
      </c>
      <c r="B131" s="10"/>
      <c r="C131" s="6">
        <v>282</v>
      </c>
      <c r="D131" s="12"/>
      <c r="E131" s="12">
        <f>+C131-M130</f>
        <v>281</v>
      </c>
      <c r="F131" s="12"/>
      <c r="G131" s="13">
        <f>+T131</f>
        <v>0</v>
      </c>
      <c r="H131" s="13"/>
      <c r="I131" s="14">
        <f>+G131/E131</f>
        <v>0</v>
      </c>
      <c r="J131" s="14"/>
      <c r="K131" s="13">
        <v>1</v>
      </c>
      <c r="L131" s="13"/>
      <c r="M131" s="13">
        <f>+M130+K131</f>
        <v>2</v>
      </c>
      <c r="N131" s="13"/>
      <c r="O131" s="14">
        <f>+M131/E131</f>
        <v>7.1174377224199285E-3</v>
      </c>
      <c r="P131" s="14"/>
      <c r="Q131" s="13">
        <f>+M131-G131</f>
        <v>2</v>
      </c>
      <c r="S131" s="4"/>
    </row>
    <row r="132" spans="1:19" x14ac:dyDescent="0.2">
      <c r="A132" s="10"/>
      <c r="B132" s="10"/>
      <c r="C132" s="3"/>
      <c r="D132" s="12"/>
      <c r="E132" s="12"/>
      <c r="F132" s="12"/>
      <c r="G132" s="13"/>
      <c r="H132" s="13"/>
      <c r="I132" s="14"/>
      <c r="J132" s="14"/>
      <c r="K132" s="13"/>
      <c r="L132" s="13"/>
      <c r="M132" s="13"/>
      <c r="N132" s="13"/>
      <c r="O132" s="14"/>
      <c r="P132" s="14"/>
      <c r="Q132" s="13"/>
      <c r="S132" s="4"/>
    </row>
    <row r="133" spans="1:19" x14ac:dyDescent="0.2">
      <c r="A133" s="10"/>
      <c r="B133" s="10"/>
      <c r="C133" s="3"/>
      <c r="D133" s="12"/>
      <c r="E133" s="12"/>
      <c r="F133" s="12"/>
      <c r="G133" s="13"/>
      <c r="H133" s="13"/>
      <c r="I133" s="14"/>
      <c r="J133" s="14"/>
      <c r="K133" s="13"/>
      <c r="L133" s="13"/>
      <c r="M133" s="13"/>
      <c r="N133" s="13"/>
      <c r="O133" s="14"/>
      <c r="P133" s="14"/>
      <c r="Q133" s="13"/>
      <c r="S133" s="4"/>
    </row>
    <row r="134" spans="1:19" x14ac:dyDescent="0.2">
      <c r="A134" s="10"/>
      <c r="B134" s="10"/>
      <c r="C134" s="3"/>
      <c r="D134" s="12"/>
      <c r="E134" s="12"/>
      <c r="F134" s="12"/>
      <c r="G134" s="13"/>
      <c r="H134" s="13"/>
      <c r="I134" s="14"/>
      <c r="J134" s="14"/>
      <c r="K134" s="13"/>
      <c r="L134" s="13"/>
      <c r="M134" s="13"/>
      <c r="N134" s="13"/>
      <c r="O134" s="14"/>
      <c r="P134" s="14"/>
      <c r="Q134" s="13"/>
      <c r="S134" s="4"/>
    </row>
    <row r="135" spans="1:19" x14ac:dyDescent="0.2">
      <c r="A135" s="10"/>
      <c r="B135" s="10"/>
      <c r="C135" s="3"/>
      <c r="D135" s="12"/>
      <c r="E135" s="12"/>
      <c r="F135" s="12"/>
      <c r="G135" s="13"/>
      <c r="H135" s="13"/>
      <c r="I135" s="14"/>
      <c r="J135" s="14"/>
      <c r="K135" s="13"/>
      <c r="L135" s="13"/>
      <c r="M135" s="13"/>
      <c r="N135" s="13"/>
      <c r="O135" s="14"/>
      <c r="P135" s="14"/>
      <c r="Q135" s="13"/>
      <c r="S135" s="4"/>
    </row>
    <row r="136" spans="1:19" x14ac:dyDescent="0.2">
      <c r="A136" s="10"/>
      <c r="B136" s="10"/>
      <c r="C136" s="3"/>
      <c r="D136" s="12"/>
      <c r="E136" s="12"/>
      <c r="F136" s="12"/>
      <c r="G136" s="13"/>
      <c r="H136" s="13"/>
      <c r="I136" s="14"/>
      <c r="J136" s="14"/>
      <c r="K136" s="13"/>
      <c r="L136" s="13"/>
      <c r="M136" s="13"/>
      <c r="N136" s="13"/>
      <c r="O136" s="14"/>
      <c r="P136" s="14"/>
      <c r="Q136" s="13"/>
      <c r="S136" s="4"/>
    </row>
    <row r="137" spans="1:19" x14ac:dyDescent="0.2">
      <c r="A137" s="10"/>
      <c r="B137" s="10"/>
      <c r="C137" s="3"/>
      <c r="D137" s="12"/>
      <c r="E137" s="12"/>
      <c r="F137" s="12"/>
      <c r="G137" s="13"/>
      <c r="H137" s="13"/>
      <c r="I137" s="14"/>
      <c r="J137" s="14"/>
      <c r="K137" s="13"/>
      <c r="L137" s="13"/>
      <c r="M137" s="13"/>
      <c r="N137" s="13"/>
      <c r="O137" s="14"/>
      <c r="P137" s="14"/>
      <c r="Q137" s="13"/>
      <c r="S137" s="4"/>
    </row>
    <row r="138" spans="1:19" x14ac:dyDescent="0.2">
      <c r="A138" s="10"/>
      <c r="B138" s="10"/>
      <c r="C138" s="3"/>
      <c r="D138" s="12"/>
      <c r="E138" s="12"/>
      <c r="F138" s="12"/>
      <c r="G138" s="13"/>
      <c r="H138" s="13"/>
      <c r="I138" s="14"/>
      <c r="J138" s="14"/>
      <c r="K138" s="13"/>
      <c r="L138" s="13"/>
      <c r="M138" s="13"/>
      <c r="N138" s="13"/>
      <c r="O138" s="14"/>
      <c r="P138" s="14"/>
      <c r="Q138" s="13"/>
      <c r="S138" s="4"/>
    </row>
    <row r="141" spans="1:19" x14ac:dyDescent="0.2">
      <c r="A141" s="8" t="s">
        <v>35</v>
      </c>
      <c r="G141" s="15" t="s">
        <v>36</v>
      </c>
      <c r="H141" s="15"/>
      <c r="I141" s="15"/>
      <c r="J141" s="16"/>
      <c r="K141" s="15" t="s">
        <v>37</v>
      </c>
      <c r="L141" s="15"/>
      <c r="M141" s="15"/>
      <c r="P141" s="16"/>
      <c r="Q141" s="7"/>
    </row>
    <row r="142" spans="1:19" x14ac:dyDescent="0.2">
      <c r="G142" s="17" t="s">
        <v>38</v>
      </c>
      <c r="I142" s="17" t="s">
        <v>39</v>
      </c>
      <c r="K142" s="17" t="s">
        <v>38</v>
      </c>
      <c r="M142" s="17" t="s">
        <v>39</v>
      </c>
    </row>
    <row r="143" spans="1:19" x14ac:dyDescent="0.2">
      <c r="A143" s="8" t="s">
        <v>40</v>
      </c>
      <c r="G143" s="18">
        <v>5.6</v>
      </c>
      <c r="H143" s="18"/>
      <c r="I143" s="19">
        <f>G143*1.065</f>
        <v>5.9639999999999995</v>
      </c>
      <c r="J143" s="18"/>
      <c r="K143" s="32">
        <f>(G143*$K$131)</f>
        <v>5.6</v>
      </c>
      <c r="L143" s="32"/>
      <c r="M143" s="32">
        <f t="shared" ref="M143:M145" si="4">(I143*$K$131)</f>
        <v>5.9639999999999995</v>
      </c>
      <c r="Q143" s="2"/>
    </row>
    <row r="144" spans="1:19" x14ac:dyDescent="0.2">
      <c r="A144" s="8" t="s">
        <v>41</v>
      </c>
      <c r="G144" s="18">
        <v>0</v>
      </c>
      <c r="H144" s="18"/>
      <c r="I144" s="20">
        <f>G144*1.065</f>
        <v>0</v>
      </c>
      <c r="J144" s="20"/>
      <c r="K144" s="32">
        <f t="shared" ref="K144:K145" si="5">(G144*$K$131)</f>
        <v>0</v>
      </c>
      <c r="L144" s="32"/>
      <c r="M144" s="32">
        <f t="shared" si="4"/>
        <v>0</v>
      </c>
      <c r="P144" s="18"/>
    </row>
    <row r="145" spans="1:17" x14ac:dyDescent="0.2">
      <c r="A145" s="8" t="s">
        <v>42</v>
      </c>
      <c r="G145" s="21">
        <v>15768</v>
      </c>
      <c r="H145" s="22"/>
      <c r="I145" s="13">
        <f>G145*1.058</f>
        <v>16682.544000000002</v>
      </c>
      <c r="J145" s="22"/>
      <c r="K145" s="13">
        <f t="shared" si="5"/>
        <v>15768</v>
      </c>
      <c r="L145" s="13"/>
      <c r="M145" s="13">
        <f t="shared" si="4"/>
        <v>16682.544000000002</v>
      </c>
      <c r="P145" s="18"/>
    </row>
    <row r="146" spans="1:17" x14ac:dyDescent="0.2">
      <c r="P146" s="13"/>
    </row>
    <row r="147" spans="1:17" x14ac:dyDescent="0.2">
      <c r="A147" s="8" t="s">
        <v>45</v>
      </c>
      <c r="K147" s="13">
        <f>K148*1000/K130</f>
        <v>109046</v>
      </c>
      <c r="L147" s="13"/>
    </row>
    <row r="148" spans="1:17" x14ac:dyDescent="0.2">
      <c r="A148" s="8" t="s">
        <v>43</v>
      </c>
      <c r="K148" s="24">
        <f>109046/1000</f>
        <v>109.04600000000001</v>
      </c>
      <c r="L148" s="13"/>
    </row>
    <row r="149" spans="1:17" x14ac:dyDescent="0.2">
      <c r="A149" s="8" t="s">
        <v>44</v>
      </c>
      <c r="K149" s="24">
        <v>0</v>
      </c>
    </row>
    <row r="152" spans="1:17" x14ac:dyDescent="0.2">
      <c r="A152" s="35" t="s">
        <v>0</v>
      </c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</row>
    <row r="153" spans="1:17" x14ac:dyDescent="0.2">
      <c r="O153" s="10"/>
    </row>
    <row r="154" spans="1:17" x14ac:dyDescent="0.2">
      <c r="A154" s="8" t="s">
        <v>1</v>
      </c>
      <c r="E154" s="8" t="s">
        <v>2</v>
      </c>
    </row>
    <row r="155" spans="1:17" x14ac:dyDescent="0.2">
      <c r="A155" s="8" t="s">
        <v>3</v>
      </c>
      <c r="E155" s="2" t="s">
        <v>50</v>
      </c>
    </row>
    <row r="156" spans="1:17" x14ac:dyDescent="0.2">
      <c r="A156" s="8" t="s">
        <v>5</v>
      </c>
      <c r="E156" s="9" t="s">
        <v>6</v>
      </c>
    </row>
    <row r="157" spans="1:17" x14ac:dyDescent="0.2">
      <c r="A157" s="8" t="s">
        <v>7</v>
      </c>
      <c r="E157" s="8" t="s">
        <v>52</v>
      </c>
    </row>
    <row r="159" spans="1:17" x14ac:dyDescent="0.2">
      <c r="A159" s="10" t="s">
        <v>8</v>
      </c>
      <c r="B159" s="10"/>
      <c r="C159" s="10" t="s">
        <v>9</v>
      </c>
      <c r="D159" s="10"/>
      <c r="E159" s="10" t="s">
        <v>10</v>
      </c>
      <c r="F159" s="10"/>
      <c r="G159" s="10" t="s">
        <v>11</v>
      </c>
      <c r="H159" s="10"/>
      <c r="I159" s="10" t="s">
        <v>12</v>
      </c>
      <c r="J159" s="10"/>
      <c r="K159" s="10" t="s">
        <v>13</v>
      </c>
      <c r="L159" s="10"/>
      <c r="M159" s="10" t="s">
        <v>14</v>
      </c>
      <c r="N159" s="10"/>
      <c r="O159" s="10" t="s">
        <v>15</v>
      </c>
      <c r="P159" s="10"/>
      <c r="Q159" s="10" t="s">
        <v>16</v>
      </c>
    </row>
    <row r="160" spans="1:17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 t="s">
        <v>17</v>
      </c>
    </row>
    <row r="161" spans="1:19" x14ac:dyDescent="0.2">
      <c r="A161" s="10"/>
      <c r="B161" s="10"/>
      <c r="C161" s="10"/>
      <c r="D161" s="10"/>
      <c r="E161" s="10"/>
      <c r="F161" s="10"/>
      <c r="G161" s="10" t="s">
        <v>18</v>
      </c>
      <c r="H161" s="10"/>
      <c r="I161" s="10" t="s">
        <v>18</v>
      </c>
      <c r="J161" s="10"/>
      <c r="K161" s="10" t="s">
        <v>17</v>
      </c>
      <c r="L161" s="10"/>
      <c r="M161" s="10" t="s">
        <v>17</v>
      </c>
      <c r="N161" s="10"/>
      <c r="O161" s="10" t="s">
        <v>17</v>
      </c>
      <c r="P161" s="10"/>
      <c r="Q161" s="10" t="s">
        <v>19</v>
      </c>
    </row>
    <row r="162" spans="1:19" x14ac:dyDescent="0.2">
      <c r="A162" s="10"/>
      <c r="B162" s="10"/>
      <c r="C162" s="10"/>
      <c r="D162" s="10"/>
      <c r="E162" s="10" t="s">
        <v>20</v>
      </c>
      <c r="F162" s="10"/>
      <c r="G162" s="10" t="s">
        <v>21</v>
      </c>
      <c r="H162" s="10"/>
      <c r="I162" s="10" t="s">
        <v>21</v>
      </c>
      <c r="J162" s="10"/>
      <c r="K162" s="10" t="s">
        <v>22</v>
      </c>
      <c r="L162" s="10"/>
      <c r="M162" s="10" t="s">
        <v>21</v>
      </c>
      <c r="N162" s="10"/>
      <c r="O162" s="10" t="s">
        <v>21</v>
      </c>
      <c r="P162" s="10"/>
      <c r="Q162" s="10" t="s">
        <v>23</v>
      </c>
    </row>
    <row r="163" spans="1:19" x14ac:dyDescent="0.2">
      <c r="A163" s="10"/>
      <c r="B163" s="10"/>
      <c r="C163" s="10" t="s">
        <v>20</v>
      </c>
      <c r="D163" s="10"/>
      <c r="E163" s="10" t="s">
        <v>24</v>
      </c>
      <c r="F163" s="10"/>
      <c r="G163" s="10" t="s">
        <v>24</v>
      </c>
      <c r="H163" s="10"/>
      <c r="I163" s="10" t="s">
        <v>25</v>
      </c>
      <c r="J163" s="10"/>
      <c r="K163" s="10" t="s">
        <v>24</v>
      </c>
      <c r="L163" s="10"/>
      <c r="M163" s="10" t="s">
        <v>24</v>
      </c>
      <c r="N163" s="10"/>
      <c r="O163" s="10" t="s">
        <v>25</v>
      </c>
      <c r="P163" s="10"/>
      <c r="Q163" s="10" t="s">
        <v>18</v>
      </c>
    </row>
    <row r="164" spans="1:19" x14ac:dyDescent="0.2">
      <c r="A164" s="10"/>
      <c r="B164" s="10"/>
      <c r="C164" s="10" t="s">
        <v>24</v>
      </c>
      <c r="D164" s="10"/>
      <c r="E164" s="10" t="s">
        <v>26</v>
      </c>
      <c r="F164" s="10"/>
      <c r="G164" s="10" t="s">
        <v>27</v>
      </c>
      <c r="H164" s="10"/>
      <c r="I164" s="10" t="s">
        <v>28</v>
      </c>
      <c r="J164" s="10"/>
      <c r="K164" s="10" t="s">
        <v>27</v>
      </c>
      <c r="L164" s="10"/>
      <c r="M164" s="10" t="s">
        <v>27</v>
      </c>
      <c r="N164" s="10"/>
      <c r="O164" s="10" t="s">
        <v>28</v>
      </c>
      <c r="P164" s="10"/>
      <c r="Q164" s="10" t="s">
        <v>29</v>
      </c>
    </row>
    <row r="165" spans="1:19" x14ac:dyDescent="0.2">
      <c r="A165" s="11" t="s">
        <v>30</v>
      </c>
      <c r="B165" s="10"/>
      <c r="C165" s="11" t="s">
        <v>31</v>
      </c>
      <c r="D165" s="10"/>
      <c r="E165" s="11" t="s">
        <v>31</v>
      </c>
      <c r="F165" s="10"/>
      <c r="G165" s="11" t="s">
        <v>29</v>
      </c>
      <c r="H165" s="10"/>
      <c r="I165" s="11" t="s">
        <v>32</v>
      </c>
      <c r="J165" s="10"/>
      <c r="K165" s="11" t="s">
        <v>29</v>
      </c>
      <c r="L165" s="10"/>
      <c r="M165" s="11" t="s">
        <v>29</v>
      </c>
      <c r="N165" s="10"/>
      <c r="O165" s="11" t="s">
        <v>33</v>
      </c>
      <c r="P165" s="10"/>
      <c r="Q165" s="11" t="s">
        <v>34</v>
      </c>
    </row>
    <row r="166" spans="1:19" x14ac:dyDescent="0.2">
      <c r="A166" s="10">
        <v>1</v>
      </c>
      <c r="B166" s="10"/>
      <c r="C166" s="33">
        <v>75507.050000000119</v>
      </c>
      <c r="D166" s="12"/>
      <c r="E166" s="12">
        <f>+C166</f>
        <v>75507.050000000119</v>
      </c>
      <c r="F166" s="12"/>
      <c r="G166" s="13">
        <f>+T166</f>
        <v>0</v>
      </c>
      <c r="H166" s="13"/>
      <c r="I166" s="14">
        <f>+G166/E166</f>
        <v>0</v>
      </c>
      <c r="J166" s="14"/>
      <c r="K166" s="13">
        <v>0</v>
      </c>
      <c r="L166" s="13"/>
      <c r="M166" s="13">
        <f>+K166</f>
        <v>0</v>
      </c>
      <c r="N166" s="13"/>
      <c r="O166" s="14">
        <f>+M166/E166</f>
        <v>0</v>
      </c>
      <c r="P166" s="14"/>
      <c r="Q166" s="13">
        <f>+M166-G166</f>
        <v>0</v>
      </c>
      <c r="S166" s="4"/>
    </row>
    <row r="167" spans="1:19" x14ac:dyDescent="0.2">
      <c r="A167" s="10">
        <v>2</v>
      </c>
      <c r="B167" s="10"/>
      <c r="C167" s="5">
        <v>72126</v>
      </c>
      <c r="D167" s="12"/>
      <c r="E167" s="12">
        <v>72126</v>
      </c>
      <c r="F167" s="12"/>
      <c r="G167" s="13">
        <f>+T167</f>
        <v>0</v>
      </c>
      <c r="H167" s="13"/>
      <c r="I167" s="14">
        <f>+G167/E167</f>
        <v>0</v>
      </c>
      <c r="J167" s="14"/>
      <c r="K167" s="13">
        <v>8</v>
      </c>
      <c r="L167" s="13"/>
      <c r="M167" s="13">
        <f>+M166+K167</f>
        <v>8</v>
      </c>
      <c r="N167" s="13"/>
      <c r="O167" s="14">
        <f>+M167/E167</f>
        <v>1.1091700634999862E-4</v>
      </c>
      <c r="P167" s="14"/>
      <c r="Q167" s="13">
        <f>+M167-G167</f>
        <v>8</v>
      </c>
      <c r="S167" s="4"/>
    </row>
    <row r="168" spans="1:19" x14ac:dyDescent="0.2">
      <c r="A168" s="10">
        <v>3</v>
      </c>
      <c r="B168" s="10"/>
      <c r="C168" s="6">
        <v>72653</v>
      </c>
      <c r="D168" s="12"/>
      <c r="E168" s="12">
        <f>+C168-M167</f>
        <v>72645</v>
      </c>
      <c r="F168" s="12"/>
      <c r="G168" s="13">
        <f>+T168</f>
        <v>0</v>
      </c>
      <c r="H168" s="13"/>
      <c r="I168" s="14">
        <f>+G168/E168</f>
        <v>0</v>
      </c>
      <c r="J168" s="14"/>
      <c r="K168" s="13">
        <v>7</v>
      </c>
      <c r="L168" s="13"/>
      <c r="M168" s="13">
        <f>+M167+K168</f>
        <v>15</v>
      </c>
      <c r="N168" s="13"/>
      <c r="O168" s="14">
        <f>+M168/E168</f>
        <v>2.0648358455502787E-4</v>
      </c>
      <c r="P168" s="14"/>
      <c r="Q168" s="13">
        <f>+M168-G168</f>
        <v>15</v>
      </c>
      <c r="S168" s="4"/>
    </row>
    <row r="169" spans="1:19" x14ac:dyDescent="0.2">
      <c r="A169" s="10"/>
      <c r="B169" s="10"/>
      <c r="C169" s="3"/>
      <c r="D169" s="12"/>
      <c r="E169" s="12"/>
      <c r="F169" s="12"/>
      <c r="G169" s="13"/>
      <c r="H169" s="13"/>
      <c r="I169" s="14"/>
      <c r="J169" s="14"/>
      <c r="K169" s="13"/>
      <c r="L169" s="13"/>
      <c r="M169" s="13"/>
      <c r="N169" s="13"/>
      <c r="O169" s="14"/>
      <c r="P169" s="14"/>
      <c r="Q169" s="13"/>
      <c r="S169" s="4"/>
    </row>
    <row r="170" spans="1:19" x14ac:dyDescent="0.2">
      <c r="A170" s="10"/>
      <c r="B170" s="10"/>
      <c r="C170" s="3"/>
      <c r="D170" s="12"/>
      <c r="E170" s="12"/>
      <c r="F170" s="12"/>
      <c r="G170" s="13"/>
      <c r="H170" s="13"/>
      <c r="I170" s="14"/>
      <c r="J170" s="14"/>
      <c r="K170" s="13"/>
      <c r="L170" s="13"/>
      <c r="M170" s="13"/>
      <c r="N170" s="13"/>
      <c r="O170" s="14"/>
      <c r="P170" s="14"/>
      <c r="Q170" s="13"/>
      <c r="S170" s="4"/>
    </row>
    <row r="171" spans="1:19" x14ac:dyDescent="0.2">
      <c r="A171" s="10"/>
      <c r="B171" s="10"/>
      <c r="C171" s="3"/>
      <c r="D171" s="12"/>
      <c r="E171" s="12"/>
      <c r="F171" s="12"/>
      <c r="G171" s="13"/>
      <c r="H171" s="13"/>
      <c r="I171" s="14"/>
      <c r="J171" s="14"/>
      <c r="K171" s="13"/>
      <c r="L171" s="13"/>
      <c r="M171" s="13"/>
      <c r="N171" s="13"/>
      <c r="O171" s="14"/>
      <c r="P171" s="14"/>
      <c r="Q171" s="13"/>
      <c r="S171" s="4"/>
    </row>
    <row r="172" spans="1:19" x14ac:dyDescent="0.2">
      <c r="A172" s="10"/>
      <c r="B172" s="10"/>
      <c r="C172" s="3"/>
      <c r="D172" s="12"/>
      <c r="E172" s="12"/>
      <c r="F172" s="12"/>
      <c r="G172" s="13"/>
      <c r="H172" s="13"/>
      <c r="I172" s="14"/>
      <c r="J172" s="14"/>
      <c r="K172" s="13"/>
      <c r="L172" s="13"/>
      <c r="M172" s="13"/>
      <c r="N172" s="13"/>
      <c r="O172" s="14"/>
      <c r="P172" s="14"/>
      <c r="Q172" s="13"/>
      <c r="S172" s="4"/>
    </row>
    <row r="173" spans="1:19" x14ac:dyDescent="0.2">
      <c r="A173" s="10"/>
      <c r="B173" s="10"/>
      <c r="C173" s="3"/>
      <c r="D173" s="12"/>
      <c r="E173" s="12"/>
      <c r="F173" s="12"/>
      <c r="G173" s="13"/>
      <c r="H173" s="13"/>
      <c r="I173" s="14"/>
      <c r="J173" s="14"/>
      <c r="K173" s="13"/>
      <c r="L173" s="13"/>
      <c r="M173" s="13"/>
      <c r="N173" s="13"/>
      <c r="O173" s="14"/>
      <c r="P173" s="14"/>
      <c r="Q173" s="13"/>
      <c r="S173" s="4"/>
    </row>
    <row r="174" spans="1:19" x14ac:dyDescent="0.2">
      <c r="A174" s="10"/>
      <c r="B174" s="10"/>
      <c r="C174" s="3"/>
      <c r="D174" s="12"/>
      <c r="E174" s="12"/>
      <c r="F174" s="12"/>
      <c r="G174" s="13"/>
      <c r="H174" s="13"/>
      <c r="I174" s="14"/>
      <c r="J174" s="14"/>
      <c r="K174" s="13"/>
      <c r="L174" s="13"/>
      <c r="M174" s="13"/>
      <c r="N174" s="13"/>
      <c r="O174" s="14"/>
      <c r="P174" s="14"/>
      <c r="Q174" s="13"/>
      <c r="S174" s="4"/>
    </row>
    <row r="175" spans="1:19" x14ac:dyDescent="0.2">
      <c r="A175" s="10"/>
      <c r="B175" s="10"/>
      <c r="C175" s="3"/>
      <c r="D175" s="12"/>
      <c r="E175" s="12"/>
      <c r="F175" s="12"/>
      <c r="G175" s="13"/>
      <c r="H175" s="13"/>
      <c r="I175" s="14"/>
      <c r="J175" s="14"/>
      <c r="K175" s="13"/>
      <c r="L175" s="13"/>
      <c r="M175" s="13"/>
      <c r="N175" s="13"/>
      <c r="O175" s="14"/>
      <c r="P175" s="14"/>
      <c r="Q175" s="13"/>
      <c r="S175" s="4"/>
    </row>
    <row r="178" spans="1:17" x14ac:dyDescent="0.2">
      <c r="A178" s="8" t="s">
        <v>35</v>
      </c>
      <c r="G178" s="15" t="s">
        <v>36</v>
      </c>
      <c r="H178" s="15"/>
      <c r="I178" s="15"/>
      <c r="J178" s="16"/>
      <c r="K178" s="15" t="s">
        <v>37</v>
      </c>
      <c r="L178" s="15"/>
      <c r="M178" s="15"/>
      <c r="P178" s="16"/>
      <c r="Q178" s="7"/>
    </row>
    <row r="179" spans="1:17" x14ac:dyDescent="0.2">
      <c r="G179" s="17" t="s">
        <v>38</v>
      </c>
      <c r="I179" s="17" t="s">
        <v>39</v>
      </c>
      <c r="K179" s="17" t="s">
        <v>38</v>
      </c>
      <c r="M179" s="17" t="s">
        <v>39</v>
      </c>
    </row>
    <row r="180" spans="1:17" x14ac:dyDescent="0.2">
      <c r="A180" s="8" t="s">
        <v>40</v>
      </c>
      <c r="G180" s="18">
        <v>4.88</v>
      </c>
      <c r="H180" s="18"/>
      <c r="I180" s="19">
        <f>G180*1.065</f>
        <v>5.1971999999999996</v>
      </c>
      <c r="J180" s="18"/>
      <c r="K180" s="19">
        <f>(G180*$K$168)</f>
        <v>34.159999999999997</v>
      </c>
      <c r="L180" s="25"/>
      <c r="M180" s="19">
        <f t="shared" ref="M180:M182" si="6">(I180*$K$168)</f>
        <v>36.380399999999995</v>
      </c>
      <c r="Q180" s="2"/>
    </row>
    <row r="181" spans="1:17" x14ac:dyDescent="0.2">
      <c r="A181" s="8" t="s">
        <v>41</v>
      </c>
      <c r="G181" s="18">
        <v>0</v>
      </c>
      <c r="H181" s="18"/>
      <c r="I181" s="20">
        <f>G181*1.065</f>
        <v>0</v>
      </c>
      <c r="J181" s="20"/>
      <c r="K181" s="20">
        <f t="shared" ref="K181:K182" si="7">(G181*$K$168)</f>
        <v>0</v>
      </c>
      <c r="L181" s="20"/>
      <c r="M181" s="20">
        <f t="shared" si="6"/>
        <v>0</v>
      </c>
      <c r="P181" s="18"/>
    </row>
    <row r="182" spans="1:17" x14ac:dyDescent="0.2">
      <c r="A182" s="8" t="s">
        <v>42</v>
      </c>
      <c r="G182" s="21">
        <v>13741</v>
      </c>
      <c r="H182" s="22"/>
      <c r="I182" s="13">
        <f>G182*1.058</f>
        <v>14537.978000000001</v>
      </c>
      <c r="J182" s="22"/>
      <c r="K182" s="13">
        <f t="shared" si="7"/>
        <v>96187</v>
      </c>
      <c r="L182" s="13"/>
      <c r="M182" s="13">
        <f t="shared" si="6"/>
        <v>101765.84600000001</v>
      </c>
      <c r="P182" s="18"/>
    </row>
    <row r="183" spans="1:17" x14ac:dyDescent="0.2">
      <c r="P183" s="13"/>
    </row>
    <row r="184" spans="1:17" x14ac:dyDescent="0.2">
      <c r="A184" s="8" t="s">
        <v>45</v>
      </c>
      <c r="K184" s="13">
        <f>K185*1000/K168</f>
        <v>20637.714285714286</v>
      </c>
      <c r="L184" s="13"/>
    </row>
    <row r="185" spans="1:17" x14ac:dyDescent="0.2">
      <c r="A185" s="8" t="s">
        <v>43</v>
      </c>
      <c r="K185" s="24">
        <f>144464/1000</f>
        <v>144.464</v>
      </c>
      <c r="L185" s="13"/>
    </row>
    <row r="186" spans="1:17" x14ac:dyDescent="0.2">
      <c r="A186" s="8" t="s">
        <v>44</v>
      </c>
      <c r="K186" s="24">
        <v>0</v>
      </c>
    </row>
  </sheetData>
  <mergeCells count="5">
    <mergeCell ref="A1:Q1"/>
    <mergeCell ref="A39:Q39"/>
    <mergeCell ref="A77:Q77"/>
    <mergeCell ref="A115:Q115"/>
    <mergeCell ref="A152:Q15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2"/>
  <sheetViews>
    <sheetView workbookViewId="0">
      <selection sqref="A1:Q1"/>
    </sheetView>
  </sheetViews>
  <sheetFormatPr defaultColWidth="14.7109375" defaultRowHeight="15" x14ac:dyDescent="0.2"/>
  <cols>
    <col min="1" max="1" width="11.140625" style="8" customWidth="1"/>
    <col min="2" max="2" width="2.140625" style="8" customWidth="1"/>
    <col min="3" max="3" width="13.7109375" style="8" customWidth="1"/>
    <col min="4" max="4" width="2.140625" style="8" customWidth="1"/>
    <col min="5" max="5" width="13.7109375" style="8" customWidth="1"/>
    <col min="6" max="6" width="2.140625" style="8" customWidth="1"/>
    <col min="7" max="7" width="13.7109375" style="8" customWidth="1"/>
    <col min="8" max="8" width="2.140625" style="8" customWidth="1"/>
    <col min="9" max="9" width="13.7109375" style="8" customWidth="1"/>
    <col min="10" max="10" width="2.140625" style="8" customWidth="1"/>
    <col min="11" max="11" width="13.7109375" style="8" customWidth="1"/>
    <col min="12" max="12" width="2.140625" style="8" customWidth="1"/>
    <col min="13" max="13" width="13.7109375" style="8" customWidth="1"/>
    <col min="14" max="14" width="2.140625" style="8" customWidth="1"/>
    <col min="15" max="15" width="13.7109375" style="8" customWidth="1"/>
    <col min="16" max="16" width="2.140625" style="8" customWidth="1"/>
    <col min="17" max="17" width="13.7109375" style="8" customWidth="1"/>
    <col min="18" max="256" width="14.7109375" style="8"/>
    <col min="257" max="257" width="11.140625" style="8" customWidth="1"/>
    <col min="258" max="258" width="2.140625" style="8" customWidth="1"/>
    <col min="259" max="259" width="13.7109375" style="8" customWidth="1"/>
    <col min="260" max="260" width="2.140625" style="8" customWidth="1"/>
    <col min="261" max="261" width="13.7109375" style="8" customWidth="1"/>
    <col min="262" max="262" width="2.140625" style="8" customWidth="1"/>
    <col min="263" max="263" width="13.7109375" style="8" customWidth="1"/>
    <col min="264" max="264" width="2.140625" style="8" customWidth="1"/>
    <col min="265" max="265" width="13.7109375" style="8" customWidth="1"/>
    <col min="266" max="266" width="2.140625" style="8" customWidth="1"/>
    <col min="267" max="267" width="13.7109375" style="8" customWidth="1"/>
    <col min="268" max="268" width="2.140625" style="8" customWidth="1"/>
    <col min="269" max="269" width="13.7109375" style="8" customWidth="1"/>
    <col min="270" max="270" width="2.140625" style="8" customWidth="1"/>
    <col min="271" max="271" width="13.7109375" style="8" customWidth="1"/>
    <col min="272" max="272" width="2.140625" style="8" customWidth="1"/>
    <col min="273" max="273" width="13.7109375" style="8" customWidth="1"/>
    <col min="274" max="512" width="14.7109375" style="8"/>
    <col min="513" max="513" width="11.140625" style="8" customWidth="1"/>
    <col min="514" max="514" width="2.140625" style="8" customWidth="1"/>
    <col min="515" max="515" width="13.7109375" style="8" customWidth="1"/>
    <col min="516" max="516" width="2.140625" style="8" customWidth="1"/>
    <col min="517" max="517" width="13.7109375" style="8" customWidth="1"/>
    <col min="518" max="518" width="2.140625" style="8" customWidth="1"/>
    <col min="519" max="519" width="13.7109375" style="8" customWidth="1"/>
    <col min="520" max="520" width="2.140625" style="8" customWidth="1"/>
    <col min="521" max="521" width="13.7109375" style="8" customWidth="1"/>
    <col min="522" max="522" width="2.140625" style="8" customWidth="1"/>
    <col min="523" max="523" width="13.7109375" style="8" customWidth="1"/>
    <col min="524" max="524" width="2.140625" style="8" customWidth="1"/>
    <col min="525" max="525" width="13.7109375" style="8" customWidth="1"/>
    <col min="526" max="526" width="2.140625" style="8" customWidth="1"/>
    <col min="527" max="527" width="13.7109375" style="8" customWidth="1"/>
    <col min="528" max="528" width="2.140625" style="8" customWidth="1"/>
    <col min="529" max="529" width="13.7109375" style="8" customWidth="1"/>
    <col min="530" max="768" width="14.7109375" style="8"/>
    <col min="769" max="769" width="11.140625" style="8" customWidth="1"/>
    <col min="770" max="770" width="2.140625" style="8" customWidth="1"/>
    <col min="771" max="771" width="13.7109375" style="8" customWidth="1"/>
    <col min="772" max="772" width="2.140625" style="8" customWidth="1"/>
    <col min="773" max="773" width="13.7109375" style="8" customWidth="1"/>
    <col min="774" max="774" width="2.140625" style="8" customWidth="1"/>
    <col min="775" max="775" width="13.7109375" style="8" customWidth="1"/>
    <col min="776" max="776" width="2.140625" style="8" customWidth="1"/>
    <col min="777" max="777" width="13.7109375" style="8" customWidth="1"/>
    <col min="778" max="778" width="2.140625" style="8" customWidth="1"/>
    <col min="779" max="779" width="13.7109375" style="8" customWidth="1"/>
    <col min="780" max="780" width="2.140625" style="8" customWidth="1"/>
    <col min="781" max="781" width="13.7109375" style="8" customWidth="1"/>
    <col min="782" max="782" width="2.140625" style="8" customWidth="1"/>
    <col min="783" max="783" width="13.7109375" style="8" customWidth="1"/>
    <col min="784" max="784" width="2.140625" style="8" customWidth="1"/>
    <col min="785" max="785" width="13.7109375" style="8" customWidth="1"/>
    <col min="786" max="1024" width="14.7109375" style="8"/>
    <col min="1025" max="1025" width="11.140625" style="8" customWidth="1"/>
    <col min="1026" max="1026" width="2.140625" style="8" customWidth="1"/>
    <col min="1027" max="1027" width="13.7109375" style="8" customWidth="1"/>
    <col min="1028" max="1028" width="2.140625" style="8" customWidth="1"/>
    <col min="1029" max="1029" width="13.7109375" style="8" customWidth="1"/>
    <col min="1030" max="1030" width="2.140625" style="8" customWidth="1"/>
    <col min="1031" max="1031" width="13.7109375" style="8" customWidth="1"/>
    <col min="1032" max="1032" width="2.140625" style="8" customWidth="1"/>
    <col min="1033" max="1033" width="13.7109375" style="8" customWidth="1"/>
    <col min="1034" max="1034" width="2.140625" style="8" customWidth="1"/>
    <col min="1035" max="1035" width="13.7109375" style="8" customWidth="1"/>
    <col min="1036" max="1036" width="2.140625" style="8" customWidth="1"/>
    <col min="1037" max="1037" width="13.7109375" style="8" customWidth="1"/>
    <col min="1038" max="1038" width="2.140625" style="8" customWidth="1"/>
    <col min="1039" max="1039" width="13.7109375" style="8" customWidth="1"/>
    <col min="1040" max="1040" width="2.140625" style="8" customWidth="1"/>
    <col min="1041" max="1041" width="13.7109375" style="8" customWidth="1"/>
    <col min="1042" max="1280" width="14.7109375" style="8"/>
    <col min="1281" max="1281" width="11.140625" style="8" customWidth="1"/>
    <col min="1282" max="1282" width="2.140625" style="8" customWidth="1"/>
    <col min="1283" max="1283" width="13.7109375" style="8" customWidth="1"/>
    <col min="1284" max="1284" width="2.140625" style="8" customWidth="1"/>
    <col min="1285" max="1285" width="13.7109375" style="8" customWidth="1"/>
    <col min="1286" max="1286" width="2.140625" style="8" customWidth="1"/>
    <col min="1287" max="1287" width="13.7109375" style="8" customWidth="1"/>
    <col min="1288" max="1288" width="2.140625" style="8" customWidth="1"/>
    <col min="1289" max="1289" width="13.7109375" style="8" customWidth="1"/>
    <col min="1290" max="1290" width="2.140625" style="8" customWidth="1"/>
    <col min="1291" max="1291" width="13.7109375" style="8" customWidth="1"/>
    <col min="1292" max="1292" width="2.140625" style="8" customWidth="1"/>
    <col min="1293" max="1293" width="13.7109375" style="8" customWidth="1"/>
    <col min="1294" max="1294" width="2.140625" style="8" customWidth="1"/>
    <col min="1295" max="1295" width="13.7109375" style="8" customWidth="1"/>
    <col min="1296" max="1296" width="2.140625" style="8" customWidth="1"/>
    <col min="1297" max="1297" width="13.7109375" style="8" customWidth="1"/>
    <col min="1298" max="1536" width="14.7109375" style="8"/>
    <col min="1537" max="1537" width="11.140625" style="8" customWidth="1"/>
    <col min="1538" max="1538" width="2.140625" style="8" customWidth="1"/>
    <col min="1539" max="1539" width="13.7109375" style="8" customWidth="1"/>
    <col min="1540" max="1540" width="2.140625" style="8" customWidth="1"/>
    <col min="1541" max="1541" width="13.7109375" style="8" customWidth="1"/>
    <col min="1542" max="1542" width="2.140625" style="8" customWidth="1"/>
    <col min="1543" max="1543" width="13.7109375" style="8" customWidth="1"/>
    <col min="1544" max="1544" width="2.140625" style="8" customWidth="1"/>
    <col min="1545" max="1545" width="13.7109375" style="8" customWidth="1"/>
    <col min="1546" max="1546" width="2.140625" style="8" customWidth="1"/>
    <col min="1547" max="1547" width="13.7109375" style="8" customWidth="1"/>
    <col min="1548" max="1548" width="2.140625" style="8" customWidth="1"/>
    <col min="1549" max="1549" width="13.7109375" style="8" customWidth="1"/>
    <col min="1550" max="1550" width="2.140625" style="8" customWidth="1"/>
    <col min="1551" max="1551" width="13.7109375" style="8" customWidth="1"/>
    <col min="1552" max="1552" width="2.140625" style="8" customWidth="1"/>
    <col min="1553" max="1553" width="13.7109375" style="8" customWidth="1"/>
    <col min="1554" max="1792" width="14.7109375" style="8"/>
    <col min="1793" max="1793" width="11.140625" style="8" customWidth="1"/>
    <col min="1794" max="1794" width="2.140625" style="8" customWidth="1"/>
    <col min="1795" max="1795" width="13.7109375" style="8" customWidth="1"/>
    <col min="1796" max="1796" width="2.140625" style="8" customWidth="1"/>
    <col min="1797" max="1797" width="13.7109375" style="8" customWidth="1"/>
    <col min="1798" max="1798" width="2.140625" style="8" customWidth="1"/>
    <col min="1799" max="1799" width="13.7109375" style="8" customWidth="1"/>
    <col min="1800" max="1800" width="2.140625" style="8" customWidth="1"/>
    <col min="1801" max="1801" width="13.7109375" style="8" customWidth="1"/>
    <col min="1802" max="1802" width="2.140625" style="8" customWidth="1"/>
    <col min="1803" max="1803" width="13.7109375" style="8" customWidth="1"/>
    <col min="1804" max="1804" width="2.140625" style="8" customWidth="1"/>
    <col min="1805" max="1805" width="13.7109375" style="8" customWidth="1"/>
    <col min="1806" max="1806" width="2.140625" style="8" customWidth="1"/>
    <col min="1807" max="1807" width="13.7109375" style="8" customWidth="1"/>
    <col min="1808" max="1808" width="2.140625" style="8" customWidth="1"/>
    <col min="1809" max="1809" width="13.7109375" style="8" customWidth="1"/>
    <col min="1810" max="2048" width="14.7109375" style="8"/>
    <col min="2049" max="2049" width="11.140625" style="8" customWidth="1"/>
    <col min="2050" max="2050" width="2.140625" style="8" customWidth="1"/>
    <col min="2051" max="2051" width="13.7109375" style="8" customWidth="1"/>
    <col min="2052" max="2052" width="2.140625" style="8" customWidth="1"/>
    <col min="2053" max="2053" width="13.7109375" style="8" customWidth="1"/>
    <col min="2054" max="2054" width="2.140625" style="8" customWidth="1"/>
    <col min="2055" max="2055" width="13.7109375" style="8" customWidth="1"/>
    <col min="2056" max="2056" width="2.140625" style="8" customWidth="1"/>
    <col min="2057" max="2057" width="13.7109375" style="8" customWidth="1"/>
    <col min="2058" max="2058" width="2.140625" style="8" customWidth="1"/>
    <col min="2059" max="2059" width="13.7109375" style="8" customWidth="1"/>
    <col min="2060" max="2060" width="2.140625" style="8" customWidth="1"/>
    <col min="2061" max="2061" width="13.7109375" style="8" customWidth="1"/>
    <col min="2062" max="2062" width="2.140625" style="8" customWidth="1"/>
    <col min="2063" max="2063" width="13.7109375" style="8" customWidth="1"/>
    <col min="2064" max="2064" width="2.140625" style="8" customWidth="1"/>
    <col min="2065" max="2065" width="13.7109375" style="8" customWidth="1"/>
    <col min="2066" max="2304" width="14.7109375" style="8"/>
    <col min="2305" max="2305" width="11.140625" style="8" customWidth="1"/>
    <col min="2306" max="2306" width="2.140625" style="8" customWidth="1"/>
    <col min="2307" max="2307" width="13.7109375" style="8" customWidth="1"/>
    <col min="2308" max="2308" width="2.140625" style="8" customWidth="1"/>
    <col min="2309" max="2309" width="13.7109375" style="8" customWidth="1"/>
    <col min="2310" max="2310" width="2.140625" style="8" customWidth="1"/>
    <col min="2311" max="2311" width="13.7109375" style="8" customWidth="1"/>
    <col min="2312" max="2312" width="2.140625" style="8" customWidth="1"/>
    <col min="2313" max="2313" width="13.7109375" style="8" customWidth="1"/>
    <col min="2314" max="2314" width="2.140625" style="8" customWidth="1"/>
    <col min="2315" max="2315" width="13.7109375" style="8" customWidth="1"/>
    <col min="2316" max="2316" width="2.140625" style="8" customWidth="1"/>
    <col min="2317" max="2317" width="13.7109375" style="8" customWidth="1"/>
    <col min="2318" max="2318" width="2.140625" style="8" customWidth="1"/>
    <col min="2319" max="2319" width="13.7109375" style="8" customWidth="1"/>
    <col min="2320" max="2320" width="2.140625" style="8" customWidth="1"/>
    <col min="2321" max="2321" width="13.7109375" style="8" customWidth="1"/>
    <col min="2322" max="2560" width="14.7109375" style="8"/>
    <col min="2561" max="2561" width="11.140625" style="8" customWidth="1"/>
    <col min="2562" max="2562" width="2.140625" style="8" customWidth="1"/>
    <col min="2563" max="2563" width="13.7109375" style="8" customWidth="1"/>
    <col min="2564" max="2564" width="2.140625" style="8" customWidth="1"/>
    <col min="2565" max="2565" width="13.7109375" style="8" customWidth="1"/>
    <col min="2566" max="2566" width="2.140625" style="8" customWidth="1"/>
    <col min="2567" max="2567" width="13.7109375" style="8" customWidth="1"/>
    <col min="2568" max="2568" width="2.140625" style="8" customWidth="1"/>
    <col min="2569" max="2569" width="13.7109375" style="8" customWidth="1"/>
    <col min="2570" max="2570" width="2.140625" style="8" customWidth="1"/>
    <col min="2571" max="2571" width="13.7109375" style="8" customWidth="1"/>
    <col min="2572" max="2572" width="2.140625" style="8" customWidth="1"/>
    <col min="2573" max="2573" width="13.7109375" style="8" customWidth="1"/>
    <col min="2574" max="2574" width="2.140625" style="8" customWidth="1"/>
    <col min="2575" max="2575" width="13.7109375" style="8" customWidth="1"/>
    <col min="2576" max="2576" width="2.140625" style="8" customWidth="1"/>
    <col min="2577" max="2577" width="13.7109375" style="8" customWidth="1"/>
    <col min="2578" max="2816" width="14.7109375" style="8"/>
    <col min="2817" max="2817" width="11.140625" style="8" customWidth="1"/>
    <col min="2818" max="2818" width="2.140625" style="8" customWidth="1"/>
    <col min="2819" max="2819" width="13.7109375" style="8" customWidth="1"/>
    <col min="2820" max="2820" width="2.140625" style="8" customWidth="1"/>
    <col min="2821" max="2821" width="13.7109375" style="8" customWidth="1"/>
    <col min="2822" max="2822" width="2.140625" style="8" customWidth="1"/>
    <col min="2823" max="2823" width="13.7109375" style="8" customWidth="1"/>
    <col min="2824" max="2824" width="2.140625" style="8" customWidth="1"/>
    <col min="2825" max="2825" width="13.7109375" style="8" customWidth="1"/>
    <col min="2826" max="2826" width="2.140625" style="8" customWidth="1"/>
    <col min="2827" max="2827" width="13.7109375" style="8" customWidth="1"/>
    <col min="2828" max="2828" width="2.140625" style="8" customWidth="1"/>
    <col min="2829" max="2829" width="13.7109375" style="8" customWidth="1"/>
    <col min="2830" max="2830" width="2.140625" style="8" customWidth="1"/>
    <col min="2831" max="2831" width="13.7109375" style="8" customWidth="1"/>
    <col min="2832" max="2832" width="2.140625" style="8" customWidth="1"/>
    <col min="2833" max="2833" width="13.7109375" style="8" customWidth="1"/>
    <col min="2834" max="3072" width="14.7109375" style="8"/>
    <col min="3073" max="3073" width="11.140625" style="8" customWidth="1"/>
    <col min="3074" max="3074" width="2.140625" style="8" customWidth="1"/>
    <col min="3075" max="3075" width="13.7109375" style="8" customWidth="1"/>
    <col min="3076" max="3076" width="2.140625" style="8" customWidth="1"/>
    <col min="3077" max="3077" width="13.7109375" style="8" customWidth="1"/>
    <col min="3078" max="3078" width="2.140625" style="8" customWidth="1"/>
    <col min="3079" max="3079" width="13.7109375" style="8" customWidth="1"/>
    <col min="3080" max="3080" width="2.140625" style="8" customWidth="1"/>
    <col min="3081" max="3081" width="13.7109375" style="8" customWidth="1"/>
    <col min="3082" max="3082" width="2.140625" style="8" customWidth="1"/>
    <col min="3083" max="3083" width="13.7109375" style="8" customWidth="1"/>
    <col min="3084" max="3084" width="2.140625" style="8" customWidth="1"/>
    <col min="3085" max="3085" width="13.7109375" style="8" customWidth="1"/>
    <col min="3086" max="3086" width="2.140625" style="8" customWidth="1"/>
    <col min="3087" max="3087" width="13.7109375" style="8" customWidth="1"/>
    <col min="3088" max="3088" width="2.140625" style="8" customWidth="1"/>
    <col min="3089" max="3089" width="13.7109375" style="8" customWidth="1"/>
    <col min="3090" max="3328" width="14.7109375" style="8"/>
    <col min="3329" max="3329" width="11.140625" style="8" customWidth="1"/>
    <col min="3330" max="3330" width="2.140625" style="8" customWidth="1"/>
    <col min="3331" max="3331" width="13.7109375" style="8" customWidth="1"/>
    <col min="3332" max="3332" width="2.140625" style="8" customWidth="1"/>
    <col min="3333" max="3333" width="13.7109375" style="8" customWidth="1"/>
    <col min="3334" max="3334" width="2.140625" style="8" customWidth="1"/>
    <col min="3335" max="3335" width="13.7109375" style="8" customWidth="1"/>
    <col min="3336" max="3336" width="2.140625" style="8" customWidth="1"/>
    <col min="3337" max="3337" width="13.7109375" style="8" customWidth="1"/>
    <col min="3338" max="3338" width="2.140625" style="8" customWidth="1"/>
    <col min="3339" max="3339" width="13.7109375" style="8" customWidth="1"/>
    <col min="3340" max="3340" width="2.140625" style="8" customWidth="1"/>
    <col min="3341" max="3341" width="13.7109375" style="8" customWidth="1"/>
    <col min="3342" max="3342" width="2.140625" style="8" customWidth="1"/>
    <col min="3343" max="3343" width="13.7109375" style="8" customWidth="1"/>
    <col min="3344" max="3344" width="2.140625" style="8" customWidth="1"/>
    <col min="3345" max="3345" width="13.7109375" style="8" customWidth="1"/>
    <col min="3346" max="3584" width="14.7109375" style="8"/>
    <col min="3585" max="3585" width="11.140625" style="8" customWidth="1"/>
    <col min="3586" max="3586" width="2.140625" style="8" customWidth="1"/>
    <col min="3587" max="3587" width="13.7109375" style="8" customWidth="1"/>
    <col min="3588" max="3588" width="2.140625" style="8" customWidth="1"/>
    <col min="3589" max="3589" width="13.7109375" style="8" customWidth="1"/>
    <col min="3590" max="3590" width="2.140625" style="8" customWidth="1"/>
    <col min="3591" max="3591" width="13.7109375" style="8" customWidth="1"/>
    <col min="3592" max="3592" width="2.140625" style="8" customWidth="1"/>
    <col min="3593" max="3593" width="13.7109375" style="8" customWidth="1"/>
    <col min="3594" max="3594" width="2.140625" style="8" customWidth="1"/>
    <col min="3595" max="3595" width="13.7109375" style="8" customWidth="1"/>
    <col min="3596" max="3596" width="2.140625" style="8" customWidth="1"/>
    <col min="3597" max="3597" width="13.7109375" style="8" customWidth="1"/>
    <col min="3598" max="3598" width="2.140625" style="8" customWidth="1"/>
    <col min="3599" max="3599" width="13.7109375" style="8" customWidth="1"/>
    <col min="3600" max="3600" width="2.140625" style="8" customWidth="1"/>
    <col min="3601" max="3601" width="13.7109375" style="8" customWidth="1"/>
    <col min="3602" max="3840" width="14.7109375" style="8"/>
    <col min="3841" max="3841" width="11.140625" style="8" customWidth="1"/>
    <col min="3842" max="3842" width="2.140625" style="8" customWidth="1"/>
    <col min="3843" max="3843" width="13.7109375" style="8" customWidth="1"/>
    <col min="3844" max="3844" width="2.140625" style="8" customWidth="1"/>
    <col min="3845" max="3845" width="13.7109375" style="8" customWidth="1"/>
    <col min="3846" max="3846" width="2.140625" style="8" customWidth="1"/>
    <col min="3847" max="3847" width="13.7109375" style="8" customWidth="1"/>
    <col min="3848" max="3848" width="2.140625" style="8" customWidth="1"/>
    <col min="3849" max="3849" width="13.7109375" style="8" customWidth="1"/>
    <col min="3850" max="3850" width="2.140625" style="8" customWidth="1"/>
    <col min="3851" max="3851" width="13.7109375" style="8" customWidth="1"/>
    <col min="3852" max="3852" width="2.140625" style="8" customWidth="1"/>
    <col min="3853" max="3853" width="13.7109375" style="8" customWidth="1"/>
    <col min="3854" max="3854" width="2.140625" style="8" customWidth="1"/>
    <col min="3855" max="3855" width="13.7109375" style="8" customWidth="1"/>
    <col min="3856" max="3856" width="2.140625" style="8" customWidth="1"/>
    <col min="3857" max="3857" width="13.7109375" style="8" customWidth="1"/>
    <col min="3858" max="4096" width="14.7109375" style="8"/>
    <col min="4097" max="4097" width="11.140625" style="8" customWidth="1"/>
    <col min="4098" max="4098" width="2.140625" style="8" customWidth="1"/>
    <col min="4099" max="4099" width="13.7109375" style="8" customWidth="1"/>
    <col min="4100" max="4100" width="2.140625" style="8" customWidth="1"/>
    <col min="4101" max="4101" width="13.7109375" style="8" customWidth="1"/>
    <col min="4102" max="4102" width="2.140625" style="8" customWidth="1"/>
    <col min="4103" max="4103" width="13.7109375" style="8" customWidth="1"/>
    <col min="4104" max="4104" width="2.140625" style="8" customWidth="1"/>
    <col min="4105" max="4105" width="13.7109375" style="8" customWidth="1"/>
    <col min="4106" max="4106" width="2.140625" style="8" customWidth="1"/>
    <col min="4107" max="4107" width="13.7109375" style="8" customWidth="1"/>
    <col min="4108" max="4108" width="2.140625" style="8" customWidth="1"/>
    <col min="4109" max="4109" width="13.7109375" style="8" customWidth="1"/>
    <col min="4110" max="4110" width="2.140625" style="8" customWidth="1"/>
    <col min="4111" max="4111" width="13.7109375" style="8" customWidth="1"/>
    <col min="4112" max="4112" width="2.140625" style="8" customWidth="1"/>
    <col min="4113" max="4113" width="13.7109375" style="8" customWidth="1"/>
    <col min="4114" max="4352" width="14.7109375" style="8"/>
    <col min="4353" max="4353" width="11.140625" style="8" customWidth="1"/>
    <col min="4354" max="4354" width="2.140625" style="8" customWidth="1"/>
    <col min="4355" max="4355" width="13.7109375" style="8" customWidth="1"/>
    <col min="4356" max="4356" width="2.140625" style="8" customWidth="1"/>
    <col min="4357" max="4357" width="13.7109375" style="8" customWidth="1"/>
    <col min="4358" max="4358" width="2.140625" style="8" customWidth="1"/>
    <col min="4359" max="4359" width="13.7109375" style="8" customWidth="1"/>
    <col min="4360" max="4360" width="2.140625" style="8" customWidth="1"/>
    <col min="4361" max="4361" width="13.7109375" style="8" customWidth="1"/>
    <col min="4362" max="4362" width="2.140625" style="8" customWidth="1"/>
    <col min="4363" max="4363" width="13.7109375" style="8" customWidth="1"/>
    <col min="4364" max="4364" width="2.140625" style="8" customWidth="1"/>
    <col min="4365" max="4365" width="13.7109375" style="8" customWidth="1"/>
    <col min="4366" max="4366" width="2.140625" style="8" customWidth="1"/>
    <col min="4367" max="4367" width="13.7109375" style="8" customWidth="1"/>
    <col min="4368" max="4368" width="2.140625" style="8" customWidth="1"/>
    <col min="4369" max="4369" width="13.7109375" style="8" customWidth="1"/>
    <col min="4370" max="4608" width="14.7109375" style="8"/>
    <col min="4609" max="4609" width="11.140625" style="8" customWidth="1"/>
    <col min="4610" max="4610" width="2.140625" style="8" customWidth="1"/>
    <col min="4611" max="4611" width="13.7109375" style="8" customWidth="1"/>
    <col min="4612" max="4612" width="2.140625" style="8" customWidth="1"/>
    <col min="4613" max="4613" width="13.7109375" style="8" customWidth="1"/>
    <col min="4614" max="4614" width="2.140625" style="8" customWidth="1"/>
    <col min="4615" max="4615" width="13.7109375" style="8" customWidth="1"/>
    <col min="4616" max="4616" width="2.140625" style="8" customWidth="1"/>
    <col min="4617" max="4617" width="13.7109375" style="8" customWidth="1"/>
    <col min="4618" max="4618" width="2.140625" style="8" customWidth="1"/>
    <col min="4619" max="4619" width="13.7109375" style="8" customWidth="1"/>
    <col min="4620" max="4620" width="2.140625" style="8" customWidth="1"/>
    <col min="4621" max="4621" width="13.7109375" style="8" customWidth="1"/>
    <col min="4622" max="4622" width="2.140625" style="8" customWidth="1"/>
    <col min="4623" max="4623" width="13.7109375" style="8" customWidth="1"/>
    <col min="4624" max="4624" width="2.140625" style="8" customWidth="1"/>
    <col min="4625" max="4625" width="13.7109375" style="8" customWidth="1"/>
    <col min="4626" max="4864" width="14.7109375" style="8"/>
    <col min="4865" max="4865" width="11.140625" style="8" customWidth="1"/>
    <col min="4866" max="4866" width="2.140625" style="8" customWidth="1"/>
    <col min="4867" max="4867" width="13.7109375" style="8" customWidth="1"/>
    <col min="4868" max="4868" width="2.140625" style="8" customWidth="1"/>
    <col min="4869" max="4869" width="13.7109375" style="8" customWidth="1"/>
    <col min="4870" max="4870" width="2.140625" style="8" customWidth="1"/>
    <col min="4871" max="4871" width="13.7109375" style="8" customWidth="1"/>
    <col min="4872" max="4872" width="2.140625" style="8" customWidth="1"/>
    <col min="4873" max="4873" width="13.7109375" style="8" customWidth="1"/>
    <col min="4874" max="4874" width="2.140625" style="8" customWidth="1"/>
    <col min="4875" max="4875" width="13.7109375" style="8" customWidth="1"/>
    <col min="4876" max="4876" width="2.140625" style="8" customWidth="1"/>
    <col min="4877" max="4877" width="13.7109375" style="8" customWidth="1"/>
    <col min="4878" max="4878" width="2.140625" style="8" customWidth="1"/>
    <col min="4879" max="4879" width="13.7109375" style="8" customWidth="1"/>
    <col min="4880" max="4880" width="2.140625" style="8" customWidth="1"/>
    <col min="4881" max="4881" width="13.7109375" style="8" customWidth="1"/>
    <col min="4882" max="5120" width="14.7109375" style="8"/>
    <col min="5121" max="5121" width="11.140625" style="8" customWidth="1"/>
    <col min="5122" max="5122" width="2.140625" style="8" customWidth="1"/>
    <col min="5123" max="5123" width="13.7109375" style="8" customWidth="1"/>
    <col min="5124" max="5124" width="2.140625" style="8" customWidth="1"/>
    <col min="5125" max="5125" width="13.7109375" style="8" customWidth="1"/>
    <col min="5126" max="5126" width="2.140625" style="8" customWidth="1"/>
    <col min="5127" max="5127" width="13.7109375" style="8" customWidth="1"/>
    <col min="5128" max="5128" width="2.140625" style="8" customWidth="1"/>
    <col min="5129" max="5129" width="13.7109375" style="8" customWidth="1"/>
    <col min="5130" max="5130" width="2.140625" style="8" customWidth="1"/>
    <col min="5131" max="5131" width="13.7109375" style="8" customWidth="1"/>
    <col min="5132" max="5132" width="2.140625" style="8" customWidth="1"/>
    <col min="5133" max="5133" width="13.7109375" style="8" customWidth="1"/>
    <col min="5134" max="5134" width="2.140625" style="8" customWidth="1"/>
    <col min="5135" max="5135" width="13.7109375" style="8" customWidth="1"/>
    <col min="5136" max="5136" width="2.140625" style="8" customWidth="1"/>
    <col min="5137" max="5137" width="13.7109375" style="8" customWidth="1"/>
    <col min="5138" max="5376" width="14.7109375" style="8"/>
    <col min="5377" max="5377" width="11.140625" style="8" customWidth="1"/>
    <col min="5378" max="5378" width="2.140625" style="8" customWidth="1"/>
    <col min="5379" max="5379" width="13.7109375" style="8" customWidth="1"/>
    <col min="5380" max="5380" width="2.140625" style="8" customWidth="1"/>
    <col min="5381" max="5381" width="13.7109375" style="8" customWidth="1"/>
    <col min="5382" max="5382" width="2.140625" style="8" customWidth="1"/>
    <col min="5383" max="5383" width="13.7109375" style="8" customWidth="1"/>
    <col min="5384" max="5384" width="2.140625" style="8" customWidth="1"/>
    <col min="5385" max="5385" width="13.7109375" style="8" customWidth="1"/>
    <col min="5386" max="5386" width="2.140625" style="8" customWidth="1"/>
    <col min="5387" max="5387" width="13.7109375" style="8" customWidth="1"/>
    <col min="5388" max="5388" width="2.140625" style="8" customWidth="1"/>
    <col min="5389" max="5389" width="13.7109375" style="8" customWidth="1"/>
    <col min="5390" max="5390" width="2.140625" style="8" customWidth="1"/>
    <col min="5391" max="5391" width="13.7109375" style="8" customWidth="1"/>
    <col min="5392" max="5392" width="2.140625" style="8" customWidth="1"/>
    <col min="5393" max="5393" width="13.7109375" style="8" customWidth="1"/>
    <col min="5394" max="5632" width="14.7109375" style="8"/>
    <col min="5633" max="5633" width="11.140625" style="8" customWidth="1"/>
    <col min="5634" max="5634" width="2.140625" style="8" customWidth="1"/>
    <col min="5635" max="5635" width="13.7109375" style="8" customWidth="1"/>
    <col min="5636" max="5636" width="2.140625" style="8" customWidth="1"/>
    <col min="5637" max="5637" width="13.7109375" style="8" customWidth="1"/>
    <col min="5638" max="5638" width="2.140625" style="8" customWidth="1"/>
    <col min="5639" max="5639" width="13.7109375" style="8" customWidth="1"/>
    <col min="5640" max="5640" width="2.140625" style="8" customWidth="1"/>
    <col min="5641" max="5641" width="13.7109375" style="8" customWidth="1"/>
    <col min="5642" max="5642" width="2.140625" style="8" customWidth="1"/>
    <col min="5643" max="5643" width="13.7109375" style="8" customWidth="1"/>
    <col min="5644" max="5644" width="2.140625" style="8" customWidth="1"/>
    <col min="5645" max="5645" width="13.7109375" style="8" customWidth="1"/>
    <col min="5646" max="5646" width="2.140625" style="8" customWidth="1"/>
    <col min="5647" max="5647" width="13.7109375" style="8" customWidth="1"/>
    <col min="5648" max="5648" width="2.140625" style="8" customWidth="1"/>
    <col min="5649" max="5649" width="13.7109375" style="8" customWidth="1"/>
    <col min="5650" max="5888" width="14.7109375" style="8"/>
    <col min="5889" max="5889" width="11.140625" style="8" customWidth="1"/>
    <col min="5890" max="5890" width="2.140625" style="8" customWidth="1"/>
    <col min="5891" max="5891" width="13.7109375" style="8" customWidth="1"/>
    <col min="5892" max="5892" width="2.140625" style="8" customWidth="1"/>
    <col min="5893" max="5893" width="13.7109375" style="8" customWidth="1"/>
    <col min="5894" max="5894" width="2.140625" style="8" customWidth="1"/>
    <col min="5895" max="5895" width="13.7109375" style="8" customWidth="1"/>
    <col min="5896" max="5896" width="2.140625" style="8" customWidth="1"/>
    <col min="5897" max="5897" width="13.7109375" style="8" customWidth="1"/>
    <col min="5898" max="5898" width="2.140625" style="8" customWidth="1"/>
    <col min="5899" max="5899" width="13.7109375" style="8" customWidth="1"/>
    <col min="5900" max="5900" width="2.140625" style="8" customWidth="1"/>
    <col min="5901" max="5901" width="13.7109375" style="8" customWidth="1"/>
    <col min="5902" max="5902" width="2.140625" style="8" customWidth="1"/>
    <col min="5903" max="5903" width="13.7109375" style="8" customWidth="1"/>
    <col min="5904" max="5904" width="2.140625" style="8" customWidth="1"/>
    <col min="5905" max="5905" width="13.7109375" style="8" customWidth="1"/>
    <col min="5906" max="6144" width="14.7109375" style="8"/>
    <col min="6145" max="6145" width="11.140625" style="8" customWidth="1"/>
    <col min="6146" max="6146" width="2.140625" style="8" customWidth="1"/>
    <col min="6147" max="6147" width="13.7109375" style="8" customWidth="1"/>
    <col min="6148" max="6148" width="2.140625" style="8" customWidth="1"/>
    <col min="6149" max="6149" width="13.7109375" style="8" customWidth="1"/>
    <col min="6150" max="6150" width="2.140625" style="8" customWidth="1"/>
    <col min="6151" max="6151" width="13.7109375" style="8" customWidth="1"/>
    <col min="6152" max="6152" width="2.140625" style="8" customWidth="1"/>
    <col min="6153" max="6153" width="13.7109375" style="8" customWidth="1"/>
    <col min="6154" max="6154" width="2.140625" style="8" customWidth="1"/>
    <col min="6155" max="6155" width="13.7109375" style="8" customWidth="1"/>
    <col min="6156" max="6156" width="2.140625" style="8" customWidth="1"/>
    <col min="6157" max="6157" width="13.7109375" style="8" customWidth="1"/>
    <col min="6158" max="6158" width="2.140625" style="8" customWidth="1"/>
    <col min="6159" max="6159" width="13.7109375" style="8" customWidth="1"/>
    <col min="6160" max="6160" width="2.140625" style="8" customWidth="1"/>
    <col min="6161" max="6161" width="13.7109375" style="8" customWidth="1"/>
    <col min="6162" max="6400" width="14.7109375" style="8"/>
    <col min="6401" max="6401" width="11.140625" style="8" customWidth="1"/>
    <col min="6402" max="6402" width="2.140625" style="8" customWidth="1"/>
    <col min="6403" max="6403" width="13.7109375" style="8" customWidth="1"/>
    <col min="6404" max="6404" width="2.140625" style="8" customWidth="1"/>
    <col min="6405" max="6405" width="13.7109375" style="8" customWidth="1"/>
    <col min="6406" max="6406" width="2.140625" style="8" customWidth="1"/>
    <col min="6407" max="6407" width="13.7109375" style="8" customWidth="1"/>
    <col min="6408" max="6408" width="2.140625" style="8" customWidth="1"/>
    <col min="6409" max="6409" width="13.7109375" style="8" customWidth="1"/>
    <col min="6410" max="6410" width="2.140625" style="8" customWidth="1"/>
    <col min="6411" max="6411" width="13.7109375" style="8" customWidth="1"/>
    <col min="6412" max="6412" width="2.140625" style="8" customWidth="1"/>
    <col min="6413" max="6413" width="13.7109375" style="8" customWidth="1"/>
    <col min="6414" max="6414" width="2.140625" style="8" customWidth="1"/>
    <col min="6415" max="6415" width="13.7109375" style="8" customWidth="1"/>
    <col min="6416" max="6416" width="2.140625" style="8" customWidth="1"/>
    <col min="6417" max="6417" width="13.7109375" style="8" customWidth="1"/>
    <col min="6418" max="6656" width="14.7109375" style="8"/>
    <col min="6657" max="6657" width="11.140625" style="8" customWidth="1"/>
    <col min="6658" max="6658" width="2.140625" style="8" customWidth="1"/>
    <col min="6659" max="6659" width="13.7109375" style="8" customWidth="1"/>
    <col min="6660" max="6660" width="2.140625" style="8" customWidth="1"/>
    <col min="6661" max="6661" width="13.7109375" style="8" customWidth="1"/>
    <col min="6662" max="6662" width="2.140625" style="8" customWidth="1"/>
    <col min="6663" max="6663" width="13.7109375" style="8" customWidth="1"/>
    <col min="6664" max="6664" width="2.140625" style="8" customWidth="1"/>
    <col min="6665" max="6665" width="13.7109375" style="8" customWidth="1"/>
    <col min="6666" max="6666" width="2.140625" style="8" customWidth="1"/>
    <col min="6667" max="6667" width="13.7109375" style="8" customWidth="1"/>
    <col min="6668" max="6668" width="2.140625" style="8" customWidth="1"/>
    <col min="6669" max="6669" width="13.7109375" style="8" customWidth="1"/>
    <col min="6670" max="6670" width="2.140625" style="8" customWidth="1"/>
    <col min="6671" max="6671" width="13.7109375" style="8" customWidth="1"/>
    <col min="6672" max="6672" width="2.140625" style="8" customWidth="1"/>
    <col min="6673" max="6673" width="13.7109375" style="8" customWidth="1"/>
    <col min="6674" max="6912" width="14.7109375" style="8"/>
    <col min="6913" max="6913" width="11.140625" style="8" customWidth="1"/>
    <col min="6914" max="6914" width="2.140625" style="8" customWidth="1"/>
    <col min="6915" max="6915" width="13.7109375" style="8" customWidth="1"/>
    <col min="6916" max="6916" width="2.140625" style="8" customWidth="1"/>
    <col min="6917" max="6917" width="13.7109375" style="8" customWidth="1"/>
    <col min="6918" max="6918" width="2.140625" style="8" customWidth="1"/>
    <col min="6919" max="6919" width="13.7109375" style="8" customWidth="1"/>
    <col min="6920" max="6920" width="2.140625" style="8" customWidth="1"/>
    <col min="6921" max="6921" width="13.7109375" style="8" customWidth="1"/>
    <col min="6922" max="6922" width="2.140625" style="8" customWidth="1"/>
    <col min="6923" max="6923" width="13.7109375" style="8" customWidth="1"/>
    <col min="6924" max="6924" width="2.140625" style="8" customWidth="1"/>
    <col min="6925" max="6925" width="13.7109375" style="8" customWidth="1"/>
    <col min="6926" max="6926" width="2.140625" style="8" customWidth="1"/>
    <col min="6927" max="6927" width="13.7109375" style="8" customWidth="1"/>
    <col min="6928" max="6928" width="2.140625" style="8" customWidth="1"/>
    <col min="6929" max="6929" width="13.7109375" style="8" customWidth="1"/>
    <col min="6930" max="7168" width="14.7109375" style="8"/>
    <col min="7169" max="7169" width="11.140625" style="8" customWidth="1"/>
    <col min="7170" max="7170" width="2.140625" style="8" customWidth="1"/>
    <col min="7171" max="7171" width="13.7109375" style="8" customWidth="1"/>
    <col min="7172" max="7172" width="2.140625" style="8" customWidth="1"/>
    <col min="7173" max="7173" width="13.7109375" style="8" customWidth="1"/>
    <col min="7174" max="7174" width="2.140625" style="8" customWidth="1"/>
    <col min="7175" max="7175" width="13.7109375" style="8" customWidth="1"/>
    <col min="7176" max="7176" width="2.140625" style="8" customWidth="1"/>
    <col min="7177" max="7177" width="13.7109375" style="8" customWidth="1"/>
    <col min="7178" max="7178" width="2.140625" style="8" customWidth="1"/>
    <col min="7179" max="7179" width="13.7109375" style="8" customWidth="1"/>
    <col min="7180" max="7180" width="2.140625" style="8" customWidth="1"/>
    <col min="7181" max="7181" width="13.7109375" style="8" customWidth="1"/>
    <col min="7182" max="7182" width="2.140625" style="8" customWidth="1"/>
    <col min="7183" max="7183" width="13.7109375" style="8" customWidth="1"/>
    <col min="7184" max="7184" width="2.140625" style="8" customWidth="1"/>
    <col min="7185" max="7185" width="13.7109375" style="8" customWidth="1"/>
    <col min="7186" max="7424" width="14.7109375" style="8"/>
    <col min="7425" max="7425" width="11.140625" style="8" customWidth="1"/>
    <col min="7426" max="7426" width="2.140625" style="8" customWidth="1"/>
    <col min="7427" max="7427" width="13.7109375" style="8" customWidth="1"/>
    <col min="7428" max="7428" width="2.140625" style="8" customWidth="1"/>
    <col min="7429" max="7429" width="13.7109375" style="8" customWidth="1"/>
    <col min="7430" max="7430" width="2.140625" style="8" customWidth="1"/>
    <col min="7431" max="7431" width="13.7109375" style="8" customWidth="1"/>
    <col min="7432" max="7432" width="2.140625" style="8" customWidth="1"/>
    <col min="7433" max="7433" width="13.7109375" style="8" customWidth="1"/>
    <col min="7434" max="7434" width="2.140625" style="8" customWidth="1"/>
    <col min="7435" max="7435" width="13.7109375" style="8" customWidth="1"/>
    <col min="7436" max="7436" width="2.140625" style="8" customWidth="1"/>
    <col min="7437" max="7437" width="13.7109375" style="8" customWidth="1"/>
    <col min="7438" max="7438" width="2.140625" style="8" customWidth="1"/>
    <col min="7439" max="7439" width="13.7109375" style="8" customWidth="1"/>
    <col min="7440" max="7440" width="2.140625" style="8" customWidth="1"/>
    <col min="7441" max="7441" width="13.7109375" style="8" customWidth="1"/>
    <col min="7442" max="7680" width="14.7109375" style="8"/>
    <col min="7681" max="7681" width="11.140625" style="8" customWidth="1"/>
    <col min="7682" max="7682" width="2.140625" style="8" customWidth="1"/>
    <col min="7683" max="7683" width="13.7109375" style="8" customWidth="1"/>
    <col min="7684" max="7684" width="2.140625" style="8" customWidth="1"/>
    <col min="7685" max="7685" width="13.7109375" style="8" customWidth="1"/>
    <col min="7686" max="7686" width="2.140625" style="8" customWidth="1"/>
    <col min="7687" max="7687" width="13.7109375" style="8" customWidth="1"/>
    <col min="7688" max="7688" width="2.140625" style="8" customWidth="1"/>
    <col min="7689" max="7689" width="13.7109375" style="8" customWidth="1"/>
    <col min="7690" max="7690" width="2.140625" style="8" customWidth="1"/>
    <col min="7691" max="7691" width="13.7109375" style="8" customWidth="1"/>
    <col min="7692" max="7692" width="2.140625" style="8" customWidth="1"/>
    <col min="7693" max="7693" width="13.7109375" style="8" customWidth="1"/>
    <col min="7694" max="7694" width="2.140625" style="8" customWidth="1"/>
    <col min="7695" max="7695" width="13.7109375" style="8" customWidth="1"/>
    <col min="7696" max="7696" width="2.140625" style="8" customWidth="1"/>
    <col min="7697" max="7697" width="13.7109375" style="8" customWidth="1"/>
    <col min="7698" max="7936" width="14.7109375" style="8"/>
    <col min="7937" max="7937" width="11.140625" style="8" customWidth="1"/>
    <col min="7938" max="7938" width="2.140625" style="8" customWidth="1"/>
    <col min="7939" max="7939" width="13.7109375" style="8" customWidth="1"/>
    <col min="7940" max="7940" width="2.140625" style="8" customWidth="1"/>
    <col min="7941" max="7941" width="13.7109375" style="8" customWidth="1"/>
    <col min="7942" max="7942" width="2.140625" style="8" customWidth="1"/>
    <col min="7943" max="7943" width="13.7109375" style="8" customWidth="1"/>
    <col min="7944" max="7944" width="2.140625" style="8" customWidth="1"/>
    <col min="7945" max="7945" width="13.7109375" style="8" customWidth="1"/>
    <col min="7946" max="7946" width="2.140625" style="8" customWidth="1"/>
    <col min="7947" max="7947" width="13.7109375" style="8" customWidth="1"/>
    <col min="7948" max="7948" width="2.140625" style="8" customWidth="1"/>
    <col min="7949" max="7949" width="13.7109375" style="8" customWidth="1"/>
    <col min="7950" max="7950" width="2.140625" style="8" customWidth="1"/>
    <col min="7951" max="7951" width="13.7109375" style="8" customWidth="1"/>
    <col min="7952" max="7952" width="2.140625" style="8" customWidth="1"/>
    <col min="7953" max="7953" width="13.7109375" style="8" customWidth="1"/>
    <col min="7954" max="8192" width="14.7109375" style="8"/>
    <col min="8193" max="8193" width="11.140625" style="8" customWidth="1"/>
    <col min="8194" max="8194" width="2.140625" style="8" customWidth="1"/>
    <col min="8195" max="8195" width="13.7109375" style="8" customWidth="1"/>
    <col min="8196" max="8196" width="2.140625" style="8" customWidth="1"/>
    <col min="8197" max="8197" width="13.7109375" style="8" customWidth="1"/>
    <col min="8198" max="8198" width="2.140625" style="8" customWidth="1"/>
    <col min="8199" max="8199" width="13.7109375" style="8" customWidth="1"/>
    <col min="8200" max="8200" width="2.140625" style="8" customWidth="1"/>
    <col min="8201" max="8201" width="13.7109375" style="8" customWidth="1"/>
    <col min="8202" max="8202" width="2.140625" style="8" customWidth="1"/>
    <col min="8203" max="8203" width="13.7109375" style="8" customWidth="1"/>
    <col min="8204" max="8204" width="2.140625" style="8" customWidth="1"/>
    <col min="8205" max="8205" width="13.7109375" style="8" customWidth="1"/>
    <col min="8206" max="8206" width="2.140625" style="8" customWidth="1"/>
    <col min="8207" max="8207" width="13.7109375" style="8" customWidth="1"/>
    <col min="8208" max="8208" width="2.140625" style="8" customWidth="1"/>
    <col min="8209" max="8209" width="13.7109375" style="8" customWidth="1"/>
    <col min="8210" max="8448" width="14.7109375" style="8"/>
    <col min="8449" max="8449" width="11.140625" style="8" customWidth="1"/>
    <col min="8450" max="8450" width="2.140625" style="8" customWidth="1"/>
    <col min="8451" max="8451" width="13.7109375" style="8" customWidth="1"/>
    <col min="8452" max="8452" width="2.140625" style="8" customWidth="1"/>
    <col min="8453" max="8453" width="13.7109375" style="8" customWidth="1"/>
    <col min="8454" max="8454" width="2.140625" style="8" customWidth="1"/>
    <col min="8455" max="8455" width="13.7109375" style="8" customWidth="1"/>
    <col min="8456" max="8456" width="2.140625" style="8" customWidth="1"/>
    <col min="8457" max="8457" width="13.7109375" style="8" customWidth="1"/>
    <col min="8458" max="8458" width="2.140625" style="8" customWidth="1"/>
    <col min="8459" max="8459" width="13.7109375" style="8" customWidth="1"/>
    <col min="8460" max="8460" width="2.140625" style="8" customWidth="1"/>
    <col min="8461" max="8461" width="13.7109375" style="8" customWidth="1"/>
    <col min="8462" max="8462" width="2.140625" style="8" customWidth="1"/>
    <col min="8463" max="8463" width="13.7109375" style="8" customWidth="1"/>
    <col min="8464" max="8464" width="2.140625" style="8" customWidth="1"/>
    <col min="8465" max="8465" width="13.7109375" style="8" customWidth="1"/>
    <col min="8466" max="8704" width="14.7109375" style="8"/>
    <col min="8705" max="8705" width="11.140625" style="8" customWidth="1"/>
    <col min="8706" max="8706" width="2.140625" style="8" customWidth="1"/>
    <col min="8707" max="8707" width="13.7109375" style="8" customWidth="1"/>
    <col min="8708" max="8708" width="2.140625" style="8" customWidth="1"/>
    <col min="8709" max="8709" width="13.7109375" style="8" customWidth="1"/>
    <col min="8710" max="8710" width="2.140625" style="8" customWidth="1"/>
    <col min="8711" max="8711" width="13.7109375" style="8" customWidth="1"/>
    <col min="8712" max="8712" width="2.140625" style="8" customWidth="1"/>
    <col min="8713" max="8713" width="13.7109375" style="8" customWidth="1"/>
    <col min="8714" max="8714" width="2.140625" style="8" customWidth="1"/>
    <col min="8715" max="8715" width="13.7109375" style="8" customWidth="1"/>
    <col min="8716" max="8716" width="2.140625" style="8" customWidth="1"/>
    <col min="8717" max="8717" width="13.7109375" style="8" customWidth="1"/>
    <col min="8718" max="8718" width="2.140625" style="8" customWidth="1"/>
    <col min="8719" max="8719" width="13.7109375" style="8" customWidth="1"/>
    <col min="8720" max="8720" width="2.140625" style="8" customWidth="1"/>
    <col min="8721" max="8721" width="13.7109375" style="8" customWidth="1"/>
    <col min="8722" max="8960" width="14.7109375" style="8"/>
    <col min="8961" max="8961" width="11.140625" style="8" customWidth="1"/>
    <col min="8962" max="8962" width="2.140625" style="8" customWidth="1"/>
    <col min="8963" max="8963" width="13.7109375" style="8" customWidth="1"/>
    <col min="8964" max="8964" width="2.140625" style="8" customWidth="1"/>
    <col min="8965" max="8965" width="13.7109375" style="8" customWidth="1"/>
    <col min="8966" max="8966" width="2.140625" style="8" customWidth="1"/>
    <col min="8967" max="8967" width="13.7109375" style="8" customWidth="1"/>
    <col min="8968" max="8968" width="2.140625" style="8" customWidth="1"/>
    <col min="8969" max="8969" width="13.7109375" style="8" customWidth="1"/>
    <col min="8970" max="8970" width="2.140625" style="8" customWidth="1"/>
    <col min="8971" max="8971" width="13.7109375" style="8" customWidth="1"/>
    <col min="8972" max="8972" width="2.140625" style="8" customWidth="1"/>
    <col min="8973" max="8973" width="13.7109375" style="8" customWidth="1"/>
    <col min="8974" max="8974" width="2.140625" style="8" customWidth="1"/>
    <col min="8975" max="8975" width="13.7109375" style="8" customWidth="1"/>
    <col min="8976" max="8976" width="2.140625" style="8" customWidth="1"/>
    <col min="8977" max="8977" width="13.7109375" style="8" customWidth="1"/>
    <col min="8978" max="9216" width="14.7109375" style="8"/>
    <col min="9217" max="9217" width="11.140625" style="8" customWidth="1"/>
    <col min="9218" max="9218" width="2.140625" style="8" customWidth="1"/>
    <col min="9219" max="9219" width="13.7109375" style="8" customWidth="1"/>
    <col min="9220" max="9220" width="2.140625" style="8" customWidth="1"/>
    <col min="9221" max="9221" width="13.7109375" style="8" customWidth="1"/>
    <col min="9222" max="9222" width="2.140625" style="8" customWidth="1"/>
    <col min="9223" max="9223" width="13.7109375" style="8" customWidth="1"/>
    <col min="9224" max="9224" width="2.140625" style="8" customWidth="1"/>
    <col min="9225" max="9225" width="13.7109375" style="8" customWidth="1"/>
    <col min="9226" max="9226" width="2.140625" style="8" customWidth="1"/>
    <col min="9227" max="9227" width="13.7109375" style="8" customWidth="1"/>
    <col min="9228" max="9228" width="2.140625" style="8" customWidth="1"/>
    <col min="9229" max="9229" width="13.7109375" style="8" customWidth="1"/>
    <col min="9230" max="9230" width="2.140625" style="8" customWidth="1"/>
    <col min="9231" max="9231" width="13.7109375" style="8" customWidth="1"/>
    <col min="9232" max="9232" width="2.140625" style="8" customWidth="1"/>
    <col min="9233" max="9233" width="13.7109375" style="8" customWidth="1"/>
    <col min="9234" max="9472" width="14.7109375" style="8"/>
    <col min="9473" max="9473" width="11.140625" style="8" customWidth="1"/>
    <col min="9474" max="9474" width="2.140625" style="8" customWidth="1"/>
    <col min="9475" max="9475" width="13.7109375" style="8" customWidth="1"/>
    <col min="9476" max="9476" width="2.140625" style="8" customWidth="1"/>
    <col min="9477" max="9477" width="13.7109375" style="8" customWidth="1"/>
    <col min="9478" max="9478" width="2.140625" style="8" customWidth="1"/>
    <col min="9479" max="9479" width="13.7109375" style="8" customWidth="1"/>
    <col min="9480" max="9480" width="2.140625" style="8" customWidth="1"/>
    <col min="9481" max="9481" width="13.7109375" style="8" customWidth="1"/>
    <col min="9482" max="9482" width="2.140625" style="8" customWidth="1"/>
    <col min="9483" max="9483" width="13.7109375" style="8" customWidth="1"/>
    <col min="9484" max="9484" width="2.140625" style="8" customWidth="1"/>
    <col min="9485" max="9485" width="13.7109375" style="8" customWidth="1"/>
    <col min="9486" max="9486" width="2.140625" style="8" customWidth="1"/>
    <col min="9487" max="9487" width="13.7109375" style="8" customWidth="1"/>
    <col min="9488" max="9488" width="2.140625" style="8" customWidth="1"/>
    <col min="9489" max="9489" width="13.7109375" style="8" customWidth="1"/>
    <col min="9490" max="9728" width="14.7109375" style="8"/>
    <col min="9729" max="9729" width="11.140625" style="8" customWidth="1"/>
    <col min="9730" max="9730" width="2.140625" style="8" customWidth="1"/>
    <col min="9731" max="9731" width="13.7109375" style="8" customWidth="1"/>
    <col min="9732" max="9732" width="2.140625" style="8" customWidth="1"/>
    <col min="9733" max="9733" width="13.7109375" style="8" customWidth="1"/>
    <col min="9734" max="9734" width="2.140625" style="8" customWidth="1"/>
    <col min="9735" max="9735" width="13.7109375" style="8" customWidth="1"/>
    <col min="9736" max="9736" width="2.140625" style="8" customWidth="1"/>
    <col min="9737" max="9737" width="13.7109375" style="8" customWidth="1"/>
    <col min="9738" max="9738" width="2.140625" style="8" customWidth="1"/>
    <col min="9739" max="9739" width="13.7109375" style="8" customWidth="1"/>
    <col min="9740" max="9740" width="2.140625" style="8" customWidth="1"/>
    <col min="9741" max="9741" width="13.7109375" style="8" customWidth="1"/>
    <col min="9742" max="9742" width="2.140625" style="8" customWidth="1"/>
    <col min="9743" max="9743" width="13.7109375" style="8" customWidth="1"/>
    <col min="9744" max="9744" width="2.140625" style="8" customWidth="1"/>
    <col min="9745" max="9745" width="13.7109375" style="8" customWidth="1"/>
    <col min="9746" max="9984" width="14.7109375" style="8"/>
    <col min="9985" max="9985" width="11.140625" style="8" customWidth="1"/>
    <col min="9986" max="9986" width="2.140625" style="8" customWidth="1"/>
    <col min="9987" max="9987" width="13.7109375" style="8" customWidth="1"/>
    <col min="9988" max="9988" width="2.140625" style="8" customWidth="1"/>
    <col min="9989" max="9989" width="13.7109375" style="8" customWidth="1"/>
    <col min="9990" max="9990" width="2.140625" style="8" customWidth="1"/>
    <col min="9991" max="9991" width="13.7109375" style="8" customWidth="1"/>
    <col min="9992" max="9992" width="2.140625" style="8" customWidth="1"/>
    <col min="9993" max="9993" width="13.7109375" style="8" customWidth="1"/>
    <col min="9994" max="9994" width="2.140625" style="8" customWidth="1"/>
    <col min="9995" max="9995" width="13.7109375" style="8" customWidth="1"/>
    <col min="9996" max="9996" width="2.140625" style="8" customWidth="1"/>
    <col min="9997" max="9997" width="13.7109375" style="8" customWidth="1"/>
    <col min="9998" max="9998" width="2.140625" style="8" customWidth="1"/>
    <col min="9999" max="9999" width="13.7109375" style="8" customWidth="1"/>
    <col min="10000" max="10000" width="2.140625" style="8" customWidth="1"/>
    <col min="10001" max="10001" width="13.7109375" style="8" customWidth="1"/>
    <col min="10002" max="10240" width="14.7109375" style="8"/>
    <col min="10241" max="10241" width="11.140625" style="8" customWidth="1"/>
    <col min="10242" max="10242" width="2.140625" style="8" customWidth="1"/>
    <col min="10243" max="10243" width="13.7109375" style="8" customWidth="1"/>
    <col min="10244" max="10244" width="2.140625" style="8" customWidth="1"/>
    <col min="10245" max="10245" width="13.7109375" style="8" customWidth="1"/>
    <col min="10246" max="10246" width="2.140625" style="8" customWidth="1"/>
    <col min="10247" max="10247" width="13.7109375" style="8" customWidth="1"/>
    <col min="10248" max="10248" width="2.140625" style="8" customWidth="1"/>
    <col min="10249" max="10249" width="13.7109375" style="8" customWidth="1"/>
    <col min="10250" max="10250" width="2.140625" style="8" customWidth="1"/>
    <col min="10251" max="10251" width="13.7109375" style="8" customWidth="1"/>
    <col min="10252" max="10252" width="2.140625" style="8" customWidth="1"/>
    <col min="10253" max="10253" width="13.7109375" style="8" customWidth="1"/>
    <col min="10254" max="10254" width="2.140625" style="8" customWidth="1"/>
    <col min="10255" max="10255" width="13.7109375" style="8" customWidth="1"/>
    <col min="10256" max="10256" width="2.140625" style="8" customWidth="1"/>
    <col min="10257" max="10257" width="13.7109375" style="8" customWidth="1"/>
    <col min="10258" max="10496" width="14.7109375" style="8"/>
    <col min="10497" max="10497" width="11.140625" style="8" customWidth="1"/>
    <col min="10498" max="10498" width="2.140625" style="8" customWidth="1"/>
    <col min="10499" max="10499" width="13.7109375" style="8" customWidth="1"/>
    <col min="10500" max="10500" width="2.140625" style="8" customWidth="1"/>
    <col min="10501" max="10501" width="13.7109375" style="8" customWidth="1"/>
    <col min="10502" max="10502" width="2.140625" style="8" customWidth="1"/>
    <col min="10503" max="10503" width="13.7109375" style="8" customWidth="1"/>
    <col min="10504" max="10504" width="2.140625" style="8" customWidth="1"/>
    <col min="10505" max="10505" width="13.7109375" style="8" customWidth="1"/>
    <col min="10506" max="10506" width="2.140625" style="8" customWidth="1"/>
    <col min="10507" max="10507" width="13.7109375" style="8" customWidth="1"/>
    <col min="10508" max="10508" width="2.140625" style="8" customWidth="1"/>
    <col min="10509" max="10509" width="13.7109375" style="8" customWidth="1"/>
    <col min="10510" max="10510" width="2.140625" style="8" customWidth="1"/>
    <col min="10511" max="10511" width="13.7109375" style="8" customWidth="1"/>
    <col min="10512" max="10512" width="2.140625" style="8" customWidth="1"/>
    <col min="10513" max="10513" width="13.7109375" style="8" customWidth="1"/>
    <col min="10514" max="10752" width="14.7109375" style="8"/>
    <col min="10753" max="10753" width="11.140625" style="8" customWidth="1"/>
    <col min="10754" max="10754" width="2.140625" style="8" customWidth="1"/>
    <col min="10755" max="10755" width="13.7109375" style="8" customWidth="1"/>
    <col min="10756" max="10756" width="2.140625" style="8" customWidth="1"/>
    <col min="10757" max="10757" width="13.7109375" style="8" customWidth="1"/>
    <col min="10758" max="10758" width="2.140625" style="8" customWidth="1"/>
    <col min="10759" max="10759" width="13.7109375" style="8" customWidth="1"/>
    <col min="10760" max="10760" width="2.140625" style="8" customWidth="1"/>
    <col min="10761" max="10761" width="13.7109375" style="8" customWidth="1"/>
    <col min="10762" max="10762" width="2.140625" style="8" customWidth="1"/>
    <col min="10763" max="10763" width="13.7109375" style="8" customWidth="1"/>
    <col min="10764" max="10764" width="2.140625" style="8" customWidth="1"/>
    <col min="10765" max="10765" width="13.7109375" style="8" customWidth="1"/>
    <col min="10766" max="10766" width="2.140625" style="8" customWidth="1"/>
    <col min="10767" max="10767" width="13.7109375" style="8" customWidth="1"/>
    <col min="10768" max="10768" width="2.140625" style="8" customWidth="1"/>
    <col min="10769" max="10769" width="13.7109375" style="8" customWidth="1"/>
    <col min="10770" max="11008" width="14.7109375" style="8"/>
    <col min="11009" max="11009" width="11.140625" style="8" customWidth="1"/>
    <col min="11010" max="11010" width="2.140625" style="8" customWidth="1"/>
    <col min="11011" max="11011" width="13.7109375" style="8" customWidth="1"/>
    <col min="11012" max="11012" width="2.140625" style="8" customWidth="1"/>
    <col min="11013" max="11013" width="13.7109375" style="8" customWidth="1"/>
    <col min="11014" max="11014" width="2.140625" style="8" customWidth="1"/>
    <col min="11015" max="11015" width="13.7109375" style="8" customWidth="1"/>
    <col min="11016" max="11016" width="2.140625" style="8" customWidth="1"/>
    <col min="11017" max="11017" width="13.7109375" style="8" customWidth="1"/>
    <col min="11018" max="11018" width="2.140625" style="8" customWidth="1"/>
    <col min="11019" max="11019" width="13.7109375" style="8" customWidth="1"/>
    <col min="11020" max="11020" width="2.140625" style="8" customWidth="1"/>
    <col min="11021" max="11021" width="13.7109375" style="8" customWidth="1"/>
    <col min="11022" max="11022" width="2.140625" style="8" customWidth="1"/>
    <col min="11023" max="11023" width="13.7109375" style="8" customWidth="1"/>
    <col min="11024" max="11024" width="2.140625" style="8" customWidth="1"/>
    <col min="11025" max="11025" width="13.7109375" style="8" customWidth="1"/>
    <col min="11026" max="11264" width="14.7109375" style="8"/>
    <col min="11265" max="11265" width="11.140625" style="8" customWidth="1"/>
    <col min="11266" max="11266" width="2.140625" style="8" customWidth="1"/>
    <col min="11267" max="11267" width="13.7109375" style="8" customWidth="1"/>
    <col min="11268" max="11268" width="2.140625" style="8" customWidth="1"/>
    <col min="11269" max="11269" width="13.7109375" style="8" customWidth="1"/>
    <col min="11270" max="11270" width="2.140625" style="8" customWidth="1"/>
    <col min="11271" max="11271" width="13.7109375" style="8" customWidth="1"/>
    <col min="11272" max="11272" width="2.140625" style="8" customWidth="1"/>
    <col min="11273" max="11273" width="13.7109375" style="8" customWidth="1"/>
    <col min="11274" max="11274" width="2.140625" style="8" customWidth="1"/>
    <col min="11275" max="11275" width="13.7109375" style="8" customWidth="1"/>
    <col min="11276" max="11276" width="2.140625" style="8" customWidth="1"/>
    <col min="11277" max="11277" width="13.7109375" style="8" customWidth="1"/>
    <col min="11278" max="11278" width="2.140625" style="8" customWidth="1"/>
    <col min="11279" max="11279" width="13.7109375" style="8" customWidth="1"/>
    <col min="11280" max="11280" width="2.140625" style="8" customWidth="1"/>
    <col min="11281" max="11281" width="13.7109375" style="8" customWidth="1"/>
    <col min="11282" max="11520" width="14.7109375" style="8"/>
    <col min="11521" max="11521" width="11.140625" style="8" customWidth="1"/>
    <col min="11522" max="11522" width="2.140625" style="8" customWidth="1"/>
    <col min="11523" max="11523" width="13.7109375" style="8" customWidth="1"/>
    <col min="11524" max="11524" width="2.140625" style="8" customWidth="1"/>
    <col min="11525" max="11525" width="13.7109375" style="8" customWidth="1"/>
    <col min="11526" max="11526" width="2.140625" style="8" customWidth="1"/>
    <col min="11527" max="11527" width="13.7109375" style="8" customWidth="1"/>
    <col min="11528" max="11528" width="2.140625" style="8" customWidth="1"/>
    <col min="11529" max="11529" width="13.7109375" style="8" customWidth="1"/>
    <col min="11530" max="11530" width="2.140625" style="8" customWidth="1"/>
    <col min="11531" max="11531" width="13.7109375" style="8" customWidth="1"/>
    <col min="11532" max="11532" width="2.140625" style="8" customWidth="1"/>
    <col min="11533" max="11533" width="13.7109375" style="8" customWidth="1"/>
    <col min="11534" max="11534" width="2.140625" style="8" customWidth="1"/>
    <col min="11535" max="11535" width="13.7109375" style="8" customWidth="1"/>
    <col min="11536" max="11536" width="2.140625" style="8" customWidth="1"/>
    <col min="11537" max="11537" width="13.7109375" style="8" customWidth="1"/>
    <col min="11538" max="11776" width="14.7109375" style="8"/>
    <col min="11777" max="11777" width="11.140625" style="8" customWidth="1"/>
    <col min="11778" max="11778" width="2.140625" style="8" customWidth="1"/>
    <col min="11779" max="11779" width="13.7109375" style="8" customWidth="1"/>
    <col min="11780" max="11780" width="2.140625" style="8" customWidth="1"/>
    <col min="11781" max="11781" width="13.7109375" style="8" customWidth="1"/>
    <col min="11782" max="11782" width="2.140625" style="8" customWidth="1"/>
    <col min="11783" max="11783" width="13.7109375" style="8" customWidth="1"/>
    <col min="11784" max="11784" width="2.140625" style="8" customWidth="1"/>
    <col min="11785" max="11785" width="13.7109375" style="8" customWidth="1"/>
    <col min="11786" max="11786" width="2.140625" style="8" customWidth="1"/>
    <col min="11787" max="11787" width="13.7109375" style="8" customWidth="1"/>
    <col min="11788" max="11788" width="2.140625" style="8" customWidth="1"/>
    <col min="11789" max="11789" width="13.7109375" style="8" customWidth="1"/>
    <col min="11790" max="11790" width="2.140625" style="8" customWidth="1"/>
    <col min="11791" max="11791" width="13.7109375" style="8" customWidth="1"/>
    <col min="11792" max="11792" width="2.140625" style="8" customWidth="1"/>
    <col min="11793" max="11793" width="13.7109375" style="8" customWidth="1"/>
    <col min="11794" max="12032" width="14.7109375" style="8"/>
    <col min="12033" max="12033" width="11.140625" style="8" customWidth="1"/>
    <col min="12034" max="12034" width="2.140625" style="8" customWidth="1"/>
    <col min="12035" max="12035" width="13.7109375" style="8" customWidth="1"/>
    <col min="12036" max="12036" width="2.140625" style="8" customWidth="1"/>
    <col min="12037" max="12037" width="13.7109375" style="8" customWidth="1"/>
    <col min="12038" max="12038" width="2.140625" style="8" customWidth="1"/>
    <col min="12039" max="12039" width="13.7109375" style="8" customWidth="1"/>
    <col min="12040" max="12040" width="2.140625" style="8" customWidth="1"/>
    <col min="12041" max="12041" width="13.7109375" style="8" customWidth="1"/>
    <col min="12042" max="12042" width="2.140625" style="8" customWidth="1"/>
    <col min="12043" max="12043" width="13.7109375" style="8" customWidth="1"/>
    <col min="12044" max="12044" width="2.140625" style="8" customWidth="1"/>
    <col min="12045" max="12045" width="13.7109375" style="8" customWidth="1"/>
    <col min="12046" max="12046" width="2.140625" style="8" customWidth="1"/>
    <col min="12047" max="12047" width="13.7109375" style="8" customWidth="1"/>
    <col min="12048" max="12048" width="2.140625" style="8" customWidth="1"/>
    <col min="12049" max="12049" width="13.7109375" style="8" customWidth="1"/>
    <col min="12050" max="12288" width="14.7109375" style="8"/>
    <col min="12289" max="12289" width="11.140625" style="8" customWidth="1"/>
    <col min="12290" max="12290" width="2.140625" style="8" customWidth="1"/>
    <col min="12291" max="12291" width="13.7109375" style="8" customWidth="1"/>
    <col min="12292" max="12292" width="2.140625" style="8" customWidth="1"/>
    <col min="12293" max="12293" width="13.7109375" style="8" customWidth="1"/>
    <col min="12294" max="12294" width="2.140625" style="8" customWidth="1"/>
    <col min="12295" max="12295" width="13.7109375" style="8" customWidth="1"/>
    <col min="12296" max="12296" width="2.140625" style="8" customWidth="1"/>
    <col min="12297" max="12297" width="13.7109375" style="8" customWidth="1"/>
    <col min="12298" max="12298" width="2.140625" style="8" customWidth="1"/>
    <col min="12299" max="12299" width="13.7109375" style="8" customWidth="1"/>
    <col min="12300" max="12300" width="2.140625" style="8" customWidth="1"/>
    <col min="12301" max="12301" width="13.7109375" style="8" customWidth="1"/>
    <col min="12302" max="12302" width="2.140625" style="8" customWidth="1"/>
    <col min="12303" max="12303" width="13.7109375" style="8" customWidth="1"/>
    <col min="12304" max="12304" width="2.140625" style="8" customWidth="1"/>
    <col min="12305" max="12305" width="13.7109375" style="8" customWidth="1"/>
    <col min="12306" max="12544" width="14.7109375" style="8"/>
    <col min="12545" max="12545" width="11.140625" style="8" customWidth="1"/>
    <col min="12546" max="12546" width="2.140625" style="8" customWidth="1"/>
    <col min="12547" max="12547" width="13.7109375" style="8" customWidth="1"/>
    <col min="12548" max="12548" width="2.140625" style="8" customWidth="1"/>
    <col min="12549" max="12549" width="13.7109375" style="8" customWidth="1"/>
    <col min="12550" max="12550" width="2.140625" style="8" customWidth="1"/>
    <col min="12551" max="12551" width="13.7109375" style="8" customWidth="1"/>
    <col min="12552" max="12552" width="2.140625" style="8" customWidth="1"/>
    <col min="12553" max="12553" width="13.7109375" style="8" customWidth="1"/>
    <col min="12554" max="12554" width="2.140625" style="8" customWidth="1"/>
    <col min="12555" max="12555" width="13.7109375" style="8" customWidth="1"/>
    <col min="12556" max="12556" width="2.140625" style="8" customWidth="1"/>
    <col min="12557" max="12557" width="13.7109375" style="8" customWidth="1"/>
    <col min="12558" max="12558" width="2.140625" style="8" customWidth="1"/>
    <col min="12559" max="12559" width="13.7109375" style="8" customWidth="1"/>
    <col min="12560" max="12560" width="2.140625" style="8" customWidth="1"/>
    <col min="12561" max="12561" width="13.7109375" style="8" customWidth="1"/>
    <col min="12562" max="12800" width="14.7109375" style="8"/>
    <col min="12801" max="12801" width="11.140625" style="8" customWidth="1"/>
    <col min="12802" max="12802" width="2.140625" style="8" customWidth="1"/>
    <col min="12803" max="12803" width="13.7109375" style="8" customWidth="1"/>
    <col min="12804" max="12804" width="2.140625" style="8" customWidth="1"/>
    <col min="12805" max="12805" width="13.7109375" style="8" customWidth="1"/>
    <col min="12806" max="12806" width="2.140625" style="8" customWidth="1"/>
    <col min="12807" max="12807" width="13.7109375" style="8" customWidth="1"/>
    <col min="12808" max="12808" width="2.140625" style="8" customWidth="1"/>
    <col min="12809" max="12809" width="13.7109375" style="8" customWidth="1"/>
    <col min="12810" max="12810" width="2.140625" style="8" customWidth="1"/>
    <col min="12811" max="12811" width="13.7109375" style="8" customWidth="1"/>
    <col min="12812" max="12812" width="2.140625" style="8" customWidth="1"/>
    <col min="12813" max="12813" width="13.7109375" style="8" customWidth="1"/>
    <col min="12814" max="12814" width="2.140625" style="8" customWidth="1"/>
    <col min="12815" max="12815" width="13.7109375" style="8" customWidth="1"/>
    <col min="12816" max="12816" width="2.140625" style="8" customWidth="1"/>
    <col min="12817" max="12817" width="13.7109375" style="8" customWidth="1"/>
    <col min="12818" max="13056" width="14.7109375" style="8"/>
    <col min="13057" max="13057" width="11.140625" style="8" customWidth="1"/>
    <col min="13058" max="13058" width="2.140625" style="8" customWidth="1"/>
    <col min="13059" max="13059" width="13.7109375" style="8" customWidth="1"/>
    <col min="13060" max="13060" width="2.140625" style="8" customWidth="1"/>
    <col min="13061" max="13061" width="13.7109375" style="8" customWidth="1"/>
    <col min="13062" max="13062" width="2.140625" style="8" customWidth="1"/>
    <col min="13063" max="13063" width="13.7109375" style="8" customWidth="1"/>
    <col min="13064" max="13064" width="2.140625" style="8" customWidth="1"/>
    <col min="13065" max="13065" width="13.7109375" style="8" customWidth="1"/>
    <col min="13066" max="13066" width="2.140625" style="8" customWidth="1"/>
    <col min="13067" max="13067" width="13.7109375" style="8" customWidth="1"/>
    <col min="13068" max="13068" width="2.140625" style="8" customWidth="1"/>
    <col min="13069" max="13069" width="13.7109375" style="8" customWidth="1"/>
    <col min="13070" max="13070" width="2.140625" style="8" customWidth="1"/>
    <col min="13071" max="13071" width="13.7109375" style="8" customWidth="1"/>
    <col min="13072" max="13072" width="2.140625" style="8" customWidth="1"/>
    <col min="13073" max="13073" width="13.7109375" style="8" customWidth="1"/>
    <col min="13074" max="13312" width="14.7109375" style="8"/>
    <col min="13313" max="13313" width="11.140625" style="8" customWidth="1"/>
    <col min="13314" max="13314" width="2.140625" style="8" customWidth="1"/>
    <col min="13315" max="13315" width="13.7109375" style="8" customWidth="1"/>
    <col min="13316" max="13316" width="2.140625" style="8" customWidth="1"/>
    <col min="13317" max="13317" width="13.7109375" style="8" customWidth="1"/>
    <col min="13318" max="13318" width="2.140625" style="8" customWidth="1"/>
    <col min="13319" max="13319" width="13.7109375" style="8" customWidth="1"/>
    <col min="13320" max="13320" width="2.140625" style="8" customWidth="1"/>
    <col min="13321" max="13321" width="13.7109375" style="8" customWidth="1"/>
    <col min="13322" max="13322" width="2.140625" style="8" customWidth="1"/>
    <col min="13323" max="13323" width="13.7109375" style="8" customWidth="1"/>
    <col min="13324" max="13324" width="2.140625" style="8" customWidth="1"/>
    <col min="13325" max="13325" width="13.7109375" style="8" customWidth="1"/>
    <col min="13326" max="13326" width="2.140625" style="8" customWidth="1"/>
    <col min="13327" max="13327" width="13.7109375" style="8" customWidth="1"/>
    <col min="13328" max="13328" width="2.140625" style="8" customWidth="1"/>
    <col min="13329" max="13329" width="13.7109375" style="8" customWidth="1"/>
    <col min="13330" max="13568" width="14.7109375" style="8"/>
    <col min="13569" max="13569" width="11.140625" style="8" customWidth="1"/>
    <col min="13570" max="13570" width="2.140625" style="8" customWidth="1"/>
    <col min="13571" max="13571" width="13.7109375" style="8" customWidth="1"/>
    <col min="13572" max="13572" width="2.140625" style="8" customWidth="1"/>
    <col min="13573" max="13573" width="13.7109375" style="8" customWidth="1"/>
    <col min="13574" max="13574" width="2.140625" style="8" customWidth="1"/>
    <col min="13575" max="13575" width="13.7109375" style="8" customWidth="1"/>
    <col min="13576" max="13576" width="2.140625" style="8" customWidth="1"/>
    <col min="13577" max="13577" width="13.7109375" style="8" customWidth="1"/>
    <col min="13578" max="13578" width="2.140625" style="8" customWidth="1"/>
    <col min="13579" max="13579" width="13.7109375" style="8" customWidth="1"/>
    <col min="13580" max="13580" width="2.140625" style="8" customWidth="1"/>
    <col min="13581" max="13581" width="13.7109375" style="8" customWidth="1"/>
    <col min="13582" max="13582" width="2.140625" style="8" customWidth="1"/>
    <col min="13583" max="13583" width="13.7109375" style="8" customWidth="1"/>
    <col min="13584" max="13584" width="2.140625" style="8" customWidth="1"/>
    <col min="13585" max="13585" width="13.7109375" style="8" customWidth="1"/>
    <col min="13586" max="13824" width="14.7109375" style="8"/>
    <col min="13825" max="13825" width="11.140625" style="8" customWidth="1"/>
    <col min="13826" max="13826" width="2.140625" style="8" customWidth="1"/>
    <col min="13827" max="13827" width="13.7109375" style="8" customWidth="1"/>
    <col min="13828" max="13828" width="2.140625" style="8" customWidth="1"/>
    <col min="13829" max="13829" width="13.7109375" style="8" customWidth="1"/>
    <col min="13830" max="13830" width="2.140625" style="8" customWidth="1"/>
    <col min="13831" max="13831" width="13.7109375" style="8" customWidth="1"/>
    <col min="13832" max="13832" width="2.140625" style="8" customWidth="1"/>
    <col min="13833" max="13833" width="13.7109375" style="8" customWidth="1"/>
    <col min="13834" max="13834" width="2.140625" style="8" customWidth="1"/>
    <col min="13835" max="13835" width="13.7109375" style="8" customWidth="1"/>
    <col min="13836" max="13836" width="2.140625" style="8" customWidth="1"/>
    <col min="13837" max="13837" width="13.7109375" style="8" customWidth="1"/>
    <col min="13838" max="13838" width="2.140625" style="8" customWidth="1"/>
    <col min="13839" max="13839" width="13.7109375" style="8" customWidth="1"/>
    <col min="13840" max="13840" width="2.140625" style="8" customWidth="1"/>
    <col min="13841" max="13841" width="13.7109375" style="8" customWidth="1"/>
    <col min="13842" max="14080" width="14.7109375" style="8"/>
    <col min="14081" max="14081" width="11.140625" style="8" customWidth="1"/>
    <col min="14082" max="14082" width="2.140625" style="8" customWidth="1"/>
    <col min="14083" max="14083" width="13.7109375" style="8" customWidth="1"/>
    <col min="14084" max="14084" width="2.140625" style="8" customWidth="1"/>
    <col min="14085" max="14085" width="13.7109375" style="8" customWidth="1"/>
    <col min="14086" max="14086" width="2.140625" style="8" customWidth="1"/>
    <col min="14087" max="14087" width="13.7109375" style="8" customWidth="1"/>
    <col min="14088" max="14088" width="2.140625" style="8" customWidth="1"/>
    <col min="14089" max="14089" width="13.7109375" style="8" customWidth="1"/>
    <col min="14090" max="14090" width="2.140625" style="8" customWidth="1"/>
    <col min="14091" max="14091" width="13.7109375" style="8" customWidth="1"/>
    <col min="14092" max="14092" width="2.140625" style="8" customWidth="1"/>
    <col min="14093" max="14093" width="13.7109375" style="8" customWidth="1"/>
    <col min="14094" max="14094" width="2.140625" style="8" customWidth="1"/>
    <col min="14095" max="14095" width="13.7109375" style="8" customWidth="1"/>
    <col min="14096" max="14096" width="2.140625" style="8" customWidth="1"/>
    <col min="14097" max="14097" width="13.7109375" style="8" customWidth="1"/>
    <col min="14098" max="14336" width="14.7109375" style="8"/>
    <col min="14337" max="14337" width="11.140625" style="8" customWidth="1"/>
    <col min="14338" max="14338" width="2.140625" style="8" customWidth="1"/>
    <col min="14339" max="14339" width="13.7109375" style="8" customWidth="1"/>
    <col min="14340" max="14340" width="2.140625" style="8" customWidth="1"/>
    <col min="14341" max="14341" width="13.7109375" style="8" customWidth="1"/>
    <col min="14342" max="14342" width="2.140625" style="8" customWidth="1"/>
    <col min="14343" max="14343" width="13.7109375" style="8" customWidth="1"/>
    <col min="14344" max="14344" width="2.140625" style="8" customWidth="1"/>
    <col min="14345" max="14345" width="13.7109375" style="8" customWidth="1"/>
    <col min="14346" max="14346" width="2.140625" style="8" customWidth="1"/>
    <col min="14347" max="14347" width="13.7109375" style="8" customWidth="1"/>
    <col min="14348" max="14348" width="2.140625" style="8" customWidth="1"/>
    <col min="14349" max="14349" width="13.7109375" style="8" customWidth="1"/>
    <col min="14350" max="14350" width="2.140625" style="8" customWidth="1"/>
    <col min="14351" max="14351" width="13.7109375" style="8" customWidth="1"/>
    <col min="14352" max="14352" width="2.140625" style="8" customWidth="1"/>
    <col min="14353" max="14353" width="13.7109375" style="8" customWidth="1"/>
    <col min="14354" max="14592" width="14.7109375" style="8"/>
    <col min="14593" max="14593" width="11.140625" style="8" customWidth="1"/>
    <col min="14594" max="14594" width="2.140625" style="8" customWidth="1"/>
    <col min="14595" max="14595" width="13.7109375" style="8" customWidth="1"/>
    <col min="14596" max="14596" width="2.140625" style="8" customWidth="1"/>
    <col min="14597" max="14597" width="13.7109375" style="8" customWidth="1"/>
    <col min="14598" max="14598" width="2.140625" style="8" customWidth="1"/>
    <col min="14599" max="14599" width="13.7109375" style="8" customWidth="1"/>
    <col min="14600" max="14600" width="2.140625" style="8" customWidth="1"/>
    <col min="14601" max="14601" width="13.7109375" style="8" customWidth="1"/>
    <col min="14602" max="14602" width="2.140625" style="8" customWidth="1"/>
    <col min="14603" max="14603" width="13.7109375" style="8" customWidth="1"/>
    <col min="14604" max="14604" width="2.140625" style="8" customWidth="1"/>
    <col min="14605" max="14605" width="13.7109375" style="8" customWidth="1"/>
    <col min="14606" max="14606" width="2.140625" style="8" customWidth="1"/>
    <col min="14607" max="14607" width="13.7109375" style="8" customWidth="1"/>
    <col min="14608" max="14608" width="2.140625" style="8" customWidth="1"/>
    <col min="14609" max="14609" width="13.7109375" style="8" customWidth="1"/>
    <col min="14610" max="14848" width="14.7109375" style="8"/>
    <col min="14849" max="14849" width="11.140625" style="8" customWidth="1"/>
    <col min="14850" max="14850" width="2.140625" style="8" customWidth="1"/>
    <col min="14851" max="14851" width="13.7109375" style="8" customWidth="1"/>
    <col min="14852" max="14852" width="2.140625" style="8" customWidth="1"/>
    <col min="14853" max="14853" width="13.7109375" style="8" customWidth="1"/>
    <col min="14854" max="14854" width="2.140625" style="8" customWidth="1"/>
    <col min="14855" max="14855" width="13.7109375" style="8" customWidth="1"/>
    <col min="14856" max="14856" width="2.140625" style="8" customWidth="1"/>
    <col min="14857" max="14857" width="13.7109375" style="8" customWidth="1"/>
    <col min="14858" max="14858" width="2.140625" style="8" customWidth="1"/>
    <col min="14859" max="14859" width="13.7109375" style="8" customWidth="1"/>
    <col min="14860" max="14860" width="2.140625" style="8" customWidth="1"/>
    <col min="14861" max="14861" width="13.7109375" style="8" customWidth="1"/>
    <col min="14862" max="14862" width="2.140625" style="8" customWidth="1"/>
    <col min="14863" max="14863" width="13.7109375" style="8" customWidth="1"/>
    <col min="14864" max="14864" width="2.140625" style="8" customWidth="1"/>
    <col min="14865" max="14865" width="13.7109375" style="8" customWidth="1"/>
    <col min="14866" max="15104" width="14.7109375" style="8"/>
    <col min="15105" max="15105" width="11.140625" style="8" customWidth="1"/>
    <col min="15106" max="15106" width="2.140625" style="8" customWidth="1"/>
    <col min="15107" max="15107" width="13.7109375" style="8" customWidth="1"/>
    <col min="15108" max="15108" width="2.140625" style="8" customWidth="1"/>
    <col min="15109" max="15109" width="13.7109375" style="8" customWidth="1"/>
    <col min="15110" max="15110" width="2.140625" style="8" customWidth="1"/>
    <col min="15111" max="15111" width="13.7109375" style="8" customWidth="1"/>
    <col min="15112" max="15112" width="2.140625" style="8" customWidth="1"/>
    <col min="15113" max="15113" width="13.7109375" style="8" customWidth="1"/>
    <col min="15114" max="15114" width="2.140625" style="8" customWidth="1"/>
    <col min="15115" max="15115" width="13.7109375" style="8" customWidth="1"/>
    <col min="15116" max="15116" width="2.140625" style="8" customWidth="1"/>
    <col min="15117" max="15117" width="13.7109375" style="8" customWidth="1"/>
    <col min="15118" max="15118" width="2.140625" style="8" customWidth="1"/>
    <col min="15119" max="15119" width="13.7109375" style="8" customWidth="1"/>
    <col min="15120" max="15120" width="2.140625" style="8" customWidth="1"/>
    <col min="15121" max="15121" width="13.7109375" style="8" customWidth="1"/>
    <col min="15122" max="15360" width="14.7109375" style="8"/>
    <col min="15361" max="15361" width="11.140625" style="8" customWidth="1"/>
    <col min="15362" max="15362" width="2.140625" style="8" customWidth="1"/>
    <col min="15363" max="15363" width="13.7109375" style="8" customWidth="1"/>
    <col min="15364" max="15364" width="2.140625" style="8" customWidth="1"/>
    <col min="15365" max="15365" width="13.7109375" style="8" customWidth="1"/>
    <col min="15366" max="15366" width="2.140625" style="8" customWidth="1"/>
    <col min="15367" max="15367" width="13.7109375" style="8" customWidth="1"/>
    <col min="15368" max="15368" width="2.140625" style="8" customWidth="1"/>
    <col min="15369" max="15369" width="13.7109375" style="8" customWidth="1"/>
    <col min="15370" max="15370" width="2.140625" style="8" customWidth="1"/>
    <col min="15371" max="15371" width="13.7109375" style="8" customWidth="1"/>
    <col min="15372" max="15372" width="2.140625" style="8" customWidth="1"/>
    <col min="15373" max="15373" width="13.7109375" style="8" customWidth="1"/>
    <col min="15374" max="15374" width="2.140625" style="8" customWidth="1"/>
    <col min="15375" max="15375" width="13.7109375" style="8" customWidth="1"/>
    <col min="15376" max="15376" width="2.140625" style="8" customWidth="1"/>
    <col min="15377" max="15377" width="13.7109375" style="8" customWidth="1"/>
    <col min="15378" max="15616" width="14.7109375" style="8"/>
    <col min="15617" max="15617" width="11.140625" style="8" customWidth="1"/>
    <col min="15618" max="15618" width="2.140625" style="8" customWidth="1"/>
    <col min="15619" max="15619" width="13.7109375" style="8" customWidth="1"/>
    <col min="15620" max="15620" width="2.140625" style="8" customWidth="1"/>
    <col min="15621" max="15621" width="13.7109375" style="8" customWidth="1"/>
    <col min="15622" max="15622" width="2.140625" style="8" customWidth="1"/>
    <col min="15623" max="15623" width="13.7109375" style="8" customWidth="1"/>
    <col min="15624" max="15624" width="2.140625" style="8" customWidth="1"/>
    <col min="15625" max="15625" width="13.7109375" style="8" customWidth="1"/>
    <col min="15626" max="15626" width="2.140625" style="8" customWidth="1"/>
    <col min="15627" max="15627" width="13.7109375" style="8" customWidth="1"/>
    <col min="15628" max="15628" width="2.140625" style="8" customWidth="1"/>
    <col min="15629" max="15629" width="13.7109375" style="8" customWidth="1"/>
    <col min="15630" max="15630" width="2.140625" style="8" customWidth="1"/>
    <col min="15631" max="15631" width="13.7109375" style="8" customWidth="1"/>
    <col min="15632" max="15632" width="2.140625" style="8" customWidth="1"/>
    <col min="15633" max="15633" width="13.7109375" style="8" customWidth="1"/>
    <col min="15634" max="15872" width="14.7109375" style="8"/>
    <col min="15873" max="15873" width="11.140625" style="8" customWidth="1"/>
    <col min="15874" max="15874" width="2.140625" style="8" customWidth="1"/>
    <col min="15875" max="15875" width="13.7109375" style="8" customWidth="1"/>
    <col min="15876" max="15876" width="2.140625" style="8" customWidth="1"/>
    <col min="15877" max="15877" width="13.7109375" style="8" customWidth="1"/>
    <col min="15878" max="15878" width="2.140625" style="8" customWidth="1"/>
    <col min="15879" max="15879" width="13.7109375" style="8" customWidth="1"/>
    <col min="15880" max="15880" width="2.140625" style="8" customWidth="1"/>
    <col min="15881" max="15881" width="13.7109375" style="8" customWidth="1"/>
    <col min="15882" max="15882" width="2.140625" style="8" customWidth="1"/>
    <col min="15883" max="15883" width="13.7109375" style="8" customWidth="1"/>
    <col min="15884" max="15884" width="2.140625" style="8" customWidth="1"/>
    <col min="15885" max="15885" width="13.7109375" style="8" customWidth="1"/>
    <col min="15886" max="15886" width="2.140625" style="8" customWidth="1"/>
    <col min="15887" max="15887" width="13.7109375" style="8" customWidth="1"/>
    <col min="15888" max="15888" width="2.140625" style="8" customWidth="1"/>
    <col min="15889" max="15889" width="13.7109375" style="8" customWidth="1"/>
    <col min="15890" max="16128" width="14.7109375" style="8"/>
    <col min="16129" max="16129" width="11.140625" style="8" customWidth="1"/>
    <col min="16130" max="16130" width="2.140625" style="8" customWidth="1"/>
    <col min="16131" max="16131" width="13.7109375" style="8" customWidth="1"/>
    <col min="16132" max="16132" width="2.140625" style="8" customWidth="1"/>
    <col min="16133" max="16133" width="13.7109375" style="8" customWidth="1"/>
    <col min="16134" max="16134" width="2.140625" style="8" customWidth="1"/>
    <col min="16135" max="16135" width="13.7109375" style="8" customWidth="1"/>
    <col min="16136" max="16136" width="2.140625" style="8" customWidth="1"/>
    <col min="16137" max="16137" width="13.7109375" style="8" customWidth="1"/>
    <col min="16138" max="16138" width="2.140625" style="8" customWidth="1"/>
    <col min="16139" max="16139" width="13.7109375" style="8" customWidth="1"/>
    <col min="16140" max="16140" width="2.140625" style="8" customWidth="1"/>
    <col min="16141" max="16141" width="13.7109375" style="8" customWidth="1"/>
    <col min="16142" max="16142" width="2.140625" style="8" customWidth="1"/>
    <col min="16143" max="16143" width="13.7109375" style="8" customWidth="1"/>
    <col min="16144" max="16144" width="2.140625" style="8" customWidth="1"/>
    <col min="16145" max="16145" width="13.7109375" style="8" customWidth="1"/>
    <col min="16146" max="16384" width="14.7109375" style="8"/>
  </cols>
  <sheetData>
    <row r="1" spans="1:19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9" x14ac:dyDescent="0.2">
      <c r="O2" s="10"/>
    </row>
    <row r="3" spans="1:19" x14ac:dyDescent="0.2">
      <c r="A3" s="8" t="s">
        <v>1</v>
      </c>
      <c r="E3" s="8" t="s">
        <v>2</v>
      </c>
    </row>
    <row r="4" spans="1:19" x14ac:dyDescent="0.2">
      <c r="A4" s="8" t="s">
        <v>3</v>
      </c>
      <c r="E4" s="2" t="s">
        <v>4</v>
      </c>
    </row>
    <row r="5" spans="1:19" x14ac:dyDescent="0.2">
      <c r="A5" s="8" t="s">
        <v>5</v>
      </c>
      <c r="E5" s="9" t="s">
        <v>6</v>
      </c>
    </row>
    <row r="6" spans="1:19" x14ac:dyDescent="0.2">
      <c r="A6" s="8" t="s">
        <v>7</v>
      </c>
      <c r="E6" s="8" t="s">
        <v>53</v>
      </c>
    </row>
    <row r="8" spans="1:19" x14ac:dyDescent="0.2">
      <c r="A8" s="10" t="s">
        <v>8</v>
      </c>
      <c r="B8" s="10"/>
      <c r="C8" s="10" t="s">
        <v>9</v>
      </c>
      <c r="D8" s="10"/>
      <c r="E8" s="10" t="s">
        <v>10</v>
      </c>
      <c r="F8" s="10"/>
      <c r="G8" s="10" t="s">
        <v>11</v>
      </c>
      <c r="H8" s="10"/>
      <c r="I8" s="10" t="s">
        <v>12</v>
      </c>
      <c r="J8" s="10"/>
      <c r="K8" s="10" t="s">
        <v>13</v>
      </c>
      <c r="L8" s="10"/>
      <c r="M8" s="10" t="s">
        <v>14</v>
      </c>
      <c r="N8" s="10"/>
      <c r="O8" s="10" t="s">
        <v>15</v>
      </c>
      <c r="P8" s="10"/>
      <c r="Q8" s="10" t="s">
        <v>16</v>
      </c>
    </row>
    <row r="9" spans="1:19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 t="s">
        <v>17</v>
      </c>
    </row>
    <row r="10" spans="1:19" x14ac:dyDescent="0.2">
      <c r="A10" s="10"/>
      <c r="B10" s="10"/>
      <c r="C10" s="10"/>
      <c r="D10" s="10"/>
      <c r="E10" s="10"/>
      <c r="F10" s="10"/>
      <c r="G10" s="10" t="s">
        <v>18</v>
      </c>
      <c r="H10" s="10"/>
      <c r="I10" s="10" t="s">
        <v>18</v>
      </c>
      <c r="J10" s="10"/>
      <c r="K10" s="10" t="s">
        <v>17</v>
      </c>
      <c r="L10" s="10"/>
      <c r="M10" s="10" t="s">
        <v>17</v>
      </c>
      <c r="N10" s="10"/>
      <c r="O10" s="10" t="s">
        <v>17</v>
      </c>
      <c r="P10" s="10"/>
      <c r="Q10" s="10" t="s">
        <v>19</v>
      </c>
    </row>
    <row r="11" spans="1:19" x14ac:dyDescent="0.2">
      <c r="A11" s="10"/>
      <c r="B11" s="10"/>
      <c r="C11" s="10"/>
      <c r="D11" s="10"/>
      <c r="E11" s="10" t="s">
        <v>20</v>
      </c>
      <c r="F11" s="10"/>
      <c r="G11" s="10" t="s">
        <v>21</v>
      </c>
      <c r="H11" s="10"/>
      <c r="I11" s="10" t="s">
        <v>21</v>
      </c>
      <c r="J11" s="10"/>
      <c r="K11" s="10" t="s">
        <v>22</v>
      </c>
      <c r="L11" s="10"/>
      <c r="M11" s="10" t="s">
        <v>21</v>
      </c>
      <c r="N11" s="10"/>
      <c r="O11" s="10" t="s">
        <v>21</v>
      </c>
      <c r="P11" s="10"/>
      <c r="Q11" s="10" t="s">
        <v>23</v>
      </c>
    </row>
    <row r="12" spans="1:19" x14ac:dyDescent="0.2">
      <c r="A12" s="10"/>
      <c r="B12" s="10"/>
      <c r="C12" s="10" t="s">
        <v>20</v>
      </c>
      <c r="D12" s="10"/>
      <c r="E12" s="10" t="s">
        <v>24</v>
      </c>
      <c r="F12" s="10"/>
      <c r="G12" s="10" t="s">
        <v>24</v>
      </c>
      <c r="H12" s="10"/>
      <c r="I12" s="10" t="s">
        <v>25</v>
      </c>
      <c r="J12" s="10"/>
      <c r="K12" s="10" t="s">
        <v>24</v>
      </c>
      <c r="L12" s="10"/>
      <c r="M12" s="10" t="s">
        <v>24</v>
      </c>
      <c r="N12" s="10"/>
      <c r="O12" s="10" t="s">
        <v>25</v>
      </c>
      <c r="P12" s="10"/>
      <c r="Q12" s="10" t="s">
        <v>18</v>
      </c>
    </row>
    <row r="13" spans="1:19" x14ac:dyDescent="0.2">
      <c r="A13" s="10"/>
      <c r="B13" s="10"/>
      <c r="C13" s="10" t="s">
        <v>24</v>
      </c>
      <c r="D13" s="10"/>
      <c r="E13" s="10" t="s">
        <v>26</v>
      </c>
      <c r="F13" s="10"/>
      <c r="G13" s="10" t="s">
        <v>27</v>
      </c>
      <c r="H13" s="10"/>
      <c r="I13" s="10" t="s">
        <v>28</v>
      </c>
      <c r="J13" s="10"/>
      <c r="K13" s="10" t="s">
        <v>27</v>
      </c>
      <c r="L13" s="10"/>
      <c r="M13" s="10" t="s">
        <v>27</v>
      </c>
      <c r="N13" s="10"/>
      <c r="O13" s="10" t="s">
        <v>28</v>
      </c>
      <c r="P13" s="10"/>
      <c r="Q13" s="10" t="s">
        <v>29</v>
      </c>
    </row>
    <row r="14" spans="1:19" x14ac:dyDescent="0.2">
      <c r="A14" s="11" t="s">
        <v>30</v>
      </c>
      <c r="B14" s="10"/>
      <c r="C14" s="11" t="s">
        <v>31</v>
      </c>
      <c r="D14" s="10"/>
      <c r="E14" s="11" t="s">
        <v>31</v>
      </c>
      <c r="F14" s="10"/>
      <c r="G14" s="11" t="s">
        <v>29</v>
      </c>
      <c r="H14" s="10"/>
      <c r="I14" s="11" t="s">
        <v>32</v>
      </c>
      <c r="J14" s="10"/>
      <c r="K14" s="11" t="s">
        <v>29</v>
      </c>
      <c r="L14" s="10"/>
      <c r="M14" s="11" t="s">
        <v>29</v>
      </c>
      <c r="N14" s="10"/>
      <c r="O14" s="11" t="s">
        <v>33</v>
      </c>
      <c r="P14" s="10"/>
      <c r="Q14" s="11" t="s">
        <v>34</v>
      </c>
    </row>
    <row r="15" spans="1:19" x14ac:dyDescent="0.2">
      <c r="A15" s="10">
        <v>1</v>
      </c>
      <c r="B15" s="10"/>
      <c r="C15" s="3">
        <v>609633</v>
      </c>
      <c r="D15" s="12"/>
      <c r="E15" s="12">
        <v>609633</v>
      </c>
      <c r="F15" s="12"/>
      <c r="G15" s="13">
        <f>+T15</f>
        <v>0</v>
      </c>
      <c r="H15" s="13"/>
      <c r="I15" s="14">
        <f>+G15/E15</f>
        <v>0</v>
      </c>
      <c r="J15" s="14"/>
      <c r="K15" s="13">
        <v>0</v>
      </c>
      <c r="L15" s="13"/>
      <c r="M15" s="13">
        <f>+K15</f>
        <v>0</v>
      </c>
      <c r="N15" s="13"/>
      <c r="O15" s="14">
        <f>+M15/E15</f>
        <v>0</v>
      </c>
      <c r="P15" s="14"/>
      <c r="Q15" s="13">
        <f>+M15-G15</f>
        <v>0</v>
      </c>
      <c r="S15" s="4"/>
    </row>
    <row r="16" spans="1:19" x14ac:dyDescent="0.2">
      <c r="A16" s="10">
        <v>2</v>
      </c>
      <c r="B16" s="10"/>
      <c r="C16" s="5">
        <v>594938</v>
      </c>
      <c r="D16" s="12"/>
      <c r="E16" s="12">
        <v>594938</v>
      </c>
      <c r="F16" s="12"/>
      <c r="G16" s="13">
        <f>+T16</f>
        <v>0</v>
      </c>
      <c r="H16" s="13"/>
      <c r="I16" s="14">
        <f>+G16/E16</f>
        <v>0</v>
      </c>
      <c r="J16" s="14"/>
      <c r="K16" s="13">
        <v>49</v>
      </c>
      <c r="L16" s="13"/>
      <c r="M16" s="13">
        <f>+M15+K16</f>
        <v>49</v>
      </c>
      <c r="N16" s="13"/>
      <c r="O16" s="14">
        <f>+M16/E16</f>
        <v>8.2361523385630103E-5</v>
      </c>
      <c r="P16" s="14"/>
      <c r="Q16" s="13">
        <f>+M16-G16</f>
        <v>49</v>
      </c>
      <c r="S16" s="4"/>
    </row>
    <row r="17" spans="1:19" x14ac:dyDescent="0.2">
      <c r="A17" s="10">
        <v>3</v>
      </c>
      <c r="B17" s="10"/>
      <c r="C17" s="6">
        <v>603594</v>
      </c>
      <c r="D17" s="12"/>
      <c r="E17" s="12">
        <f>+C17-M16</f>
        <v>603545</v>
      </c>
      <c r="F17" s="12"/>
      <c r="G17" s="13">
        <f>+T17</f>
        <v>0</v>
      </c>
      <c r="H17" s="13"/>
      <c r="I17" s="14">
        <f>+G17/E17</f>
        <v>0</v>
      </c>
      <c r="J17" s="14"/>
      <c r="K17" s="13">
        <v>63</v>
      </c>
      <c r="L17" s="13"/>
      <c r="M17" s="13">
        <f>+M16+K17</f>
        <v>112</v>
      </c>
      <c r="N17" s="13"/>
      <c r="O17" s="14">
        <f>+M17/E17</f>
        <v>1.8557025573900869E-4</v>
      </c>
      <c r="P17" s="14"/>
      <c r="Q17" s="13">
        <f>+M17-G17</f>
        <v>112</v>
      </c>
      <c r="S17" s="4"/>
    </row>
    <row r="18" spans="1:19" x14ac:dyDescent="0.2">
      <c r="A18" s="10">
        <v>4</v>
      </c>
      <c r="B18" s="10"/>
      <c r="C18" s="3">
        <v>617750</v>
      </c>
      <c r="D18" s="12"/>
      <c r="E18" s="12">
        <f>+C18-M17</f>
        <v>617638</v>
      </c>
      <c r="F18" s="12"/>
      <c r="G18" s="13">
        <f>+T18</f>
        <v>0</v>
      </c>
      <c r="H18" s="13"/>
      <c r="I18" s="14">
        <f>+G18/E18</f>
        <v>0</v>
      </c>
      <c r="J18" s="14"/>
      <c r="K18" s="13">
        <v>56</v>
      </c>
      <c r="L18" s="13"/>
      <c r="M18" s="13">
        <f>+M17+K18</f>
        <v>168</v>
      </c>
      <c r="N18" s="13"/>
      <c r="O18" s="14">
        <f>+M18/E18</f>
        <v>2.7200398939184443E-4</v>
      </c>
      <c r="P18" s="14"/>
      <c r="Q18" s="13">
        <f>+M18-G18</f>
        <v>168</v>
      </c>
      <c r="S18" s="4"/>
    </row>
    <row r="19" spans="1:19" x14ac:dyDescent="0.2">
      <c r="A19" s="10"/>
      <c r="B19" s="10"/>
      <c r="C19" s="3"/>
      <c r="D19" s="12"/>
      <c r="E19" s="12"/>
      <c r="F19" s="12"/>
      <c r="G19" s="13"/>
      <c r="H19" s="13"/>
      <c r="I19" s="14"/>
      <c r="J19" s="14"/>
      <c r="K19" s="13"/>
      <c r="L19" s="13"/>
      <c r="M19" s="13"/>
      <c r="N19" s="13"/>
      <c r="O19" s="14"/>
      <c r="P19" s="14"/>
      <c r="Q19" s="13"/>
      <c r="S19" s="4"/>
    </row>
    <row r="20" spans="1:19" x14ac:dyDescent="0.2">
      <c r="A20" s="10"/>
      <c r="B20" s="10"/>
      <c r="C20" s="3"/>
      <c r="D20" s="12"/>
      <c r="E20" s="12"/>
      <c r="F20" s="12"/>
      <c r="G20" s="13"/>
      <c r="H20" s="13"/>
      <c r="I20" s="14"/>
      <c r="J20" s="14"/>
      <c r="K20" s="13"/>
      <c r="L20" s="13"/>
      <c r="M20" s="13"/>
      <c r="N20" s="13"/>
      <c r="O20" s="14"/>
      <c r="P20" s="14"/>
      <c r="Q20" s="13"/>
      <c r="S20" s="4"/>
    </row>
    <row r="21" spans="1:19" x14ac:dyDescent="0.2">
      <c r="A21" s="10"/>
      <c r="B21" s="10"/>
      <c r="C21" s="3"/>
      <c r="D21" s="12"/>
      <c r="E21" s="12"/>
      <c r="F21" s="12"/>
      <c r="G21" s="13"/>
      <c r="H21" s="13"/>
      <c r="I21" s="14"/>
      <c r="J21" s="14"/>
      <c r="K21" s="13"/>
      <c r="L21" s="13"/>
      <c r="M21" s="13"/>
      <c r="N21" s="13"/>
      <c r="O21" s="14"/>
      <c r="P21" s="14"/>
      <c r="Q21" s="13"/>
      <c r="S21" s="4"/>
    </row>
    <row r="22" spans="1:19" x14ac:dyDescent="0.2">
      <c r="A22" s="10"/>
      <c r="B22" s="10"/>
      <c r="C22" s="3"/>
      <c r="D22" s="12"/>
      <c r="E22" s="12"/>
      <c r="F22" s="12"/>
      <c r="G22" s="13"/>
      <c r="H22" s="13"/>
      <c r="I22" s="14"/>
      <c r="J22" s="14"/>
      <c r="K22" s="13"/>
      <c r="L22" s="13"/>
      <c r="M22" s="13"/>
      <c r="N22" s="13"/>
      <c r="O22" s="14"/>
      <c r="P22" s="14"/>
      <c r="Q22" s="13"/>
      <c r="S22" s="4"/>
    </row>
    <row r="23" spans="1:19" x14ac:dyDescent="0.2">
      <c r="A23" s="10"/>
      <c r="B23" s="10"/>
      <c r="C23" s="3"/>
      <c r="D23" s="12"/>
      <c r="E23" s="12"/>
      <c r="F23" s="12"/>
      <c r="G23" s="13"/>
      <c r="H23" s="13"/>
      <c r="I23" s="14"/>
      <c r="J23" s="14"/>
      <c r="K23" s="13"/>
      <c r="L23" s="13"/>
      <c r="M23" s="13"/>
      <c r="N23" s="13"/>
      <c r="O23" s="14"/>
      <c r="P23" s="14"/>
      <c r="Q23" s="13"/>
      <c r="S23" s="4"/>
    </row>
    <row r="24" spans="1:19" x14ac:dyDescent="0.2">
      <c r="A24" s="10"/>
      <c r="B24" s="10"/>
      <c r="C24" s="3"/>
      <c r="D24" s="12"/>
      <c r="E24" s="12"/>
      <c r="F24" s="12"/>
      <c r="G24" s="13"/>
      <c r="H24" s="13"/>
      <c r="I24" s="14"/>
      <c r="J24" s="14"/>
      <c r="K24" s="13"/>
      <c r="L24" s="13"/>
      <c r="M24" s="13"/>
      <c r="N24" s="13"/>
      <c r="O24" s="14"/>
      <c r="P24" s="14"/>
      <c r="Q24" s="13"/>
      <c r="S24" s="4"/>
    </row>
    <row r="27" spans="1:19" x14ac:dyDescent="0.2">
      <c r="A27" s="8" t="s">
        <v>35</v>
      </c>
      <c r="G27" s="15" t="s">
        <v>36</v>
      </c>
      <c r="H27" s="15"/>
      <c r="I27" s="15"/>
      <c r="J27" s="16"/>
      <c r="K27" s="15" t="s">
        <v>37</v>
      </c>
      <c r="L27" s="15"/>
      <c r="M27" s="15"/>
      <c r="P27" s="16"/>
      <c r="Q27" s="7"/>
    </row>
    <row r="28" spans="1:19" x14ac:dyDescent="0.2">
      <c r="G28" s="17" t="s">
        <v>38</v>
      </c>
      <c r="I28" s="17" t="s">
        <v>39</v>
      </c>
      <c r="K28" s="17" t="s">
        <v>38</v>
      </c>
      <c r="M28" s="17" t="s">
        <v>39</v>
      </c>
    </row>
    <row r="29" spans="1:19" x14ac:dyDescent="0.2">
      <c r="A29" s="8" t="s">
        <v>40</v>
      </c>
      <c r="G29" s="18">
        <v>4.7907999999999991</v>
      </c>
      <c r="H29" s="18"/>
      <c r="I29" s="19">
        <f>G29*1.073</f>
        <v>5.1405283999999991</v>
      </c>
      <c r="J29" s="18"/>
      <c r="K29" s="20">
        <f>(G29*$K$18)</f>
        <v>268.28479999999996</v>
      </c>
      <c r="L29" s="20"/>
      <c r="M29" s="20">
        <f>+I29*$K$18</f>
        <v>287.86959039999994</v>
      </c>
      <c r="Q29" s="2"/>
    </row>
    <row r="30" spans="1:19" x14ac:dyDescent="0.2">
      <c r="A30" s="8" t="s">
        <v>41</v>
      </c>
      <c r="G30" s="18">
        <v>0</v>
      </c>
      <c r="H30" s="18"/>
      <c r="I30" s="20">
        <f>G30*1.073</f>
        <v>0</v>
      </c>
      <c r="J30" s="20"/>
      <c r="K30" s="20">
        <f>(G30*$K$18)</f>
        <v>0</v>
      </c>
      <c r="L30" s="20"/>
      <c r="M30" s="20">
        <f>+I30*$K$18</f>
        <v>0</v>
      </c>
      <c r="P30" s="18"/>
    </row>
    <row r="31" spans="1:19" x14ac:dyDescent="0.2">
      <c r="A31" s="8" t="s">
        <v>42</v>
      </c>
      <c r="G31" s="21">
        <v>13489.523999999999</v>
      </c>
      <c r="H31" s="22"/>
      <c r="I31" s="13">
        <f>G31*1.056</f>
        <v>14244.937344</v>
      </c>
      <c r="J31" s="22"/>
      <c r="K31" s="23">
        <f>(G31*$K$18)</f>
        <v>755413.34399999992</v>
      </c>
      <c r="L31" s="23"/>
      <c r="M31" s="23">
        <f>+I31*$K$18</f>
        <v>797716.49126399995</v>
      </c>
      <c r="P31" s="18"/>
    </row>
    <row r="32" spans="1:19" x14ac:dyDescent="0.2">
      <c r="P32" s="13"/>
    </row>
    <row r="33" spans="1:21" x14ac:dyDescent="0.2">
      <c r="A33" s="8" t="s">
        <v>45</v>
      </c>
      <c r="K33" s="13">
        <f>K34*1000/K18</f>
        <v>19352.857142857141</v>
      </c>
      <c r="L33" s="13"/>
    </row>
    <row r="34" spans="1:21" x14ac:dyDescent="0.2">
      <c r="A34" s="8" t="s">
        <v>43</v>
      </c>
      <c r="K34" s="24">
        <f>1083760/1000</f>
        <v>1083.76</v>
      </c>
      <c r="L34" s="13"/>
    </row>
    <row r="35" spans="1:21" x14ac:dyDescent="0.2">
      <c r="A35" s="8" t="s">
        <v>44</v>
      </c>
      <c r="K35" s="24">
        <v>0</v>
      </c>
    </row>
    <row r="37" spans="1:21" ht="18" x14ac:dyDescent="0.2">
      <c r="A37" s="26"/>
    </row>
    <row r="38" spans="1:21" ht="18" x14ac:dyDescent="0.2">
      <c r="A38" s="26"/>
    </row>
    <row r="39" spans="1:21" ht="18" x14ac:dyDescent="0.2">
      <c r="A39" s="26"/>
    </row>
    <row r="40" spans="1:21" ht="15.75" x14ac:dyDescent="0.25">
      <c r="A40" s="35" t="s">
        <v>0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U40" s="1"/>
    </row>
    <row r="41" spans="1:21" ht="15.75" x14ac:dyDescent="0.25">
      <c r="O41" s="10"/>
      <c r="U41" s="1"/>
    </row>
    <row r="42" spans="1:21" ht="15.75" x14ac:dyDescent="0.25">
      <c r="A42" s="8" t="s">
        <v>1</v>
      </c>
      <c r="E42" s="8" t="s">
        <v>2</v>
      </c>
      <c r="U42" s="1"/>
    </row>
    <row r="43" spans="1:21" ht="15.75" x14ac:dyDescent="0.25">
      <c r="A43" s="8" t="s">
        <v>3</v>
      </c>
      <c r="E43" s="8" t="s">
        <v>46</v>
      </c>
      <c r="U43" s="1"/>
    </row>
    <row r="44" spans="1:21" ht="15.75" x14ac:dyDescent="0.25">
      <c r="A44" s="8" t="s">
        <v>5</v>
      </c>
      <c r="E44" s="9" t="s">
        <v>6</v>
      </c>
      <c r="U44" s="1"/>
    </row>
    <row r="45" spans="1:21" ht="15.75" x14ac:dyDescent="0.25">
      <c r="A45" s="8" t="s">
        <v>7</v>
      </c>
      <c r="E45" s="8" t="s">
        <v>53</v>
      </c>
      <c r="U45" s="1"/>
    </row>
    <row r="46" spans="1:21" ht="15.75" x14ac:dyDescent="0.25">
      <c r="U46" s="1"/>
    </row>
    <row r="47" spans="1:21" ht="15.75" x14ac:dyDescent="0.25">
      <c r="A47" s="10" t="s">
        <v>8</v>
      </c>
      <c r="B47" s="10"/>
      <c r="C47" s="10" t="s">
        <v>9</v>
      </c>
      <c r="D47" s="10"/>
      <c r="E47" s="10" t="s">
        <v>10</v>
      </c>
      <c r="F47" s="10"/>
      <c r="G47" s="10" t="s">
        <v>11</v>
      </c>
      <c r="H47" s="10"/>
      <c r="I47" s="10" t="s">
        <v>12</v>
      </c>
      <c r="J47" s="10"/>
      <c r="K47" s="10" t="s">
        <v>13</v>
      </c>
      <c r="L47" s="10"/>
      <c r="M47" s="10" t="s">
        <v>14</v>
      </c>
      <c r="N47" s="10"/>
      <c r="O47" s="10" t="s">
        <v>15</v>
      </c>
      <c r="P47" s="10"/>
      <c r="Q47" s="10" t="s">
        <v>16</v>
      </c>
      <c r="U47" s="1"/>
    </row>
    <row r="48" spans="1:21" ht="15.75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 t="s">
        <v>17</v>
      </c>
      <c r="U48" s="1"/>
    </row>
    <row r="49" spans="1:21" ht="15.75" x14ac:dyDescent="0.25">
      <c r="A49" s="10"/>
      <c r="B49" s="10"/>
      <c r="C49" s="10"/>
      <c r="D49" s="10"/>
      <c r="E49" s="10"/>
      <c r="F49" s="10"/>
      <c r="G49" s="10" t="s">
        <v>18</v>
      </c>
      <c r="H49" s="10"/>
      <c r="I49" s="10" t="s">
        <v>18</v>
      </c>
      <c r="J49" s="10"/>
      <c r="K49" s="10" t="s">
        <v>17</v>
      </c>
      <c r="L49" s="10"/>
      <c r="M49" s="10" t="s">
        <v>17</v>
      </c>
      <c r="N49" s="10"/>
      <c r="O49" s="10" t="s">
        <v>17</v>
      </c>
      <c r="P49" s="10"/>
      <c r="Q49" s="10" t="s">
        <v>19</v>
      </c>
      <c r="U49" s="1"/>
    </row>
    <row r="50" spans="1:21" ht="15.75" x14ac:dyDescent="0.25">
      <c r="A50" s="10"/>
      <c r="B50" s="10"/>
      <c r="C50" s="10"/>
      <c r="D50" s="10"/>
      <c r="E50" s="10" t="s">
        <v>20</v>
      </c>
      <c r="F50" s="10"/>
      <c r="G50" s="10" t="s">
        <v>21</v>
      </c>
      <c r="H50" s="10"/>
      <c r="I50" s="10" t="s">
        <v>21</v>
      </c>
      <c r="J50" s="10"/>
      <c r="K50" s="10" t="s">
        <v>22</v>
      </c>
      <c r="L50" s="10"/>
      <c r="M50" s="10" t="s">
        <v>21</v>
      </c>
      <c r="N50" s="10"/>
      <c r="O50" s="10" t="s">
        <v>21</v>
      </c>
      <c r="P50" s="10"/>
      <c r="Q50" s="10" t="s">
        <v>23</v>
      </c>
      <c r="U50" s="1"/>
    </row>
    <row r="51" spans="1:21" ht="15.75" x14ac:dyDescent="0.25">
      <c r="A51" s="10"/>
      <c r="B51" s="10"/>
      <c r="C51" s="10" t="s">
        <v>20</v>
      </c>
      <c r="D51" s="10"/>
      <c r="E51" s="10" t="s">
        <v>24</v>
      </c>
      <c r="F51" s="10"/>
      <c r="G51" s="10" t="s">
        <v>24</v>
      </c>
      <c r="H51" s="10"/>
      <c r="I51" s="10" t="s">
        <v>25</v>
      </c>
      <c r="J51" s="10"/>
      <c r="K51" s="10" t="s">
        <v>24</v>
      </c>
      <c r="L51" s="10"/>
      <c r="M51" s="10" t="s">
        <v>24</v>
      </c>
      <c r="N51" s="10"/>
      <c r="O51" s="10" t="s">
        <v>25</v>
      </c>
      <c r="P51" s="10"/>
      <c r="Q51" s="10" t="s">
        <v>18</v>
      </c>
      <c r="U51" s="1"/>
    </row>
    <row r="52" spans="1:21" ht="15.75" x14ac:dyDescent="0.25">
      <c r="A52" s="10"/>
      <c r="B52" s="10"/>
      <c r="C52" s="10" t="s">
        <v>24</v>
      </c>
      <c r="D52" s="10"/>
      <c r="E52" s="10" t="s">
        <v>26</v>
      </c>
      <c r="F52" s="10"/>
      <c r="G52" s="10" t="s">
        <v>27</v>
      </c>
      <c r="H52" s="10"/>
      <c r="I52" s="10" t="s">
        <v>28</v>
      </c>
      <c r="J52" s="10"/>
      <c r="K52" s="10" t="s">
        <v>27</v>
      </c>
      <c r="L52" s="10"/>
      <c r="M52" s="10" t="s">
        <v>27</v>
      </c>
      <c r="N52" s="10"/>
      <c r="O52" s="10" t="s">
        <v>28</v>
      </c>
      <c r="P52" s="10"/>
      <c r="Q52" s="10" t="s">
        <v>29</v>
      </c>
      <c r="U52" s="1"/>
    </row>
    <row r="53" spans="1:21" ht="15.75" x14ac:dyDescent="0.25">
      <c r="A53" s="11" t="s">
        <v>30</v>
      </c>
      <c r="B53" s="10"/>
      <c r="C53" s="11" t="s">
        <v>31</v>
      </c>
      <c r="D53" s="10"/>
      <c r="E53" s="11" t="s">
        <v>31</v>
      </c>
      <c r="F53" s="10"/>
      <c r="G53" s="11" t="s">
        <v>29</v>
      </c>
      <c r="H53" s="10"/>
      <c r="I53" s="11" t="s">
        <v>32</v>
      </c>
      <c r="J53" s="10"/>
      <c r="K53" s="11" t="s">
        <v>29</v>
      </c>
      <c r="L53" s="10"/>
      <c r="M53" s="11" t="s">
        <v>29</v>
      </c>
      <c r="N53" s="10"/>
      <c r="O53" s="11" t="s">
        <v>33</v>
      </c>
      <c r="P53" s="10"/>
      <c r="Q53" s="11" t="s">
        <v>34</v>
      </c>
      <c r="U53" s="1"/>
    </row>
    <row r="54" spans="1:21" ht="15.75" x14ac:dyDescent="0.25">
      <c r="A54" s="10">
        <v>1</v>
      </c>
      <c r="B54" s="10"/>
      <c r="C54" s="3">
        <v>609633</v>
      </c>
      <c r="D54" s="12"/>
      <c r="E54" s="12">
        <v>609633</v>
      </c>
      <c r="F54" s="12"/>
      <c r="G54" s="13">
        <f>+T54</f>
        <v>0</v>
      </c>
      <c r="H54" s="13"/>
      <c r="I54" s="14">
        <f>+G54/E54</f>
        <v>0</v>
      </c>
      <c r="J54" s="14"/>
      <c r="K54" s="13">
        <v>0</v>
      </c>
      <c r="L54" s="13"/>
      <c r="M54" s="13">
        <f>+K54</f>
        <v>0</v>
      </c>
      <c r="N54" s="13"/>
      <c r="O54" s="14">
        <f>+M54/E54</f>
        <v>0</v>
      </c>
      <c r="P54" s="14"/>
      <c r="Q54" s="13">
        <f>+M54-G54</f>
        <v>0</v>
      </c>
      <c r="S54" s="4"/>
      <c r="U54" s="1"/>
    </row>
    <row r="55" spans="1:21" ht="15.75" x14ac:dyDescent="0.25">
      <c r="A55" s="10">
        <v>2</v>
      </c>
      <c r="B55" s="10"/>
      <c r="C55" s="5">
        <v>594938</v>
      </c>
      <c r="D55" s="12"/>
      <c r="E55" s="12">
        <v>594938</v>
      </c>
      <c r="F55" s="12"/>
      <c r="G55" s="13">
        <f>+T55</f>
        <v>0</v>
      </c>
      <c r="H55" s="13"/>
      <c r="I55" s="14">
        <f>+G55/E55</f>
        <v>0</v>
      </c>
      <c r="J55" s="14"/>
      <c r="K55" s="13">
        <v>46</v>
      </c>
      <c r="L55" s="13"/>
      <c r="M55" s="13">
        <f>+M54+K55</f>
        <v>46</v>
      </c>
      <c r="N55" s="13"/>
      <c r="O55" s="14">
        <f>+M55/E55</f>
        <v>7.7318981137530291E-5</v>
      </c>
      <c r="P55" s="14"/>
      <c r="Q55" s="13">
        <f>+M55-G55</f>
        <v>46</v>
      </c>
      <c r="S55" s="4"/>
      <c r="U55" s="1"/>
    </row>
    <row r="56" spans="1:21" ht="15.75" x14ac:dyDescent="0.25">
      <c r="A56" s="10">
        <v>3</v>
      </c>
      <c r="B56" s="10"/>
      <c r="C56" s="6">
        <v>603594</v>
      </c>
      <c r="D56" s="12"/>
      <c r="E56" s="12">
        <f>+C56-M55</f>
        <v>603548</v>
      </c>
      <c r="F56" s="12"/>
      <c r="G56" s="13">
        <f>+T56</f>
        <v>0</v>
      </c>
      <c r="H56" s="13"/>
      <c r="I56" s="14">
        <f>+G56/E56</f>
        <v>0</v>
      </c>
      <c r="J56" s="14"/>
      <c r="K56" s="13">
        <v>25</v>
      </c>
      <c r="L56" s="13"/>
      <c r="M56" s="13">
        <f>+M55+K56</f>
        <v>71</v>
      </c>
      <c r="N56" s="13"/>
      <c r="O56" s="14">
        <f>+M56/E56</f>
        <v>1.1763770238655418E-4</v>
      </c>
      <c r="P56" s="14"/>
      <c r="Q56" s="13">
        <f>+M56-G56</f>
        <v>71</v>
      </c>
      <c r="S56" s="4"/>
      <c r="U56" s="1"/>
    </row>
    <row r="57" spans="1:21" ht="15.75" x14ac:dyDescent="0.25">
      <c r="A57" s="10">
        <v>4</v>
      </c>
      <c r="B57" s="10"/>
      <c r="C57" s="3">
        <v>617750</v>
      </c>
      <c r="D57" s="12"/>
      <c r="E57" s="12">
        <f>+C57-M56</f>
        <v>617679</v>
      </c>
      <c r="F57" s="12"/>
      <c r="G57" s="13">
        <f>+T57</f>
        <v>0</v>
      </c>
      <c r="H57" s="13"/>
      <c r="I57" s="14">
        <f>+G57/E57</f>
        <v>0</v>
      </c>
      <c r="J57" s="14"/>
      <c r="K57" s="13">
        <v>49</v>
      </c>
      <c r="L57" s="13"/>
      <c r="M57" s="13">
        <f>+M56+K57</f>
        <v>120</v>
      </c>
      <c r="N57" s="13"/>
      <c r="O57" s="14">
        <f>+M57/E57</f>
        <v>1.9427566745834E-4</v>
      </c>
      <c r="P57" s="14"/>
      <c r="Q57" s="13">
        <f>+M57-G57</f>
        <v>120</v>
      </c>
      <c r="S57" s="4"/>
      <c r="U57" s="1"/>
    </row>
    <row r="58" spans="1:21" ht="15.75" x14ac:dyDescent="0.25">
      <c r="A58" s="10"/>
      <c r="B58" s="10"/>
      <c r="C58" s="3"/>
      <c r="D58" s="12"/>
      <c r="E58" s="12"/>
      <c r="F58" s="12"/>
      <c r="G58" s="13"/>
      <c r="H58" s="13"/>
      <c r="I58" s="14"/>
      <c r="J58" s="14"/>
      <c r="K58" s="13"/>
      <c r="L58" s="13"/>
      <c r="M58" s="13"/>
      <c r="N58" s="13"/>
      <c r="O58" s="14"/>
      <c r="P58" s="14"/>
      <c r="Q58" s="13"/>
      <c r="S58" s="4"/>
      <c r="U58" s="1"/>
    </row>
    <row r="59" spans="1:21" ht="15.75" x14ac:dyDescent="0.25">
      <c r="A59" s="10"/>
      <c r="B59" s="10"/>
      <c r="C59" s="3"/>
      <c r="D59" s="12"/>
      <c r="E59" s="12"/>
      <c r="F59" s="12"/>
      <c r="G59" s="13"/>
      <c r="H59" s="13"/>
      <c r="I59" s="14"/>
      <c r="J59" s="14"/>
      <c r="K59" s="13"/>
      <c r="L59" s="13"/>
      <c r="M59" s="13"/>
      <c r="N59" s="13"/>
      <c r="O59" s="14"/>
      <c r="P59" s="14"/>
      <c r="Q59" s="13"/>
      <c r="S59" s="4"/>
      <c r="U59" s="1"/>
    </row>
    <row r="60" spans="1:21" ht="15.75" x14ac:dyDescent="0.25">
      <c r="A60" s="10"/>
      <c r="B60" s="10"/>
      <c r="C60" s="3"/>
      <c r="D60" s="12"/>
      <c r="E60" s="12"/>
      <c r="F60" s="12"/>
      <c r="G60" s="13"/>
      <c r="H60" s="13"/>
      <c r="I60" s="14"/>
      <c r="J60" s="14"/>
      <c r="K60" s="13"/>
      <c r="L60" s="13"/>
      <c r="M60" s="13"/>
      <c r="N60" s="13"/>
      <c r="O60" s="14"/>
      <c r="P60" s="14"/>
      <c r="Q60" s="13"/>
      <c r="S60" s="4"/>
      <c r="U60" s="1"/>
    </row>
    <row r="61" spans="1:21" ht="15.75" x14ac:dyDescent="0.25">
      <c r="A61" s="10"/>
      <c r="B61" s="10"/>
      <c r="C61" s="3"/>
      <c r="D61" s="12"/>
      <c r="E61" s="12"/>
      <c r="F61" s="12"/>
      <c r="G61" s="13"/>
      <c r="H61" s="13"/>
      <c r="I61" s="14"/>
      <c r="J61" s="14"/>
      <c r="K61" s="13"/>
      <c r="L61" s="13"/>
      <c r="M61" s="13"/>
      <c r="N61" s="13"/>
      <c r="O61" s="14"/>
      <c r="P61" s="14"/>
      <c r="Q61" s="13"/>
      <c r="S61" s="4"/>
      <c r="U61" s="1"/>
    </row>
    <row r="62" spans="1:21" ht="15.75" x14ac:dyDescent="0.25">
      <c r="A62" s="10"/>
      <c r="B62" s="10"/>
      <c r="C62" s="3"/>
      <c r="D62" s="12"/>
      <c r="E62" s="12"/>
      <c r="F62" s="12"/>
      <c r="G62" s="13"/>
      <c r="H62" s="13"/>
      <c r="I62" s="14"/>
      <c r="J62" s="14"/>
      <c r="K62" s="13"/>
      <c r="L62" s="13"/>
      <c r="M62" s="13"/>
      <c r="N62" s="13"/>
      <c r="O62" s="14"/>
      <c r="P62" s="14"/>
      <c r="Q62" s="13"/>
      <c r="S62" s="4"/>
      <c r="U62" s="1"/>
    </row>
    <row r="63" spans="1:21" ht="15.75" x14ac:dyDescent="0.25">
      <c r="A63" s="10"/>
      <c r="B63" s="10"/>
      <c r="C63" s="3"/>
      <c r="D63" s="12"/>
      <c r="E63" s="12"/>
      <c r="F63" s="12"/>
      <c r="G63" s="13"/>
      <c r="H63" s="13"/>
      <c r="I63" s="14"/>
      <c r="J63" s="14"/>
      <c r="K63" s="13"/>
      <c r="L63" s="13"/>
      <c r="M63" s="13"/>
      <c r="N63" s="13"/>
      <c r="O63" s="14"/>
      <c r="P63" s="14"/>
      <c r="Q63" s="13"/>
      <c r="S63" s="4"/>
      <c r="U63" s="1"/>
    </row>
    <row r="64" spans="1:21" ht="15.75" x14ac:dyDescent="0.25">
      <c r="U64" s="1"/>
    </row>
    <row r="65" spans="1:21" ht="15.75" x14ac:dyDescent="0.25">
      <c r="U65" s="1"/>
    </row>
    <row r="66" spans="1:21" ht="15.75" x14ac:dyDescent="0.25">
      <c r="A66" s="8" t="s">
        <v>35</v>
      </c>
      <c r="G66" s="15" t="s">
        <v>36</v>
      </c>
      <c r="H66" s="15"/>
      <c r="I66" s="15"/>
      <c r="J66" s="16"/>
      <c r="K66" s="15" t="s">
        <v>37</v>
      </c>
      <c r="L66" s="15"/>
      <c r="M66" s="15"/>
      <c r="P66" s="16"/>
      <c r="Q66" s="7"/>
      <c r="U66" s="1"/>
    </row>
    <row r="67" spans="1:21" ht="15.75" x14ac:dyDescent="0.25">
      <c r="G67" s="17" t="s">
        <v>38</v>
      </c>
      <c r="I67" s="17" t="s">
        <v>39</v>
      </c>
      <c r="K67" s="17" t="s">
        <v>38</v>
      </c>
      <c r="M67" s="17" t="s">
        <v>39</v>
      </c>
      <c r="U67" s="1"/>
    </row>
    <row r="68" spans="1:21" ht="15.75" x14ac:dyDescent="0.25">
      <c r="A68" s="8" t="s">
        <v>40</v>
      </c>
      <c r="G68" s="18">
        <v>0.3</v>
      </c>
      <c r="H68" s="18"/>
      <c r="I68" s="19">
        <f>G68*1.073</f>
        <v>0.32189999999999996</v>
      </c>
      <c r="J68" s="18"/>
      <c r="K68" s="19">
        <f>(G68*$K$57)</f>
        <v>14.7</v>
      </c>
      <c r="L68" s="25"/>
      <c r="M68" s="19">
        <f t="shared" ref="M68:M70" si="0">(I68*$K$57)</f>
        <v>15.773099999999998</v>
      </c>
      <c r="Q68" s="2"/>
      <c r="U68" s="1"/>
    </row>
    <row r="69" spans="1:21" ht="15.75" x14ac:dyDescent="0.25">
      <c r="A69" s="8" t="s">
        <v>41</v>
      </c>
      <c r="G69" s="18">
        <v>0.61</v>
      </c>
      <c r="H69" s="18"/>
      <c r="I69" s="19">
        <f>G69*1.073</f>
        <v>0.65452999999999995</v>
      </c>
      <c r="J69" s="18"/>
      <c r="K69" s="19">
        <f t="shared" ref="K69:K70" si="1">(G69*$K$57)</f>
        <v>29.89</v>
      </c>
      <c r="L69" s="25"/>
      <c r="M69" s="19">
        <f t="shared" si="0"/>
        <v>32.07197</v>
      </c>
      <c r="P69" s="18"/>
      <c r="U69" s="1"/>
    </row>
    <row r="70" spans="1:21" ht="15.75" x14ac:dyDescent="0.25">
      <c r="A70" s="8" t="s">
        <v>42</v>
      </c>
      <c r="G70" s="22">
        <v>2376</v>
      </c>
      <c r="H70" s="22"/>
      <c r="I70" s="13">
        <f>G70*1.056</f>
        <v>2509.056</v>
      </c>
      <c r="J70" s="22"/>
      <c r="K70" s="13">
        <f t="shared" si="1"/>
        <v>116424</v>
      </c>
      <c r="L70" s="13"/>
      <c r="M70" s="13">
        <f t="shared" si="0"/>
        <v>122943.74400000001</v>
      </c>
      <c r="P70" s="18"/>
      <c r="U70" s="1"/>
    </row>
    <row r="71" spans="1:21" ht="15.75" x14ac:dyDescent="0.25">
      <c r="P71" s="13"/>
      <c r="U71" s="1"/>
    </row>
    <row r="72" spans="1:21" ht="15.75" x14ac:dyDescent="0.25">
      <c r="A72" s="8" t="s">
        <v>45</v>
      </c>
      <c r="K72" s="13">
        <f>K73*1000/K57</f>
        <v>1394.4285714285713</v>
      </c>
      <c r="L72" s="13"/>
      <c r="U72" s="1"/>
    </row>
    <row r="73" spans="1:21" ht="15.75" x14ac:dyDescent="0.25">
      <c r="A73" s="8" t="s">
        <v>43</v>
      </c>
      <c r="K73" s="24">
        <f>68327/1000</f>
        <v>68.326999999999998</v>
      </c>
      <c r="L73" s="13"/>
      <c r="U73" s="1"/>
    </row>
    <row r="74" spans="1:21" ht="15.75" x14ac:dyDescent="0.25">
      <c r="A74" s="8" t="s">
        <v>44</v>
      </c>
      <c r="K74" s="24">
        <v>0</v>
      </c>
      <c r="U74" s="1"/>
    </row>
    <row r="75" spans="1:21" ht="15.75" x14ac:dyDescent="0.25">
      <c r="U75" s="1"/>
    </row>
    <row r="76" spans="1:21" ht="18.75" x14ac:dyDescent="0.25">
      <c r="A76" s="26"/>
      <c r="U76" s="1"/>
    </row>
    <row r="77" spans="1:21" ht="15.75" x14ac:dyDescent="0.25">
      <c r="A77" s="2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x14ac:dyDescent="0.2">
      <c r="A78" s="35" t="s">
        <v>0</v>
      </c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</row>
    <row r="79" spans="1:21" x14ac:dyDescent="0.2">
      <c r="O79" s="10"/>
    </row>
    <row r="80" spans="1:21" x14ac:dyDescent="0.2">
      <c r="A80" s="8" t="s">
        <v>1</v>
      </c>
      <c r="E80" s="8" t="s">
        <v>2</v>
      </c>
    </row>
    <row r="81" spans="1:19" x14ac:dyDescent="0.2">
      <c r="A81" s="8" t="s">
        <v>3</v>
      </c>
      <c r="E81" s="8" t="s">
        <v>47</v>
      </c>
    </row>
    <row r="82" spans="1:19" x14ac:dyDescent="0.2">
      <c r="A82" s="8" t="s">
        <v>5</v>
      </c>
      <c r="E82" s="9" t="s">
        <v>6</v>
      </c>
    </row>
    <row r="83" spans="1:19" x14ac:dyDescent="0.2">
      <c r="A83" s="8" t="s">
        <v>7</v>
      </c>
      <c r="E83" s="8" t="s">
        <v>53</v>
      </c>
    </row>
    <row r="85" spans="1:19" x14ac:dyDescent="0.2">
      <c r="A85" s="10" t="s">
        <v>8</v>
      </c>
      <c r="B85" s="10"/>
      <c r="C85" s="10" t="s">
        <v>9</v>
      </c>
      <c r="D85" s="10"/>
      <c r="E85" s="10" t="s">
        <v>10</v>
      </c>
      <c r="F85" s="10"/>
      <c r="G85" s="10" t="s">
        <v>11</v>
      </c>
      <c r="H85" s="10"/>
      <c r="I85" s="10" t="s">
        <v>12</v>
      </c>
      <c r="J85" s="10"/>
      <c r="K85" s="10" t="s">
        <v>13</v>
      </c>
      <c r="L85" s="10"/>
      <c r="M85" s="10" t="s">
        <v>14</v>
      </c>
      <c r="N85" s="10"/>
      <c r="O85" s="10" t="s">
        <v>15</v>
      </c>
      <c r="P85" s="10"/>
      <c r="Q85" s="10" t="s">
        <v>16</v>
      </c>
    </row>
    <row r="86" spans="1:19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 t="s">
        <v>17</v>
      </c>
    </row>
    <row r="87" spans="1:19" x14ac:dyDescent="0.2">
      <c r="A87" s="10"/>
      <c r="B87" s="10"/>
      <c r="C87" s="10"/>
      <c r="D87" s="10"/>
      <c r="E87" s="10"/>
      <c r="F87" s="10"/>
      <c r="G87" s="10" t="s">
        <v>18</v>
      </c>
      <c r="H87" s="10"/>
      <c r="I87" s="10" t="s">
        <v>18</v>
      </c>
      <c r="J87" s="10"/>
      <c r="K87" s="10" t="s">
        <v>17</v>
      </c>
      <c r="L87" s="10"/>
      <c r="M87" s="10" t="s">
        <v>17</v>
      </c>
      <c r="N87" s="10"/>
      <c r="O87" s="10" t="s">
        <v>17</v>
      </c>
      <c r="P87" s="10"/>
      <c r="Q87" s="10" t="s">
        <v>19</v>
      </c>
    </row>
    <row r="88" spans="1:19" x14ac:dyDescent="0.2">
      <c r="A88" s="10"/>
      <c r="B88" s="10"/>
      <c r="C88" s="10"/>
      <c r="D88" s="10"/>
      <c r="E88" s="10" t="s">
        <v>20</v>
      </c>
      <c r="F88" s="10"/>
      <c r="G88" s="10" t="s">
        <v>21</v>
      </c>
      <c r="H88" s="10"/>
      <c r="I88" s="10" t="s">
        <v>21</v>
      </c>
      <c r="J88" s="10"/>
      <c r="K88" s="10" t="s">
        <v>22</v>
      </c>
      <c r="L88" s="10"/>
      <c r="M88" s="10" t="s">
        <v>21</v>
      </c>
      <c r="N88" s="10"/>
      <c r="O88" s="10" t="s">
        <v>21</v>
      </c>
      <c r="P88" s="10"/>
      <c r="Q88" s="10" t="s">
        <v>23</v>
      </c>
    </row>
    <row r="89" spans="1:19" x14ac:dyDescent="0.2">
      <c r="A89" s="10"/>
      <c r="B89" s="10"/>
      <c r="C89" s="10" t="s">
        <v>20</v>
      </c>
      <c r="D89" s="10"/>
      <c r="E89" s="10" t="s">
        <v>24</v>
      </c>
      <c r="F89" s="10"/>
      <c r="G89" s="10" t="s">
        <v>24</v>
      </c>
      <c r="H89" s="10"/>
      <c r="I89" s="10" t="s">
        <v>25</v>
      </c>
      <c r="J89" s="10"/>
      <c r="K89" s="10" t="s">
        <v>24</v>
      </c>
      <c r="L89" s="10"/>
      <c r="M89" s="10" t="s">
        <v>24</v>
      </c>
      <c r="N89" s="10"/>
      <c r="O89" s="10" t="s">
        <v>25</v>
      </c>
      <c r="P89" s="10"/>
      <c r="Q89" s="10" t="s">
        <v>18</v>
      </c>
    </row>
    <row r="90" spans="1:19" x14ac:dyDescent="0.2">
      <c r="A90" s="10"/>
      <c r="B90" s="10"/>
      <c r="C90" s="10" t="s">
        <v>24</v>
      </c>
      <c r="D90" s="10"/>
      <c r="E90" s="10" t="s">
        <v>26</v>
      </c>
      <c r="F90" s="10"/>
      <c r="G90" s="10" t="s">
        <v>27</v>
      </c>
      <c r="H90" s="10"/>
      <c r="I90" s="10" t="s">
        <v>28</v>
      </c>
      <c r="J90" s="10"/>
      <c r="K90" s="10" t="s">
        <v>27</v>
      </c>
      <c r="L90" s="10"/>
      <c r="M90" s="10" t="s">
        <v>27</v>
      </c>
      <c r="N90" s="10"/>
      <c r="O90" s="10" t="s">
        <v>28</v>
      </c>
      <c r="P90" s="10"/>
      <c r="Q90" s="10" t="s">
        <v>29</v>
      </c>
    </row>
    <row r="91" spans="1:19" x14ac:dyDescent="0.2">
      <c r="A91" s="11" t="s">
        <v>30</v>
      </c>
      <c r="B91" s="10"/>
      <c r="C91" s="11" t="s">
        <v>31</v>
      </c>
      <c r="D91" s="10"/>
      <c r="E91" s="11" t="s">
        <v>31</v>
      </c>
      <c r="F91" s="10"/>
      <c r="G91" s="11" t="s">
        <v>29</v>
      </c>
      <c r="H91" s="10"/>
      <c r="I91" s="11" t="s">
        <v>32</v>
      </c>
      <c r="J91" s="10"/>
      <c r="K91" s="11" t="s">
        <v>29</v>
      </c>
      <c r="L91" s="10"/>
      <c r="M91" s="11" t="s">
        <v>29</v>
      </c>
      <c r="N91" s="10"/>
      <c r="O91" s="11" t="s">
        <v>33</v>
      </c>
      <c r="P91" s="10"/>
      <c r="Q91" s="11" t="s">
        <v>34</v>
      </c>
    </row>
    <row r="92" spans="1:19" x14ac:dyDescent="0.2">
      <c r="A92" s="10">
        <v>1</v>
      </c>
      <c r="B92" s="10"/>
      <c r="C92" s="3">
        <v>609633</v>
      </c>
      <c r="D92" s="12"/>
      <c r="E92" s="12">
        <v>121926.6</v>
      </c>
      <c r="F92" s="12"/>
      <c r="G92" s="13">
        <f>+T92</f>
        <v>0</v>
      </c>
      <c r="H92" s="13"/>
      <c r="I92" s="14">
        <f>+G92/E92</f>
        <v>0</v>
      </c>
      <c r="J92" s="14"/>
      <c r="K92" s="13">
        <v>0</v>
      </c>
      <c r="L92" s="13"/>
      <c r="M92" s="13">
        <f>+K92</f>
        <v>0</v>
      </c>
      <c r="N92" s="13"/>
      <c r="O92" s="14">
        <f>+M92/E92</f>
        <v>0</v>
      </c>
      <c r="P92" s="14"/>
      <c r="Q92" s="13">
        <f>+M92-G92</f>
        <v>0</v>
      </c>
      <c r="S92" s="4"/>
    </row>
    <row r="93" spans="1:19" x14ac:dyDescent="0.2">
      <c r="A93" s="10">
        <v>2</v>
      </c>
      <c r="B93" s="10"/>
      <c r="C93" s="5">
        <v>594938</v>
      </c>
      <c r="D93" s="12"/>
      <c r="E93" s="12">
        <v>118987.6</v>
      </c>
      <c r="F93" s="12"/>
      <c r="G93" s="13">
        <f>+T93</f>
        <v>0</v>
      </c>
      <c r="H93" s="13"/>
      <c r="I93" s="14">
        <f>+G93/E93</f>
        <v>0</v>
      </c>
      <c r="J93" s="14"/>
      <c r="K93" s="13">
        <v>2</v>
      </c>
      <c r="L93" s="13"/>
      <c r="M93" s="13">
        <f>+M92+K93</f>
        <v>2</v>
      </c>
      <c r="N93" s="13"/>
      <c r="O93" s="14">
        <f>+M93/E93</f>
        <v>1.6808474160332673E-5</v>
      </c>
      <c r="P93" s="14"/>
      <c r="Q93" s="13">
        <f>+M93-G93</f>
        <v>2</v>
      </c>
      <c r="S93" s="4"/>
    </row>
    <row r="94" spans="1:19" x14ac:dyDescent="0.2">
      <c r="A94" s="10">
        <v>3</v>
      </c>
      <c r="B94" s="10"/>
      <c r="C94" s="6">
        <v>603594</v>
      </c>
      <c r="D94" s="12"/>
      <c r="E94" s="12">
        <v>120716.8</v>
      </c>
      <c r="F94" s="12"/>
      <c r="G94" s="13">
        <f>+T94</f>
        <v>0</v>
      </c>
      <c r="H94" s="13"/>
      <c r="I94" s="14">
        <f>+G94/E94</f>
        <v>0</v>
      </c>
      <c r="J94" s="14"/>
      <c r="K94" s="13">
        <v>4</v>
      </c>
      <c r="L94" s="13"/>
      <c r="M94" s="13">
        <f>+M93+K94</f>
        <v>6</v>
      </c>
      <c r="N94" s="13"/>
      <c r="O94" s="14">
        <f>+M94/E94</f>
        <v>4.9703106775527515E-5</v>
      </c>
      <c r="P94" s="14"/>
      <c r="Q94" s="13">
        <f>+M94-G94</f>
        <v>6</v>
      </c>
      <c r="S94" s="4"/>
    </row>
    <row r="95" spans="1:19" x14ac:dyDescent="0.2">
      <c r="A95" s="10">
        <v>4</v>
      </c>
      <c r="B95" s="10"/>
      <c r="C95" s="3">
        <v>617750</v>
      </c>
      <c r="D95" s="12"/>
      <c r="E95" s="12">
        <v>123544</v>
      </c>
      <c r="F95" s="12"/>
      <c r="G95" s="13">
        <f>+T95</f>
        <v>0</v>
      </c>
      <c r="H95" s="13"/>
      <c r="I95" s="14">
        <f>+G95/E95</f>
        <v>0</v>
      </c>
      <c r="J95" s="14"/>
      <c r="K95" s="13">
        <v>3</v>
      </c>
      <c r="L95" s="13"/>
      <c r="M95" s="13">
        <f>+M94+K95</f>
        <v>9</v>
      </c>
      <c r="N95" s="13"/>
      <c r="O95" s="14">
        <f>+M95/E95</f>
        <v>7.2848539791491295E-5</v>
      </c>
      <c r="P95" s="14"/>
      <c r="Q95" s="13">
        <f>+M95-G95</f>
        <v>9</v>
      </c>
      <c r="S95" s="4"/>
    </row>
    <row r="96" spans="1:19" x14ac:dyDescent="0.2">
      <c r="A96" s="10"/>
      <c r="B96" s="10"/>
      <c r="C96" s="3"/>
      <c r="D96" s="12"/>
      <c r="E96" s="12"/>
      <c r="F96" s="12"/>
      <c r="G96" s="13"/>
      <c r="H96" s="13"/>
      <c r="I96" s="14"/>
      <c r="J96" s="14"/>
      <c r="K96" s="13"/>
      <c r="L96" s="13"/>
      <c r="M96" s="13"/>
      <c r="N96" s="13"/>
      <c r="O96" s="14"/>
      <c r="P96" s="14"/>
      <c r="Q96" s="13"/>
      <c r="S96" s="4"/>
    </row>
    <row r="97" spans="1:19" x14ac:dyDescent="0.2">
      <c r="A97" s="10"/>
      <c r="B97" s="10"/>
      <c r="C97" s="3"/>
      <c r="D97" s="12"/>
      <c r="E97" s="12"/>
      <c r="F97" s="12"/>
      <c r="G97" s="13"/>
      <c r="H97" s="13"/>
      <c r="I97" s="14"/>
      <c r="J97" s="14"/>
      <c r="K97" s="13"/>
      <c r="L97" s="13"/>
      <c r="M97" s="13"/>
      <c r="N97" s="13"/>
      <c r="O97" s="14"/>
      <c r="P97" s="14"/>
      <c r="Q97" s="13"/>
      <c r="S97" s="4"/>
    </row>
    <row r="98" spans="1:19" x14ac:dyDescent="0.2">
      <c r="A98" s="10"/>
      <c r="B98" s="10"/>
      <c r="C98" s="3"/>
      <c r="D98" s="12"/>
      <c r="E98" s="12"/>
      <c r="F98" s="12"/>
      <c r="G98" s="13"/>
      <c r="H98" s="13"/>
      <c r="I98" s="14"/>
      <c r="J98" s="14"/>
      <c r="K98" s="13"/>
      <c r="L98" s="13"/>
      <c r="M98" s="13"/>
      <c r="N98" s="13"/>
      <c r="O98" s="14"/>
      <c r="P98" s="14"/>
      <c r="Q98" s="13"/>
      <c r="S98" s="4"/>
    </row>
    <row r="99" spans="1:19" x14ac:dyDescent="0.2">
      <c r="A99" s="10"/>
      <c r="B99" s="10"/>
      <c r="C99" s="3"/>
      <c r="D99" s="12"/>
      <c r="E99" s="12"/>
      <c r="F99" s="12"/>
      <c r="G99" s="13"/>
      <c r="H99" s="13"/>
      <c r="I99" s="14"/>
      <c r="J99" s="14"/>
      <c r="K99" s="13"/>
      <c r="L99" s="13"/>
      <c r="M99" s="13"/>
      <c r="N99" s="13"/>
      <c r="O99" s="14"/>
      <c r="P99" s="14"/>
      <c r="Q99" s="13"/>
      <c r="S99" s="4"/>
    </row>
    <row r="100" spans="1:19" x14ac:dyDescent="0.2">
      <c r="A100" s="10"/>
      <c r="B100" s="10"/>
      <c r="C100" s="3"/>
      <c r="D100" s="12"/>
      <c r="E100" s="12"/>
      <c r="F100" s="12"/>
      <c r="G100" s="13"/>
      <c r="H100" s="13"/>
      <c r="I100" s="14"/>
      <c r="J100" s="14"/>
      <c r="K100" s="13"/>
      <c r="L100" s="13"/>
      <c r="M100" s="13"/>
      <c r="N100" s="13"/>
      <c r="O100" s="14"/>
      <c r="P100" s="14"/>
      <c r="Q100" s="13"/>
      <c r="S100" s="4"/>
    </row>
    <row r="101" spans="1:19" x14ac:dyDescent="0.2">
      <c r="A101" s="10"/>
      <c r="B101" s="10"/>
      <c r="C101" s="3"/>
      <c r="D101" s="12"/>
      <c r="E101" s="12"/>
      <c r="F101" s="12"/>
      <c r="G101" s="13"/>
      <c r="H101" s="13"/>
      <c r="I101" s="14"/>
      <c r="J101" s="14"/>
      <c r="K101" s="13"/>
      <c r="L101" s="13"/>
      <c r="M101" s="13"/>
      <c r="N101" s="13"/>
      <c r="O101" s="14"/>
      <c r="P101" s="14"/>
      <c r="Q101" s="13"/>
      <c r="S101" s="4"/>
    </row>
    <row r="104" spans="1:19" x14ac:dyDescent="0.2">
      <c r="A104" s="8" t="s">
        <v>35</v>
      </c>
      <c r="G104" s="15" t="s">
        <v>36</v>
      </c>
      <c r="H104" s="15"/>
      <c r="I104" s="15"/>
      <c r="J104" s="16"/>
      <c r="K104" s="15" t="s">
        <v>37</v>
      </c>
      <c r="L104" s="15"/>
      <c r="M104" s="15"/>
      <c r="P104" s="16"/>
      <c r="Q104" s="7"/>
    </row>
    <row r="105" spans="1:19" x14ac:dyDescent="0.2">
      <c r="G105" s="17" t="s">
        <v>38</v>
      </c>
      <c r="I105" s="17" t="s">
        <v>39</v>
      </c>
      <c r="K105" s="17" t="s">
        <v>38</v>
      </c>
      <c r="M105" s="17" t="s">
        <v>39</v>
      </c>
    </row>
    <row r="106" spans="1:19" x14ac:dyDescent="0.2">
      <c r="A106" s="8" t="s">
        <v>40</v>
      </c>
      <c r="G106" s="18">
        <v>0.3</v>
      </c>
      <c r="H106" s="18"/>
      <c r="I106" s="19">
        <f>G106*1.073</f>
        <v>0.32189999999999996</v>
      </c>
      <c r="J106" s="18"/>
      <c r="K106" s="19">
        <f>(G106*$K$95)</f>
        <v>0.89999999999999991</v>
      </c>
      <c r="L106" s="25"/>
      <c r="M106" s="19">
        <f>(I106*$K$95)</f>
        <v>0.96569999999999989</v>
      </c>
      <c r="Q106" s="2"/>
    </row>
    <row r="107" spans="1:19" x14ac:dyDescent="0.2">
      <c r="A107" s="8" t="s">
        <v>41</v>
      </c>
      <c r="G107" s="18">
        <v>0.61</v>
      </c>
      <c r="H107" s="18"/>
      <c r="I107" s="19">
        <f>G107*1.073</f>
        <v>0.65452999999999995</v>
      </c>
      <c r="J107" s="18"/>
      <c r="K107" s="19">
        <f t="shared" ref="K107:K108" si="2">(G107*$K$95)</f>
        <v>1.83</v>
      </c>
      <c r="L107" s="25"/>
      <c r="M107" s="19">
        <f t="shared" ref="M107:M108" si="3">(I107*$K$95)</f>
        <v>1.9635899999999999</v>
      </c>
      <c r="P107" s="18"/>
    </row>
    <row r="108" spans="1:19" x14ac:dyDescent="0.2">
      <c r="A108" s="8" t="s">
        <v>42</v>
      </c>
      <c r="G108" s="22">
        <v>2376</v>
      </c>
      <c r="H108" s="22"/>
      <c r="I108" s="13">
        <f>G108*1.056</f>
        <v>2509.056</v>
      </c>
      <c r="J108" s="22"/>
      <c r="K108" s="13">
        <f t="shared" si="2"/>
        <v>7128</v>
      </c>
      <c r="L108" s="13"/>
      <c r="M108" s="13">
        <f t="shared" si="3"/>
        <v>7527.1679999999997</v>
      </c>
      <c r="P108" s="18"/>
    </row>
    <row r="109" spans="1:19" x14ac:dyDescent="0.2">
      <c r="P109" s="13"/>
    </row>
    <row r="110" spans="1:19" x14ac:dyDescent="0.2">
      <c r="A110" s="8" t="s">
        <v>45</v>
      </c>
      <c r="K110" s="13">
        <f>+K111*1000/K95</f>
        <v>4447</v>
      </c>
      <c r="L110" s="13"/>
    </row>
    <row r="111" spans="1:19" x14ac:dyDescent="0.2">
      <c r="A111" s="8" t="s">
        <v>43</v>
      </c>
      <c r="K111" s="24">
        <f>13341/1000</f>
        <v>13.340999999999999</v>
      </c>
      <c r="L111" s="13"/>
    </row>
    <row r="112" spans="1:19" x14ac:dyDescent="0.2">
      <c r="A112" s="8" t="s">
        <v>44</v>
      </c>
      <c r="K112" s="24">
        <v>0</v>
      </c>
    </row>
    <row r="117" spans="1:17" x14ac:dyDescent="0.2">
      <c r="A117" s="35" t="s">
        <v>0</v>
      </c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</row>
    <row r="118" spans="1:17" x14ac:dyDescent="0.2">
      <c r="O118" s="10"/>
    </row>
    <row r="119" spans="1:17" x14ac:dyDescent="0.2">
      <c r="A119" s="8" t="s">
        <v>1</v>
      </c>
      <c r="E119" s="8" t="s">
        <v>2</v>
      </c>
    </row>
    <row r="120" spans="1:17" x14ac:dyDescent="0.2">
      <c r="A120" s="8" t="s">
        <v>3</v>
      </c>
      <c r="E120" s="8" t="s">
        <v>48</v>
      </c>
    </row>
    <row r="121" spans="1:17" x14ac:dyDescent="0.2">
      <c r="A121" s="8" t="s">
        <v>5</v>
      </c>
      <c r="E121" s="9" t="s">
        <v>6</v>
      </c>
    </row>
    <row r="122" spans="1:17" x14ac:dyDescent="0.2">
      <c r="A122" s="8" t="s">
        <v>7</v>
      </c>
      <c r="E122" s="8" t="s">
        <v>53</v>
      </c>
    </row>
    <row r="124" spans="1:17" x14ac:dyDescent="0.2">
      <c r="A124" s="10" t="s">
        <v>8</v>
      </c>
      <c r="B124" s="10"/>
      <c r="C124" s="10" t="s">
        <v>9</v>
      </c>
      <c r="D124" s="10"/>
      <c r="E124" s="10" t="s">
        <v>10</v>
      </c>
      <c r="F124" s="10"/>
      <c r="G124" s="10" t="s">
        <v>11</v>
      </c>
      <c r="H124" s="10"/>
      <c r="I124" s="10" t="s">
        <v>12</v>
      </c>
      <c r="J124" s="10"/>
      <c r="K124" s="10" t="s">
        <v>13</v>
      </c>
      <c r="L124" s="10"/>
      <c r="M124" s="10" t="s">
        <v>14</v>
      </c>
      <c r="N124" s="10"/>
      <c r="O124" s="10" t="s">
        <v>15</v>
      </c>
      <c r="P124" s="10"/>
      <c r="Q124" s="10" t="s">
        <v>16</v>
      </c>
    </row>
    <row r="125" spans="1:17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 t="s">
        <v>17</v>
      </c>
    </row>
    <row r="126" spans="1:17" x14ac:dyDescent="0.2">
      <c r="A126" s="10"/>
      <c r="B126" s="10"/>
      <c r="C126" s="10"/>
      <c r="D126" s="10"/>
      <c r="E126" s="10"/>
      <c r="F126" s="10"/>
      <c r="G126" s="10" t="s">
        <v>18</v>
      </c>
      <c r="H126" s="10"/>
      <c r="I126" s="10" t="s">
        <v>18</v>
      </c>
      <c r="J126" s="10"/>
      <c r="K126" s="10" t="s">
        <v>17</v>
      </c>
      <c r="L126" s="10"/>
      <c r="M126" s="10" t="s">
        <v>17</v>
      </c>
      <c r="N126" s="10"/>
      <c r="O126" s="10" t="s">
        <v>17</v>
      </c>
      <c r="P126" s="10"/>
      <c r="Q126" s="10" t="s">
        <v>19</v>
      </c>
    </row>
    <row r="127" spans="1:17" x14ac:dyDescent="0.2">
      <c r="A127" s="10"/>
      <c r="B127" s="10"/>
      <c r="C127" s="10"/>
      <c r="D127" s="10"/>
      <c r="E127" s="10" t="s">
        <v>20</v>
      </c>
      <c r="F127" s="10"/>
      <c r="G127" s="10" t="s">
        <v>21</v>
      </c>
      <c r="H127" s="10"/>
      <c r="I127" s="10" t="s">
        <v>21</v>
      </c>
      <c r="J127" s="10"/>
      <c r="K127" s="10" t="s">
        <v>22</v>
      </c>
      <c r="L127" s="10"/>
      <c r="M127" s="10" t="s">
        <v>21</v>
      </c>
      <c r="N127" s="10"/>
      <c r="O127" s="10" t="s">
        <v>21</v>
      </c>
      <c r="P127" s="10"/>
      <c r="Q127" s="10" t="s">
        <v>23</v>
      </c>
    </row>
    <row r="128" spans="1:17" x14ac:dyDescent="0.2">
      <c r="A128" s="10"/>
      <c r="B128" s="10"/>
      <c r="C128" s="10" t="s">
        <v>20</v>
      </c>
      <c r="D128" s="10"/>
      <c r="E128" s="10" t="s">
        <v>24</v>
      </c>
      <c r="F128" s="10"/>
      <c r="G128" s="10" t="s">
        <v>24</v>
      </c>
      <c r="H128" s="10"/>
      <c r="I128" s="10" t="s">
        <v>25</v>
      </c>
      <c r="J128" s="10"/>
      <c r="K128" s="10" t="s">
        <v>24</v>
      </c>
      <c r="L128" s="10"/>
      <c r="M128" s="10" t="s">
        <v>24</v>
      </c>
      <c r="N128" s="10"/>
      <c r="O128" s="10" t="s">
        <v>25</v>
      </c>
      <c r="P128" s="10"/>
      <c r="Q128" s="10" t="s">
        <v>18</v>
      </c>
    </row>
    <row r="129" spans="1:19" x14ac:dyDescent="0.2">
      <c r="A129" s="10"/>
      <c r="B129" s="10"/>
      <c r="C129" s="10" t="s">
        <v>24</v>
      </c>
      <c r="D129" s="10"/>
      <c r="E129" s="10" t="s">
        <v>26</v>
      </c>
      <c r="F129" s="10"/>
      <c r="G129" s="10" t="s">
        <v>27</v>
      </c>
      <c r="H129" s="10"/>
      <c r="I129" s="10" t="s">
        <v>28</v>
      </c>
      <c r="J129" s="10"/>
      <c r="K129" s="10" t="s">
        <v>27</v>
      </c>
      <c r="L129" s="10"/>
      <c r="M129" s="10" t="s">
        <v>27</v>
      </c>
      <c r="N129" s="10"/>
      <c r="O129" s="10" t="s">
        <v>28</v>
      </c>
      <c r="P129" s="10"/>
      <c r="Q129" s="10" t="s">
        <v>29</v>
      </c>
    </row>
    <row r="130" spans="1:19" x14ac:dyDescent="0.2">
      <c r="A130" s="11" t="s">
        <v>30</v>
      </c>
      <c r="B130" s="10"/>
      <c r="C130" s="11" t="s">
        <v>31</v>
      </c>
      <c r="D130" s="10"/>
      <c r="E130" s="11" t="s">
        <v>31</v>
      </c>
      <c r="F130" s="10"/>
      <c r="G130" s="11" t="s">
        <v>29</v>
      </c>
      <c r="H130" s="10"/>
      <c r="I130" s="11" t="s">
        <v>32</v>
      </c>
      <c r="J130" s="10"/>
      <c r="K130" s="11" t="s">
        <v>29</v>
      </c>
      <c r="L130" s="10"/>
      <c r="M130" s="11" t="s">
        <v>29</v>
      </c>
      <c r="N130" s="10"/>
      <c r="O130" s="11" t="s">
        <v>33</v>
      </c>
      <c r="P130" s="10"/>
      <c r="Q130" s="11" t="s">
        <v>34</v>
      </c>
    </row>
    <row r="131" spans="1:19" x14ac:dyDescent="0.2">
      <c r="A131" s="10">
        <v>1</v>
      </c>
      <c r="B131" s="10"/>
      <c r="C131" s="3">
        <v>250</v>
      </c>
      <c r="D131" s="12"/>
      <c r="E131" s="12">
        <v>250</v>
      </c>
      <c r="F131" s="12"/>
      <c r="G131" s="13">
        <f>+T131</f>
        <v>0</v>
      </c>
      <c r="H131" s="13"/>
      <c r="I131" s="14">
        <f>+G131/E131</f>
        <v>0</v>
      </c>
      <c r="J131" s="14"/>
      <c r="K131" s="13">
        <v>0</v>
      </c>
      <c r="L131" s="13"/>
      <c r="M131" s="13">
        <f>+K131</f>
        <v>0</v>
      </c>
      <c r="N131" s="13"/>
      <c r="O131" s="14">
        <f>+M131/E131</f>
        <v>0</v>
      </c>
      <c r="P131" s="14"/>
      <c r="Q131" s="13">
        <f>+M131-G131</f>
        <v>0</v>
      </c>
      <c r="S131" s="4"/>
    </row>
    <row r="132" spans="1:19" x14ac:dyDescent="0.2">
      <c r="A132" s="10">
        <v>2</v>
      </c>
      <c r="B132" s="10"/>
      <c r="C132" s="5">
        <v>292</v>
      </c>
      <c r="D132" s="12"/>
      <c r="E132" s="5">
        <v>292</v>
      </c>
      <c r="F132" s="12"/>
      <c r="G132" s="13">
        <f>+T132</f>
        <v>0</v>
      </c>
      <c r="H132" s="13"/>
      <c r="I132" s="14">
        <f>+G132/E132</f>
        <v>0</v>
      </c>
      <c r="J132" s="14"/>
      <c r="K132" s="13">
        <v>1</v>
      </c>
      <c r="L132" s="13"/>
      <c r="M132" s="13">
        <f>+M131+K132</f>
        <v>1</v>
      </c>
      <c r="N132" s="13"/>
      <c r="O132" s="14">
        <f>+M132/E132</f>
        <v>3.4246575342465752E-3</v>
      </c>
      <c r="P132" s="14"/>
      <c r="Q132" s="13">
        <f>+M132-G132</f>
        <v>1</v>
      </c>
      <c r="S132" s="4"/>
    </row>
    <row r="133" spans="1:19" x14ac:dyDescent="0.2">
      <c r="A133" s="10">
        <v>3</v>
      </c>
      <c r="B133" s="10"/>
      <c r="C133" s="6">
        <v>282</v>
      </c>
      <c r="D133" s="12"/>
      <c r="E133" s="12">
        <v>281</v>
      </c>
      <c r="F133" s="12"/>
      <c r="G133" s="13">
        <f>+T133</f>
        <v>0</v>
      </c>
      <c r="H133" s="13"/>
      <c r="I133" s="14">
        <f>+G133/E133</f>
        <v>0</v>
      </c>
      <c r="J133" s="14"/>
      <c r="K133" s="13">
        <v>1</v>
      </c>
      <c r="L133" s="13"/>
      <c r="M133" s="13">
        <f>+M132+K133</f>
        <v>2</v>
      </c>
      <c r="N133" s="13"/>
      <c r="O133" s="14">
        <f>+M133/E133</f>
        <v>7.1174377224199285E-3</v>
      </c>
      <c r="P133" s="14"/>
      <c r="Q133" s="13">
        <f>+M133-G133</f>
        <v>2</v>
      </c>
      <c r="S133" s="4"/>
    </row>
    <row r="134" spans="1:19" x14ac:dyDescent="0.2">
      <c r="A134" s="28">
        <v>4</v>
      </c>
      <c r="B134" s="28"/>
      <c r="C134" s="3">
        <v>304</v>
      </c>
      <c r="D134" s="29"/>
      <c r="E134" s="29">
        <f>+C134-M133</f>
        <v>302</v>
      </c>
      <c r="F134" s="29"/>
      <c r="G134" s="30">
        <f>+T134</f>
        <v>0</v>
      </c>
      <c r="H134" s="30"/>
      <c r="I134" s="31">
        <f>+G134/E134</f>
        <v>0</v>
      </c>
      <c r="J134" s="31"/>
      <c r="K134" s="30">
        <v>1</v>
      </c>
      <c r="L134" s="30"/>
      <c r="M134" s="30">
        <f>+M133+K134</f>
        <v>3</v>
      </c>
      <c r="N134" s="30"/>
      <c r="O134" s="31">
        <f>+M134/E134</f>
        <v>9.9337748344370865E-3</v>
      </c>
      <c r="P134" s="31"/>
      <c r="Q134" s="30">
        <f>+M134-G134</f>
        <v>3</v>
      </c>
      <c r="R134" s="2"/>
      <c r="S134" s="4"/>
    </row>
    <row r="135" spans="1:19" x14ac:dyDescent="0.2">
      <c r="A135" s="10"/>
      <c r="B135" s="10"/>
      <c r="C135" s="3"/>
      <c r="D135" s="12"/>
      <c r="E135" s="12"/>
      <c r="F135" s="12"/>
      <c r="G135" s="13"/>
      <c r="H135" s="13"/>
      <c r="I135" s="14"/>
      <c r="J135" s="14"/>
      <c r="K135" s="13"/>
      <c r="L135" s="13"/>
      <c r="M135" s="13"/>
      <c r="N135" s="13"/>
      <c r="O135" s="14"/>
      <c r="P135" s="14"/>
      <c r="Q135" s="13"/>
      <c r="S135" s="4"/>
    </row>
    <row r="136" spans="1:19" x14ac:dyDescent="0.2">
      <c r="A136" s="10"/>
      <c r="B136" s="10"/>
      <c r="C136" s="3"/>
      <c r="D136" s="12"/>
      <c r="E136" s="12"/>
      <c r="F136" s="12"/>
      <c r="G136" s="13"/>
      <c r="H136" s="13"/>
      <c r="I136" s="14"/>
      <c r="J136" s="14"/>
      <c r="K136" s="13"/>
      <c r="L136" s="13"/>
      <c r="M136" s="13"/>
      <c r="N136" s="13"/>
      <c r="O136" s="14"/>
      <c r="P136" s="14"/>
      <c r="Q136" s="13"/>
      <c r="S136" s="4"/>
    </row>
    <row r="137" spans="1:19" x14ac:dyDescent="0.2">
      <c r="A137" s="10"/>
      <c r="B137" s="10"/>
      <c r="C137" s="3"/>
      <c r="D137" s="12"/>
      <c r="E137" s="12"/>
      <c r="F137" s="12"/>
      <c r="G137" s="13"/>
      <c r="H137" s="13"/>
      <c r="I137" s="14"/>
      <c r="J137" s="14"/>
      <c r="K137" s="13"/>
      <c r="L137" s="13"/>
      <c r="M137" s="13"/>
      <c r="N137" s="13"/>
      <c r="O137" s="14"/>
      <c r="P137" s="14"/>
      <c r="Q137" s="13"/>
      <c r="S137" s="4"/>
    </row>
    <row r="138" spans="1:19" x14ac:dyDescent="0.2">
      <c r="A138" s="10"/>
      <c r="B138" s="10"/>
      <c r="C138" s="3"/>
      <c r="D138" s="12"/>
      <c r="E138" s="12"/>
      <c r="F138" s="12"/>
      <c r="G138" s="13"/>
      <c r="H138" s="13"/>
      <c r="I138" s="14"/>
      <c r="J138" s="14"/>
      <c r="K138" s="13"/>
      <c r="L138" s="13"/>
      <c r="M138" s="13"/>
      <c r="N138" s="13"/>
      <c r="O138" s="14"/>
      <c r="P138" s="14"/>
      <c r="Q138" s="13"/>
      <c r="S138" s="4"/>
    </row>
    <row r="139" spans="1:19" x14ac:dyDescent="0.2">
      <c r="A139" s="10"/>
      <c r="B139" s="10"/>
      <c r="C139" s="3"/>
      <c r="D139" s="12"/>
      <c r="E139" s="12"/>
      <c r="F139" s="12"/>
      <c r="G139" s="13"/>
      <c r="H139" s="13"/>
      <c r="I139" s="14"/>
      <c r="J139" s="14"/>
      <c r="K139" s="13"/>
      <c r="L139" s="13"/>
      <c r="M139" s="13"/>
      <c r="N139" s="13"/>
      <c r="O139" s="14"/>
      <c r="P139" s="14"/>
      <c r="Q139" s="13"/>
      <c r="S139" s="4"/>
    </row>
    <row r="140" spans="1:19" x14ac:dyDescent="0.2">
      <c r="A140" s="10"/>
      <c r="B140" s="10"/>
      <c r="C140" s="3"/>
      <c r="D140" s="12"/>
      <c r="E140" s="12"/>
      <c r="F140" s="12"/>
      <c r="G140" s="13"/>
      <c r="H140" s="13"/>
      <c r="I140" s="14"/>
      <c r="J140" s="14"/>
      <c r="K140" s="13"/>
      <c r="L140" s="13"/>
      <c r="M140" s="13"/>
      <c r="N140" s="13"/>
      <c r="O140" s="14"/>
      <c r="P140" s="14"/>
      <c r="Q140" s="13"/>
      <c r="S140" s="4"/>
    </row>
    <row r="143" spans="1:19" x14ac:dyDescent="0.2">
      <c r="A143" s="8" t="s">
        <v>35</v>
      </c>
      <c r="G143" s="15" t="s">
        <v>36</v>
      </c>
      <c r="H143" s="15"/>
      <c r="I143" s="15"/>
      <c r="J143" s="16"/>
      <c r="K143" s="15" t="s">
        <v>37</v>
      </c>
      <c r="L143" s="15"/>
      <c r="M143" s="15"/>
      <c r="P143" s="16"/>
      <c r="Q143" s="7"/>
    </row>
    <row r="144" spans="1:19" x14ac:dyDescent="0.2">
      <c r="G144" s="17" t="s">
        <v>38</v>
      </c>
      <c r="I144" s="17" t="s">
        <v>39</v>
      </c>
      <c r="K144" s="17" t="s">
        <v>38</v>
      </c>
      <c r="M144" s="17" t="s">
        <v>39</v>
      </c>
    </row>
    <row r="145" spans="1:17" x14ac:dyDescent="0.2">
      <c r="A145" s="8" t="s">
        <v>40</v>
      </c>
      <c r="G145" s="18">
        <v>5.6</v>
      </c>
      <c r="H145" s="18"/>
      <c r="I145" s="19">
        <f>G145*1.07</f>
        <v>5.992</v>
      </c>
      <c r="J145" s="18"/>
      <c r="K145" s="20">
        <f>(G145*$K$134)</f>
        <v>5.6</v>
      </c>
      <c r="L145" s="20"/>
      <c r="M145" s="20">
        <f>(I145*$K$134)</f>
        <v>5.992</v>
      </c>
      <c r="Q145" s="2"/>
    </row>
    <row r="146" spans="1:17" x14ac:dyDescent="0.2">
      <c r="A146" s="8" t="s">
        <v>41</v>
      </c>
      <c r="G146" s="18">
        <v>0</v>
      </c>
      <c r="H146" s="18"/>
      <c r="I146" s="20">
        <f>G146*1.07</f>
        <v>0</v>
      </c>
      <c r="J146" s="20"/>
      <c r="K146" s="20">
        <f t="shared" ref="K146:K147" si="4">(G146*$K$134)</f>
        <v>0</v>
      </c>
      <c r="L146" s="20"/>
      <c r="M146" s="20">
        <f t="shared" ref="M146:M147" si="5">(I146*$K$134)</f>
        <v>0</v>
      </c>
      <c r="P146" s="18"/>
    </row>
    <row r="147" spans="1:17" x14ac:dyDescent="0.2">
      <c r="A147" s="8" t="s">
        <v>42</v>
      </c>
      <c r="G147" s="21">
        <v>15768</v>
      </c>
      <c r="H147" s="22"/>
      <c r="I147" s="13">
        <f>G147*1.052</f>
        <v>16587.936000000002</v>
      </c>
      <c r="J147" s="22"/>
      <c r="K147" s="13">
        <f t="shared" si="4"/>
        <v>15768</v>
      </c>
      <c r="L147" s="13"/>
      <c r="M147" s="13">
        <f t="shared" si="5"/>
        <v>16587.936000000002</v>
      </c>
      <c r="P147" s="18"/>
    </row>
    <row r="148" spans="1:17" x14ac:dyDescent="0.2">
      <c r="P148" s="13"/>
    </row>
    <row r="149" spans="1:17" x14ac:dyDescent="0.2">
      <c r="A149" s="8" t="s">
        <v>45</v>
      </c>
      <c r="K149" s="13">
        <f>K150*1000/K134</f>
        <v>135501</v>
      </c>
      <c r="L149" s="13"/>
    </row>
    <row r="150" spans="1:17" x14ac:dyDescent="0.2">
      <c r="A150" s="8" t="s">
        <v>43</v>
      </c>
      <c r="K150" s="24">
        <f>135501/1000</f>
        <v>135.501</v>
      </c>
      <c r="L150" s="13"/>
    </row>
    <row r="151" spans="1:17" x14ac:dyDescent="0.2">
      <c r="A151" s="8" t="s">
        <v>44</v>
      </c>
      <c r="K151" s="24">
        <v>0</v>
      </c>
    </row>
    <row r="156" spans="1:17" x14ac:dyDescent="0.2">
      <c r="A156" s="35" t="s">
        <v>0</v>
      </c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</row>
    <row r="157" spans="1:17" x14ac:dyDescent="0.2">
      <c r="O157" s="10"/>
    </row>
    <row r="158" spans="1:17" x14ac:dyDescent="0.2">
      <c r="A158" s="8" t="s">
        <v>1</v>
      </c>
      <c r="E158" s="8" t="s">
        <v>2</v>
      </c>
    </row>
    <row r="159" spans="1:17" x14ac:dyDescent="0.2">
      <c r="A159" s="8" t="s">
        <v>3</v>
      </c>
      <c r="E159" s="2" t="s">
        <v>49</v>
      </c>
    </row>
    <row r="160" spans="1:17" x14ac:dyDescent="0.2">
      <c r="A160" s="8" t="s">
        <v>5</v>
      </c>
      <c r="E160" s="9" t="s">
        <v>6</v>
      </c>
    </row>
    <row r="161" spans="1:19" x14ac:dyDescent="0.2">
      <c r="A161" s="8" t="s">
        <v>7</v>
      </c>
      <c r="E161" s="8" t="s">
        <v>53</v>
      </c>
    </row>
    <row r="163" spans="1:19" x14ac:dyDescent="0.2">
      <c r="A163" s="10" t="s">
        <v>8</v>
      </c>
      <c r="B163" s="10"/>
      <c r="C163" s="10" t="s">
        <v>9</v>
      </c>
      <c r="D163" s="10"/>
      <c r="E163" s="10" t="s">
        <v>10</v>
      </c>
      <c r="F163" s="10"/>
      <c r="G163" s="10" t="s">
        <v>11</v>
      </c>
      <c r="H163" s="10"/>
      <c r="I163" s="10" t="s">
        <v>12</v>
      </c>
      <c r="J163" s="10"/>
      <c r="K163" s="10" t="s">
        <v>13</v>
      </c>
      <c r="L163" s="10"/>
      <c r="M163" s="10" t="s">
        <v>14</v>
      </c>
      <c r="N163" s="10"/>
      <c r="O163" s="10" t="s">
        <v>15</v>
      </c>
      <c r="P163" s="10"/>
      <c r="Q163" s="10" t="s">
        <v>16</v>
      </c>
    </row>
    <row r="164" spans="1:19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 t="s">
        <v>17</v>
      </c>
    </row>
    <row r="165" spans="1:19" x14ac:dyDescent="0.2">
      <c r="A165" s="10"/>
      <c r="B165" s="10"/>
      <c r="C165" s="10"/>
      <c r="D165" s="10"/>
      <c r="E165" s="10"/>
      <c r="F165" s="10"/>
      <c r="G165" s="10" t="s">
        <v>18</v>
      </c>
      <c r="H165" s="10"/>
      <c r="I165" s="10" t="s">
        <v>18</v>
      </c>
      <c r="J165" s="10"/>
      <c r="K165" s="10" t="s">
        <v>17</v>
      </c>
      <c r="L165" s="10"/>
      <c r="M165" s="10" t="s">
        <v>17</v>
      </c>
      <c r="N165" s="10"/>
      <c r="O165" s="10" t="s">
        <v>17</v>
      </c>
      <c r="P165" s="10"/>
      <c r="Q165" s="10" t="s">
        <v>19</v>
      </c>
    </row>
    <row r="166" spans="1:19" x14ac:dyDescent="0.2">
      <c r="A166" s="10"/>
      <c r="B166" s="10"/>
      <c r="C166" s="10"/>
      <c r="D166" s="10"/>
      <c r="E166" s="10" t="s">
        <v>20</v>
      </c>
      <c r="F166" s="10"/>
      <c r="G166" s="10" t="s">
        <v>21</v>
      </c>
      <c r="H166" s="10"/>
      <c r="I166" s="10" t="s">
        <v>21</v>
      </c>
      <c r="J166" s="10"/>
      <c r="K166" s="10" t="s">
        <v>22</v>
      </c>
      <c r="L166" s="10"/>
      <c r="M166" s="10" t="s">
        <v>21</v>
      </c>
      <c r="N166" s="10"/>
      <c r="O166" s="10" t="s">
        <v>21</v>
      </c>
      <c r="P166" s="10"/>
      <c r="Q166" s="10" t="s">
        <v>23</v>
      </c>
    </row>
    <row r="167" spans="1:19" x14ac:dyDescent="0.2">
      <c r="A167" s="10"/>
      <c r="B167" s="10"/>
      <c r="C167" s="10" t="s">
        <v>20</v>
      </c>
      <c r="D167" s="10"/>
      <c r="E167" s="10" t="s">
        <v>24</v>
      </c>
      <c r="F167" s="10"/>
      <c r="G167" s="10" t="s">
        <v>24</v>
      </c>
      <c r="H167" s="10"/>
      <c r="I167" s="10" t="s">
        <v>25</v>
      </c>
      <c r="J167" s="10"/>
      <c r="K167" s="10" t="s">
        <v>24</v>
      </c>
      <c r="L167" s="10"/>
      <c r="M167" s="10" t="s">
        <v>24</v>
      </c>
      <c r="N167" s="10"/>
      <c r="O167" s="10" t="s">
        <v>25</v>
      </c>
      <c r="P167" s="10"/>
      <c r="Q167" s="10" t="s">
        <v>18</v>
      </c>
    </row>
    <row r="168" spans="1:19" x14ac:dyDescent="0.2">
      <c r="A168" s="10"/>
      <c r="B168" s="10"/>
      <c r="C168" s="10" t="s">
        <v>24</v>
      </c>
      <c r="D168" s="10"/>
      <c r="E168" s="10" t="s">
        <v>26</v>
      </c>
      <c r="F168" s="10"/>
      <c r="G168" s="10" t="s">
        <v>27</v>
      </c>
      <c r="H168" s="10"/>
      <c r="I168" s="10" t="s">
        <v>28</v>
      </c>
      <c r="J168" s="10"/>
      <c r="K168" s="10" t="s">
        <v>27</v>
      </c>
      <c r="L168" s="10"/>
      <c r="M168" s="10" t="s">
        <v>27</v>
      </c>
      <c r="N168" s="10"/>
      <c r="O168" s="10" t="s">
        <v>28</v>
      </c>
      <c r="P168" s="10"/>
      <c r="Q168" s="10" t="s">
        <v>29</v>
      </c>
    </row>
    <row r="169" spans="1:19" x14ac:dyDescent="0.2">
      <c r="A169" s="11" t="s">
        <v>30</v>
      </c>
      <c r="B169" s="10"/>
      <c r="C169" s="11" t="s">
        <v>31</v>
      </c>
      <c r="D169" s="10"/>
      <c r="E169" s="11" t="s">
        <v>31</v>
      </c>
      <c r="F169" s="10"/>
      <c r="G169" s="11" t="s">
        <v>29</v>
      </c>
      <c r="H169" s="10"/>
      <c r="I169" s="11" t="s">
        <v>32</v>
      </c>
      <c r="J169" s="10"/>
      <c r="K169" s="11" t="s">
        <v>29</v>
      </c>
      <c r="L169" s="10"/>
      <c r="M169" s="11" t="s">
        <v>29</v>
      </c>
      <c r="N169" s="10"/>
      <c r="O169" s="11" t="s">
        <v>33</v>
      </c>
      <c r="P169" s="10"/>
      <c r="Q169" s="11" t="s">
        <v>34</v>
      </c>
    </row>
    <row r="170" spans="1:19" x14ac:dyDescent="0.2">
      <c r="A170" s="10">
        <v>1</v>
      </c>
      <c r="B170" s="10"/>
      <c r="C170" s="33">
        <v>75507.050000000119</v>
      </c>
      <c r="D170" s="12"/>
      <c r="E170" s="12">
        <f>+C170</f>
        <v>75507.050000000119</v>
      </c>
      <c r="F170" s="12"/>
      <c r="G170" s="13">
        <f>+T170</f>
        <v>0</v>
      </c>
      <c r="H170" s="13"/>
      <c r="I170" s="14">
        <f>+G170/E170</f>
        <v>0</v>
      </c>
      <c r="J170" s="14"/>
      <c r="K170" s="13">
        <v>0</v>
      </c>
      <c r="L170" s="13"/>
      <c r="M170" s="13">
        <f>+K170</f>
        <v>0</v>
      </c>
      <c r="N170" s="13"/>
      <c r="O170" s="14">
        <f>+M170/E170</f>
        <v>0</v>
      </c>
      <c r="P170" s="14"/>
      <c r="Q170" s="13">
        <f>+M170-G170</f>
        <v>0</v>
      </c>
      <c r="S170" s="4"/>
    </row>
    <row r="171" spans="1:19" x14ac:dyDescent="0.2">
      <c r="A171" s="10">
        <v>2</v>
      </c>
      <c r="B171" s="10"/>
      <c r="C171" s="5">
        <v>72126</v>
      </c>
      <c r="D171" s="12"/>
      <c r="E171" s="12">
        <v>72126</v>
      </c>
      <c r="F171" s="12"/>
      <c r="G171" s="13">
        <f>+T171</f>
        <v>0</v>
      </c>
      <c r="H171" s="13"/>
      <c r="I171" s="14">
        <f>+G171/E171</f>
        <v>0</v>
      </c>
      <c r="J171" s="14"/>
      <c r="K171" s="13">
        <v>8</v>
      </c>
      <c r="L171" s="13"/>
      <c r="M171" s="13">
        <f>+M170+K171</f>
        <v>8</v>
      </c>
      <c r="N171" s="13"/>
      <c r="O171" s="14">
        <f>+M171/E171</f>
        <v>1.1091700634999862E-4</v>
      </c>
      <c r="P171" s="14"/>
      <c r="Q171" s="13">
        <f>+M171-G171</f>
        <v>8</v>
      </c>
      <c r="S171" s="4"/>
    </row>
    <row r="172" spans="1:19" x14ac:dyDescent="0.2">
      <c r="A172" s="10">
        <v>3</v>
      </c>
      <c r="B172" s="10"/>
      <c r="C172" s="6">
        <v>72653</v>
      </c>
      <c r="D172" s="12"/>
      <c r="E172" s="12">
        <f>+C172-M171</f>
        <v>72645</v>
      </c>
      <c r="F172" s="12"/>
      <c r="G172" s="13">
        <f>+T172</f>
        <v>0</v>
      </c>
      <c r="H172" s="13"/>
      <c r="I172" s="14">
        <f>+G172/E172</f>
        <v>0</v>
      </c>
      <c r="J172" s="14"/>
      <c r="K172" s="13">
        <v>7</v>
      </c>
      <c r="L172" s="13"/>
      <c r="M172" s="13">
        <f>+M171+K172</f>
        <v>15</v>
      </c>
      <c r="N172" s="13"/>
      <c r="O172" s="14">
        <f>+M172/E172</f>
        <v>2.0648358455502787E-4</v>
      </c>
      <c r="P172" s="14"/>
      <c r="Q172" s="13">
        <f>+M172-G172</f>
        <v>15</v>
      </c>
      <c r="S172" s="4"/>
    </row>
    <row r="173" spans="1:19" x14ac:dyDescent="0.2">
      <c r="A173" s="10">
        <v>4</v>
      </c>
      <c r="B173" s="10"/>
      <c r="C173" s="3">
        <v>71795</v>
      </c>
      <c r="D173" s="12"/>
      <c r="E173" s="12">
        <f>+C173-M172</f>
        <v>71780</v>
      </c>
      <c r="F173" s="12"/>
      <c r="G173" s="13">
        <f>+T173</f>
        <v>0</v>
      </c>
      <c r="H173" s="13"/>
      <c r="I173" s="14">
        <f>+G173/E173</f>
        <v>0</v>
      </c>
      <c r="J173" s="14"/>
      <c r="K173" s="13">
        <v>9</v>
      </c>
      <c r="L173" s="13"/>
      <c r="M173" s="13">
        <f>+M172+K173</f>
        <v>24</v>
      </c>
      <c r="N173" s="13"/>
      <c r="O173" s="14">
        <f>+M173/E173</f>
        <v>3.3435497353023129E-4</v>
      </c>
      <c r="P173" s="14"/>
      <c r="Q173" s="13">
        <f>+M173-G173</f>
        <v>24</v>
      </c>
      <c r="S173" s="4"/>
    </row>
    <row r="174" spans="1:19" x14ac:dyDescent="0.2">
      <c r="A174" s="10"/>
      <c r="B174" s="10"/>
      <c r="C174" s="3"/>
      <c r="D174" s="12"/>
      <c r="E174" s="12"/>
      <c r="F174" s="12"/>
      <c r="G174" s="13"/>
      <c r="H174" s="13"/>
      <c r="I174" s="14"/>
      <c r="J174" s="14"/>
      <c r="K174" s="13"/>
      <c r="L174" s="13"/>
      <c r="M174" s="13"/>
      <c r="N174" s="13"/>
      <c r="O174" s="14"/>
      <c r="P174" s="14"/>
      <c r="Q174" s="13"/>
      <c r="S174" s="4"/>
    </row>
    <row r="175" spans="1:19" x14ac:dyDescent="0.2">
      <c r="A175" s="10"/>
      <c r="B175" s="10"/>
      <c r="C175" s="3"/>
      <c r="D175" s="12"/>
      <c r="E175" s="12"/>
      <c r="F175" s="12"/>
      <c r="G175" s="13"/>
      <c r="H175" s="13"/>
      <c r="I175" s="14"/>
      <c r="J175" s="14"/>
      <c r="K175" s="13"/>
      <c r="L175" s="13"/>
      <c r="M175" s="13"/>
      <c r="N175" s="13"/>
      <c r="O175" s="14"/>
      <c r="P175" s="14"/>
      <c r="Q175" s="13"/>
      <c r="S175" s="4"/>
    </row>
    <row r="176" spans="1:19" x14ac:dyDescent="0.2">
      <c r="A176" s="10"/>
      <c r="B176" s="10"/>
      <c r="C176" s="3"/>
      <c r="D176" s="12"/>
      <c r="E176" s="12"/>
      <c r="F176" s="12"/>
      <c r="G176" s="13"/>
      <c r="H176" s="13"/>
      <c r="I176" s="14"/>
      <c r="J176" s="14"/>
      <c r="K176" s="13"/>
      <c r="L176" s="13"/>
      <c r="M176" s="13"/>
      <c r="N176" s="13"/>
      <c r="O176" s="14"/>
      <c r="P176" s="14"/>
      <c r="Q176" s="13"/>
      <c r="S176" s="4"/>
    </row>
    <row r="177" spans="1:19" x14ac:dyDescent="0.2">
      <c r="A177" s="10"/>
      <c r="B177" s="10"/>
      <c r="C177" s="3"/>
      <c r="D177" s="12"/>
      <c r="E177" s="12"/>
      <c r="F177" s="12"/>
      <c r="G177" s="13"/>
      <c r="H177" s="13"/>
      <c r="I177" s="14"/>
      <c r="J177" s="14"/>
      <c r="K177" s="13"/>
      <c r="L177" s="13"/>
      <c r="M177" s="13"/>
      <c r="N177" s="13"/>
      <c r="O177" s="14"/>
      <c r="P177" s="14"/>
      <c r="Q177" s="13"/>
      <c r="S177" s="4"/>
    </row>
    <row r="178" spans="1:19" x14ac:dyDescent="0.2">
      <c r="A178" s="10"/>
      <c r="B178" s="10"/>
      <c r="C178" s="3"/>
      <c r="D178" s="12"/>
      <c r="E178" s="12"/>
      <c r="F178" s="12"/>
      <c r="G178" s="13"/>
      <c r="H178" s="13"/>
      <c r="I178" s="14"/>
      <c r="J178" s="14"/>
      <c r="K178" s="13"/>
      <c r="L178" s="13"/>
      <c r="M178" s="13"/>
      <c r="N178" s="13"/>
      <c r="O178" s="14"/>
      <c r="P178" s="14"/>
      <c r="Q178" s="13"/>
      <c r="S178" s="4"/>
    </row>
    <row r="179" spans="1:19" x14ac:dyDescent="0.2">
      <c r="A179" s="10"/>
      <c r="B179" s="10"/>
      <c r="C179" s="3"/>
      <c r="D179" s="12"/>
      <c r="E179" s="12"/>
      <c r="F179" s="12"/>
      <c r="G179" s="13"/>
      <c r="H179" s="13"/>
      <c r="I179" s="14"/>
      <c r="J179" s="14"/>
      <c r="K179" s="13"/>
      <c r="L179" s="13"/>
      <c r="M179" s="13"/>
      <c r="N179" s="13"/>
      <c r="O179" s="14"/>
      <c r="P179" s="14"/>
      <c r="Q179" s="13"/>
      <c r="S179" s="4"/>
    </row>
    <row r="182" spans="1:19" x14ac:dyDescent="0.2">
      <c r="A182" s="8" t="s">
        <v>35</v>
      </c>
      <c r="G182" s="15" t="s">
        <v>36</v>
      </c>
      <c r="H182" s="15"/>
      <c r="I182" s="15"/>
      <c r="J182" s="16"/>
      <c r="K182" s="15" t="s">
        <v>37</v>
      </c>
      <c r="L182" s="15"/>
      <c r="M182" s="15"/>
      <c r="P182" s="16"/>
      <c r="Q182" s="7"/>
    </row>
    <row r="183" spans="1:19" x14ac:dyDescent="0.2">
      <c r="G183" s="17" t="s">
        <v>38</v>
      </c>
      <c r="I183" s="17" t="s">
        <v>39</v>
      </c>
      <c r="K183" s="17" t="s">
        <v>38</v>
      </c>
      <c r="M183" s="17" t="s">
        <v>39</v>
      </c>
    </row>
    <row r="184" spans="1:19" x14ac:dyDescent="0.2">
      <c r="A184" s="8" t="s">
        <v>40</v>
      </c>
      <c r="G184" s="18">
        <v>7.6604888888888878</v>
      </c>
      <c r="H184" s="18"/>
      <c r="I184" s="19">
        <f>G184*1.07</f>
        <v>8.1967231111111101</v>
      </c>
      <c r="J184" s="18"/>
      <c r="K184" s="19">
        <f>(G184*$K$173)</f>
        <v>68.944399999999987</v>
      </c>
      <c r="L184" s="25"/>
      <c r="M184" s="19">
        <f t="shared" ref="M184:M186" si="6">(I184*$K$173)</f>
        <v>73.770507999999992</v>
      </c>
      <c r="Q184" s="2"/>
    </row>
    <row r="185" spans="1:19" x14ac:dyDescent="0.2">
      <c r="A185" s="8" t="s">
        <v>41</v>
      </c>
      <c r="G185" s="32">
        <v>0</v>
      </c>
      <c r="H185" s="32"/>
      <c r="I185" s="32">
        <f>G185*1.07</f>
        <v>0</v>
      </c>
      <c r="J185" s="32"/>
      <c r="K185" s="20">
        <f t="shared" ref="K185:K186" si="7">(G185*$K$173)</f>
        <v>0</v>
      </c>
      <c r="L185" s="20"/>
      <c r="M185" s="20">
        <f t="shared" si="6"/>
        <v>0</v>
      </c>
      <c r="P185" s="18"/>
    </row>
    <row r="186" spans="1:19" x14ac:dyDescent="0.2">
      <c r="A186" s="8" t="s">
        <v>42</v>
      </c>
      <c r="G186" s="21">
        <v>21569.748</v>
      </c>
      <c r="H186" s="22"/>
      <c r="I186" s="13">
        <f>G186*1.052</f>
        <v>22691.374896000001</v>
      </c>
      <c r="J186" s="22"/>
      <c r="K186" s="13">
        <f t="shared" si="7"/>
        <v>194127.73199999999</v>
      </c>
      <c r="L186" s="13"/>
      <c r="M186" s="13">
        <f t="shared" si="6"/>
        <v>204222.374064</v>
      </c>
      <c r="P186" s="18"/>
    </row>
    <row r="187" spans="1:19" x14ac:dyDescent="0.2">
      <c r="P187" s="13"/>
    </row>
    <row r="188" spans="1:19" x14ac:dyDescent="0.2">
      <c r="A188" s="8" t="s">
        <v>45</v>
      </c>
      <c r="K188" s="13">
        <f>K189*1000/K173</f>
        <v>21751.976000000002</v>
      </c>
      <c r="L188" s="13"/>
    </row>
    <row r="189" spans="1:19" x14ac:dyDescent="0.2">
      <c r="A189" s="8" t="s">
        <v>43</v>
      </c>
      <c r="K189" s="24">
        <f>195767.784/1000</f>
        <v>195.76778400000001</v>
      </c>
      <c r="L189" s="13"/>
    </row>
    <row r="190" spans="1:19" x14ac:dyDescent="0.2">
      <c r="A190" s="8" t="s">
        <v>44</v>
      </c>
      <c r="K190" s="24">
        <v>0</v>
      </c>
    </row>
    <row r="192" spans="1:19" ht="18" x14ac:dyDescent="0.2">
      <c r="A192" s="26"/>
    </row>
  </sheetData>
  <mergeCells count="5">
    <mergeCell ref="A1:Q1"/>
    <mergeCell ref="A40:Q40"/>
    <mergeCell ref="A78:Q78"/>
    <mergeCell ref="A117:Q117"/>
    <mergeCell ref="A156:Q15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2011</vt:lpstr>
      <vt:lpstr>2012</vt:lpstr>
      <vt:lpstr>2013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2014-05-16T18:16:52Z</dcterms:created>
  <dcterms:modified xsi:type="dcterms:W3CDTF">2014-05-16T18:16:52Z</dcterms:modified>
</cp:coreProperties>
</file>