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5270" windowHeight="5670"/>
  </bookViews>
  <sheets>
    <sheet name="2011 AR - Solar" sheetId="1" r:id="rId1"/>
    <sheet name="NPV 2011" sheetId="3" r:id="rId2"/>
    <sheet name="2011 ECCR True-Up" sheetId="5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Key1" localSheetId="0" hidden="1">[1]Index!#REF!</definedName>
    <definedName name="_Key1" localSheetId="1" hidden="1">[2]Index!#REF!</definedName>
    <definedName name="_Key1" hidden="1">[1]Index!#REF!</definedName>
    <definedName name="_Sort" localSheetId="1" hidden="1">#REF!</definedName>
    <definedName name="_Sort" hidden="1">#REF!</definedName>
    <definedName name="_xlnm.Print_Area" localSheetId="0">'2011 AR - Solar'!$A$1:$J$218</definedName>
    <definedName name="_xlnm.Print_Titles" localSheetId="0">'2011 AR - Solar'!$1:$7</definedName>
    <definedName name="_xlnm.Print_Titles" localSheetId="1">'NPV 2011'!$1:$7</definedName>
    <definedName name="SAPBEXrevision" hidden="1">0</definedName>
    <definedName name="SAPBEXsysID" hidden="1">"GP1"</definedName>
    <definedName name="SAPBEXwbID" hidden="1">"46LDQNV2IHU1FSMPIOM9WP8FN"</definedName>
  </definedNames>
  <calcPr calcId="145621"/>
</workbook>
</file>

<file path=xl/calcChain.xml><?xml version="1.0" encoding="utf-8"?>
<calcChain xmlns="http://schemas.openxmlformats.org/spreadsheetml/2006/main">
  <c r="F161" i="1" l="1"/>
  <c r="F13" i="3" s="1"/>
  <c r="F126" i="1"/>
  <c r="F90" i="1"/>
  <c r="F20" i="1"/>
  <c r="C19" i="1" l="1"/>
  <c r="L20" i="1"/>
  <c r="L198" i="1" l="1"/>
  <c r="L199" i="1"/>
  <c r="L200" i="1"/>
  <c r="L197" i="1"/>
  <c r="C198" i="1" s="1"/>
  <c r="L91" i="1"/>
  <c r="L92" i="1"/>
  <c r="L93" i="1"/>
  <c r="L90" i="1"/>
  <c r="D90" i="1" s="1"/>
  <c r="C199" i="1" l="1"/>
  <c r="D91" i="1"/>
  <c r="D92" i="1" s="1"/>
  <c r="D93" i="1" s="1"/>
  <c r="G175" i="1" l="1"/>
  <c r="F175" i="1"/>
  <c r="G140" i="1"/>
  <c r="F140" i="1"/>
  <c r="G104" i="1"/>
  <c r="F104" i="1"/>
  <c r="G34" i="1"/>
  <c r="F34" i="1"/>
  <c r="G174" i="1"/>
  <c r="G173" i="1"/>
  <c r="F174" i="1"/>
  <c r="F173" i="1"/>
  <c r="G139" i="1"/>
  <c r="G138" i="1"/>
  <c r="F139" i="1"/>
  <c r="F138" i="1"/>
  <c r="G103" i="1"/>
  <c r="G102" i="1"/>
  <c r="F103" i="1"/>
  <c r="F102" i="1"/>
  <c r="G33" i="1"/>
  <c r="G32" i="1"/>
  <c r="F33" i="1"/>
  <c r="F32" i="1"/>
  <c r="G196" i="1" l="1"/>
  <c r="G160" i="1"/>
  <c r="D197" i="1"/>
  <c r="D198" i="1" s="1"/>
  <c r="D199" i="1" s="1"/>
  <c r="D200" i="1" s="1"/>
  <c r="L21" i="1"/>
  <c r="D20" i="1" s="1"/>
  <c r="L22" i="1"/>
  <c r="L23" i="1"/>
  <c r="L24" i="1"/>
  <c r="B197" i="1"/>
  <c r="B198" i="1"/>
  <c r="B199" i="1"/>
  <c r="B200" i="1"/>
  <c r="B196" i="1"/>
  <c r="L162" i="1"/>
  <c r="L163" i="1"/>
  <c r="L164" i="1"/>
  <c r="L161" i="1"/>
  <c r="D161" i="1" s="1"/>
  <c r="B161" i="1"/>
  <c r="C161" i="1" s="1"/>
  <c r="B162" i="1"/>
  <c r="B163" i="1"/>
  <c r="B164" i="1"/>
  <c r="B160" i="1"/>
  <c r="C160" i="1" s="1"/>
  <c r="L127" i="1"/>
  <c r="L128" i="1"/>
  <c r="L129" i="1"/>
  <c r="L126" i="1"/>
  <c r="D126" i="1" s="1"/>
  <c r="B126" i="1"/>
  <c r="C126" i="1" s="1"/>
  <c r="B127" i="1"/>
  <c r="B128" i="1"/>
  <c r="B129" i="1"/>
  <c r="B125" i="1"/>
  <c r="C125" i="1" s="1"/>
  <c r="B90" i="1"/>
  <c r="C90" i="1" s="1"/>
  <c r="B91" i="1"/>
  <c r="C91" i="1" s="1"/>
  <c r="B92" i="1"/>
  <c r="C92" i="1" s="1"/>
  <c r="B93" i="1"/>
  <c r="C93" i="1" s="1"/>
  <c r="B89" i="1"/>
  <c r="C89" i="1" s="1"/>
  <c r="L56" i="1"/>
  <c r="L57" i="1"/>
  <c r="L58" i="1"/>
  <c r="L55" i="1"/>
  <c r="D55" i="1" s="1"/>
  <c r="C55" i="1"/>
  <c r="C56" i="1"/>
  <c r="C57" i="1"/>
  <c r="C58" i="1"/>
  <c r="C54" i="1"/>
  <c r="B55" i="1"/>
  <c r="B56" i="1"/>
  <c r="B57" i="1"/>
  <c r="B58" i="1"/>
  <c r="B54" i="1"/>
  <c r="B20" i="1"/>
  <c r="C20" i="1" s="1"/>
  <c r="B21" i="1"/>
  <c r="B22" i="1"/>
  <c r="B23" i="1"/>
  <c r="B19" i="1"/>
  <c r="C162" i="1" l="1"/>
  <c r="C21" i="1"/>
  <c r="C127" i="1"/>
  <c r="D162" i="1"/>
  <c r="C163" i="1" s="1"/>
  <c r="D56" i="1"/>
  <c r="D57" i="1" s="1"/>
  <c r="D58" i="1" s="1"/>
  <c r="D21" i="1"/>
  <c r="D22" i="1" s="1"/>
  <c r="D23" i="1" s="1"/>
  <c r="D127" i="1"/>
  <c r="D128" i="1" s="1"/>
  <c r="D129" i="1" s="1"/>
  <c r="D163" i="1"/>
  <c r="D164" i="1" s="1"/>
  <c r="O13" i="5"/>
  <c r="D38" i="1" s="1"/>
  <c r="O14" i="5"/>
  <c r="D73" i="1" s="1"/>
  <c r="O15" i="5"/>
  <c r="D108" i="1" s="1"/>
  <c r="O16" i="5"/>
  <c r="D144" i="1" s="1"/>
  <c r="O17" i="5"/>
  <c r="D179" i="1" s="1"/>
  <c r="O18" i="5"/>
  <c r="D215" i="1" s="1"/>
  <c r="G19" i="3"/>
  <c r="G20" i="3"/>
  <c r="G21" i="3"/>
  <c r="G18" i="3"/>
  <c r="F19" i="3"/>
  <c r="F20" i="3"/>
  <c r="F21" i="3"/>
  <c r="F18" i="3"/>
  <c r="E19" i="3"/>
  <c r="E20" i="3"/>
  <c r="E21" i="3"/>
  <c r="E18" i="3"/>
  <c r="D19" i="3"/>
  <c r="D20" i="3"/>
  <c r="D21" i="3"/>
  <c r="D18" i="3"/>
  <c r="C19" i="3"/>
  <c r="C20" i="3"/>
  <c r="C21" i="3"/>
  <c r="B19" i="3"/>
  <c r="B20" i="3"/>
  <c r="B21" i="3"/>
  <c r="B18" i="3"/>
  <c r="G13" i="3"/>
  <c r="G26" i="3"/>
  <c r="F26" i="3"/>
  <c r="E26" i="3"/>
  <c r="D26" i="3"/>
  <c r="C26" i="3"/>
  <c r="B26" i="3"/>
  <c r="G25" i="3"/>
  <c r="F25" i="3"/>
  <c r="E25" i="3"/>
  <c r="D25" i="3"/>
  <c r="C25" i="3"/>
  <c r="B25" i="3"/>
  <c r="G24" i="3"/>
  <c r="F24" i="3"/>
  <c r="E24" i="3"/>
  <c r="D24" i="3"/>
  <c r="C24" i="3"/>
  <c r="B24" i="3"/>
  <c r="G23" i="3"/>
  <c r="F23" i="3"/>
  <c r="E23" i="3"/>
  <c r="D23" i="3"/>
  <c r="C23" i="3"/>
  <c r="B23" i="3"/>
  <c r="G22" i="3"/>
  <c r="F22" i="3"/>
  <c r="E22" i="3"/>
  <c r="D22" i="3"/>
  <c r="C22" i="3"/>
  <c r="B22" i="3"/>
  <c r="C22" i="1" l="1"/>
  <c r="C23" i="1"/>
  <c r="C128" i="1"/>
  <c r="C164" i="1"/>
  <c r="C129" i="1"/>
  <c r="D28" i="3"/>
  <c r="F28" i="3"/>
  <c r="G28" i="3"/>
  <c r="G14" i="3" s="1"/>
  <c r="G32" i="3" s="1"/>
  <c r="B28" i="3"/>
  <c r="E28" i="3"/>
  <c r="G34" i="3" l="1"/>
  <c r="D216" i="1" s="1"/>
  <c r="C200" i="1" l="1"/>
  <c r="E89" i="1"/>
  <c r="B13" i="3" l="1"/>
  <c r="B14" i="3" s="1"/>
  <c r="E13" i="3"/>
  <c r="E14" i="3" s="1"/>
  <c r="E32" i="3" s="1"/>
  <c r="E34" i="3" s="1"/>
  <c r="E58" i="1"/>
  <c r="E57" i="1"/>
  <c r="E56" i="1"/>
  <c r="E54" i="1"/>
  <c r="C189" i="1"/>
  <c r="C153" i="1"/>
  <c r="C118" i="1"/>
  <c r="C82" i="1"/>
  <c r="C47" i="1"/>
  <c r="E200" i="1"/>
  <c r="E199" i="1"/>
  <c r="E198" i="1"/>
  <c r="G197" i="1"/>
  <c r="H197" i="1" s="1"/>
  <c r="E197" i="1"/>
  <c r="E196" i="1"/>
  <c r="E160" i="1"/>
  <c r="D143" i="1"/>
  <c r="E129" i="1"/>
  <c r="E128" i="1"/>
  <c r="E127" i="1"/>
  <c r="G126" i="1"/>
  <c r="I126" i="1" s="1"/>
  <c r="E126" i="1"/>
  <c r="G125" i="1"/>
  <c r="H125" i="1" s="1"/>
  <c r="E125" i="1"/>
  <c r="E91" i="1"/>
  <c r="E90" i="1"/>
  <c r="G89" i="1"/>
  <c r="I89" i="1" s="1"/>
  <c r="F55" i="1"/>
  <c r="G54" i="1"/>
  <c r="I54" i="1" s="1"/>
  <c r="D37" i="1"/>
  <c r="G20" i="1"/>
  <c r="G19" i="1"/>
  <c r="H19" i="1" s="1"/>
  <c r="E19" i="1"/>
  <c r="J43" i="1"/>
  <c r="J78" i="1" s="1"/>
  <c r="J114" i="1" s="1"/>
  <c r="J149" i="1" s="1"/>
  <c r="J185" i="1" s="1"/>
  <c r="B32" i="3" l="1"/>
  <c r="G161" i="1"/>
  <c r="I161" i="1" s="1"/>
  <c r="F14" i="3"/>
  <c r="G55" i="1"/>
  <c r="H55" i="1" s="1"/>
  <c r="C13" i="3"/>
  <c r="G90" i="1"/>
  <c r="H90" i="1" s="1"/>
  <c r="D13" i="3"/>
  <c r="D14" i="3" s="1"/>
  <c r="D32" i="3" s="1"/>
  <c r="E21" i="1"/>
  <c r="E20" i="1"/>
  <c r="D107" i="1"/>
  <c r="D178" i="1"/>
  <c r="E92" i="1"/>
  <c r="H54" i="1"/>
  <c r="H89" i="1"/>
  <c r="E138" i="1"/>
  <c r="E140" i="1"/>
  <c r="E173" i="1"/>
  <c r="D32" i="1"/>
  <c r="E139" i="1"/>
  <c r="E104" i="1"/>
  <c r="D34" i="1"/>
  <c r="E103" i="1"/>
  <c r="E175" i="1"/>
  <c r="D33" i="1"/>
  <c r="E102" i="1"/>
  <c r="E174" i="1"/>
  <c r="H126" i="1"/>
  <c r="I20" i="1"/>
  <c r="H20" i="1"/>
  <c r="I19" i="1"/>
  <c r="E32" i="1"/>
  <c r="E33" i="1"/>
  <c r="E34" i="1"/>
  <c r="D102" i="1"/>
  <c r="D103" i="1"/>
  <c r="D104" i="1"/>
  <c r="I125" i="1"/>
  <c r="D138" i="1"/>
  <c r="D139" i="1"/>
  <c r="D140" i="1"/>
  <c r="D173" i="1"/>
  <c r="D174" i="1"/>
  <c r="D175" i="1"/>
  <c r="I197" i="1"/>
  <c r="F32" i="3" l="1"/>
  <c r="F34" i="3" s="1"/>
  <c r="H161" i="1"/>
  <c r="B34" i="3"/>
  <c r="D39" i="1" s="1"/>
  <c r="D34" i="3"/>
  <c r="D109" i="1" s="1"/>
  <c r="I90" i="1"/>
  <c r="E22" i="1"/>
  <c r="E162" i="1"/>
  <c r="E161" i="1"/>
  <c r="E93" i="1"/>
  <c r="D145" i="1" l="1"/>
  <c r="D180" i="1"/>
  <c r="E23" i="1"/>
  <c r="E163" i="1"/>
  <c r="E164" i="1" l="1"/>
  <c r="H160" i="1"/>
  <c r="I160" i="1"/>
  <c r="H196" i="1"/>
  <c r="I196" i="1"/>
  <c r="C18" i="3" l="1"/>
  <c r="C28" i="3" s="1"/>
  <c r="C14" i="3" s="1"/>
  <c r="C32" i="3" s="1"/>
  <c r="C34" i="3" l="1"/>
  <c r="D74" i="1" s="1"/>
  <c r="E55" i="1"/>
  <c r="I55" i="1" l="1"/>
</calcChain>
</file>

<file path=xl/sharedStrings.xml><?xml version="1.0" encoding="utf-8"?>
<sst xmlns="http://schemas.openxmlformats.org/spreadsheetml/2006/main" count="342" uniqueCount="100">
  <si>
    <t>Page</t>
  </si>
  <si>
    <t>Utility:</t>
  </si>
  <si>
    <t>Program Name:</t>
  </si>
  <si>
    <t>Program Start Date:</t>
  </si>
  <si>
    <t>Reporting Period:</t>
  </si>
  <si>
    <t>a</t>
  </si>
  <si>
    <t>b</t>
  </si>
  <si>
    <t>c</t>
  </si>
  <si>
    <t>d</t>
  </si>
  <si>
    <t>e</t>
  </si>
  <si>
    <t>f</t>
  </si>
  <si>
    <t>h</t>
  </si>
  <si>
    <t>i</t>
  </si>
  <si>
    <t>(d/c)</t>
  </si>
  <si>
    <t>(g/c)</t>
  </si>
  <si>
    <t>(g-d)</t>
  </si>
  <si>
    <t>Year</t>
  </si>
  <si>
    <t>@ Meter</t>
  </si>
  <si>
    <t>@ Generator</t>
  </si>
  <si>
    <t>Residential Solar Water Heating Pilot Project</t>
  </si>
  <si>
    <t>May 2011</t>
  </si>
  <si>
    <t>Residential Solar Water Heating (Low Income Pilot Project)</t>
  </si>
  <si>
    <t>Business Solar Water Heating Pilot Project</t>
  </si>
  <si>
    <t>Residential Photovoltaic Pilot Project</t>
  </si>
  <si>
    <t>Business Photovoltaic Pilot Project</t>
  </si>
  <si>
    <t>Business Photovoltaics for Schools Pilot Project</t>
  </si>
  <si>
    <t>Florida Power &amp; Light Company</t>
  </si>
  <si>
    <t>Projected</t>
  </si>
  <si>
    <t>Actual</t>
  </si>
  <si>
    <t>Total Number of Customers</t>
  </si>
  <si>
    <t>Total Number of Eligible Customers</t>
  </si>
  <si>
    <t>Cumulative Number of Program Participants</t>
  </si>
  <si>
    <t>Cumulative Penetration Level %</t>
  </si>
  <si>
    <t>Annual Number of Program Participants</t>
  </si>
  <si>
    <t xml:space="preserve">DEMAND-SIDE MANAGEMENT ANNUAL REPORT </t>
  </si>
  <si>
    <t>Summer kW Reduction</t>
  </si>
  <si>
    <t>Winter kW Reduction</t>
  </si>
  <si>
    <t>g</t>
  </si>
  <si>
    <t>kWh Reduction</t>
  </si>
  <si>
    <t xml:space="preserve">Per Installation </t>
  </si>
  <si>
    <t>Program Total</t>
  </si>
  <si>
    <t>Total Utility Program Cost ($000)</t>
  </si>
  <si>
    <t>Net Benefits ($000)</t>
  </si>
  <si>
    <t xml:space="preserve">N/A </t>
  </si>
  <si>
    <t>Utility Cost per Installation</t>
  </si>
  <si>
    <r>
      <t>(1)</t>
    </r>
    <r>
      <rPr>
        <sz val="10"/>
        <rFont val="Arial"/>
        <family val="2"/>
      </rPr>
      <t xml:space="preserve"> Pilot, as approved by Commission in Order No. PSC-11-0079-PAA-EG, ends December 2014</t>
    </r>
  </si>
  <si>
    <r>
      <t xml:space="preserve">Cumulative Number of Program Participants </t>
    </r>
    <r>
      <rPr>
        <vertAlign val="superscript"/>
        <sz val="10"/>
        <rFont val="Arial"/>
        <family val="2"/>
      </rPr>
      <t>(1)</t>
    </r>
  </si>
  <si>
    <t xml:space="preserve"> - There were no installations in 2011</t>
  </si>
  <si>
    <t>SUMMARY OF NPV NET BENEFITS INSTALLED - BASED ON TOTAL PROGRAM LIFE</t>
  </si>
  <si>
    <t>This report reflects RIM NPV per Alternate Plan Filed March 25, 2011</t>
  </si>
  <si>
    <t>kW @ METER</t>
  </si>
  <si>
    <t>Installs/KW in 2011</t>
  </si>
  <si>
    <t>% DSM 2009 PLAN</t>
  </si>
  <si>
    <t>2009 DSM Plan</t>
  </si>
  <si>
    <t>Rs. SWH</t>
  </si>
  <si>
    <t>Rs. SWH LI</t>
  </si>
  <si>
    <t>Bs. SWH</t>
  </si>
  <si>
    <t>Rs. PV</t>
  </si>
  <si>
    <t>Bs. PV</t>
  </si>
  <si>
    <t>Bs. PV Sch</t>
  </si>
  <si>
    <t>TOTAL PLANNED</t>
  </si>
  <si>
    <t>NPV BENEFITS</t>
  </si>
  <si>
    <t>% of Benefits for 2011</t>
  </si>
  <si>
    <t>NPV is calculated based on program life.</t>
  </si>
  <si>
    <t xml:space="preserve"> = Utility Discount Rate from Alternate Plan Appendix A (March 25, 2011)</t>
  </si>
  <si>
    <t>Life of the Program based on CPF runs.</t>
  </si>
  <si>
    <t xml:space="preserve">Business Photovolaic for Schools Pilot </t>
  </si>
  <si>
    <t xml:space="preserve">Business Photovoltaic Pilot </t>
  </si>
  <si>
    <t>Residential Photovoltaic Pilot</t>
  </si>
  <si>
    <t>Business Solar Water Heating Pilot</t>
  </si>
  <si>
    <t>Res. Solar Water Heating (LINC) Pilot</t>
  </si>
  <si>
    <t xml:space="preserve">Res. Solar Water Heating Pilot </t>
  </si>
  <si>
    <t>Total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</si>
  <si>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</si>
  <si>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</si>
  <si>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</si>
  <si>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</si>
  <si>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</si>
  <si>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</si>
  <si>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</si>
  <si>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</si>
  <si>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</si>
  <si>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</si>
  <si>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</si>
  <si>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</si>
  <si>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Program Title</t>
  </si>
  <si>
    <t>Actuals</t>
  </si>
  <si>
    <t>2011 ECCR ACTUALS - PER 2011 True-Up Schedules</t>
  </si>
  <si>
    <t>FILING - Includes LC Incentives &amp; Depreciation&amp; Return</t>
  </si>
  <si>
    <t>To be filed with FPSC in the ECCR True-Up.</t>
  </si>
  <si>
    <t>Utility Discount Rate</t>
  </si>
  <si>
    <t xml:space="preserve">Cumulative Participation Over (Under) Projected Participants </t>
  </si>
  <si>
    <t>Projected Installs</t>
  </si>
  <si>
    <t>Docket No. 130199-EI</t>
  </si>
  <si>
    <t>Staff's First Set of Interrogatories</t>
  </si>
  <si>
    <t>Interrogatory No. 18</t>
  </si>
  <si>
    <t>Attachment No. 1</t>
  </si>
  <si>
    <t>Tab 1 of 3</t>
  </si>
  <si>
    <t>Tab 3 of 3</t>
  </si>
  <si>
    <t>Tab 2 of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</si>
</sst>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#,##0.0\ ;[Red]\(#,##0.0\)"/>
    <numFmt numFmtId="167" formatCode="_-* #,##0.0_-;\-* #,##0.0_-;_-* &quot;-&quot;??_-;_-@_-"/>
    <numFmt numFmtId="168" formatCode="#,##0.00&quot; $&quot;;\-#,##0.00&quot; $&quot;"/>
    <numFmt numFmtId="169" formatCode="0.00_)"/>
    <numFmt numFmtId="170" formatCode="_(&quot;$&quot;* #,##0_);_(&quot;$&quot;* \(#,##0\);_(&quot;$&quot;* &quot;-&quot;??_);_(@_)"/>
  </numFmts>
  <fonts count="43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S Sans Serif"/>
      <family val="2"/>
    </font>
    <font>
      <sz val="11"/>
      <name val="??"/>
    </font>
    <font>
      <b/>
      <sz val="11"/>
      <color indexed="8"/>
      <name val="Calibri"/>
      <family val="2"/>
    </font>
    <font>
      <b/>
      <u/>
      <sz val="11"/>
      <color indexed="16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u val="singleAccounting"/>
      <sz val="10"/>
      <name val="Arial"/>
      <family val="2"/>
    </font>
    <font>
      <vertAlign val="superscript"/>
      <sz val="10"/>
      <name val="Arial"/>
      <family val="2"/>
    </font>
    <font>
      <sz val="10"/>
      <color rgb="FFFF0000"/>
      <name val="Arial"/>
      <family val="2"/>
    </font>
    <font>
      <sz val="6.5"/>
      <name val="Arial"/>
      <family val="2"/>
    </font>
    <font>
      <b/>
      <i/>
      <sz val="10"/>
      <color theme="5"/>
      <name val="Arial"/>
      <family val="2"/>
    </font>
    <font>
      <b/>
      <sz val="8"/>
      <color indexed="12"/>
      <name val="Arial"/>
      <family val="2"/>
    </font>
    <font>
      <b/>
      <u/>
      <sz val="8"/>
      <name val="Arial"/>
      <family val="2"/>
    </font>
    <font>
      <b/>
      <sz val="8"/>
      <color indexed="10"/>
      <name val="Arial"/>
      <family val="2"/>
    </font>
    <font>
      <b/>
      <sz val="8"/>
      <color indexed="39"/>
      <name val="Arial"/>
      <family val="2"/>
    </font>
    <font>
      <sz val="8"/>
      <color indexed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9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6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6" fillId="13" borderId="0" applyNumberFormat="0" applyBorder="0" applyAlignment="0" applyProtection="0"/>
    <xf numFmtId="166" fontId="7" fillId="2" borderId="9">
      <alignment horizontal="center" vertical="center"/>
    </xf>
    <xf numFmtId="44" fontId="1" fillId="0" borderId="0" applyFont="0" applyFill="0" applyBorder="0" applyAlignment="0" applyProtection="0"/>
    <xf numFmtId="6" fontId="8" fillId="0" borderId="0">
      <protection locked="0"/>
    </xf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167" fontId="1" fillId="0" borderId="0">
      <protection locked="0"/>
    </xf>
    <xf numFmtId="38" fontId="2" fillId="2" borderId="0" applyNumberFormat="0" applyBorder="0" applyAlignment="0" applyProtection="0"/>
    <xf numFmtId="0" fontId="10" fillId="0" borderId="0" applyNumberFormat="0" applyFill="0" applyBorder="0" applyAlignment="0" applyProtection="0"/>
    <xf numFmtId="168" fontId="1" fillId="0" borderId="0">
      <protection locked="0"/>
    </xf>
    <xf numFmtId="168" fontId="1" fillId="0" borderId="0">
      <protection locked="0"/>
    </xf>
    <xf numFmtId="0" fontId="11" fillId="0" borderId="10" applyNumberFormat="0" applyFill="0" applyAlignment="0" applyProtection="0"/>
    <xf numFmtId="10" fontId="2" fillId="17" borderId="11" applyNumberFormat="0" applyBorder="0" applyAlignment="0" applyProtection="0"/>
    <xf numFmtId="37" fontId="12" fillId="0" borderId="0"/>
    <xf numFmtId="169" fontId="13" fillId="0" borderId="0"/>
    <xf numFmtId="0" fontId="1" fillId="0" borderId="0"/>
    <xf numFmtId="0" fontId="5" fillId="0" borderId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14" fillId="18" borderId="12" applyNumberFormat="0" applyProtection="0">
      <alignment vertical="center"/>
    </xf>
    <xf numFmtId="4" fontId="15" fillId="19" borderId="12" applyNumberFormat="0" applyProtection="0">
      <alignment vertical="center"/>
    </xf>
    <xf numFmtId="4" fontId="14" fillId="19" borderId="12" applyNumberFormat="0" applyProtection="0">
      <alignment horizontal="left" vertical="center" indent="1"/>
    </xf>
    <xf numFmtId="0" fontId="14" fillId="19" borderId="12" applyNumberFormat="0" applyProtection="0">
      <alignment horizontal="left" vertical="top" indent="1"/>
    </xf>
    <xf numFmtId="4" fontId="14" fillId="20" borderId="0" applyNumberFormat="0" applyProtection="0">
      <alignment horizontal="left" vertical="center" indent="1"/>
    </xf>
    <xf numFmtId="4" fontId="16" fillId="21" borderId="12" applyNumberFormat="0" applyProtection="0">
      <alignment horizontal="right" vertical="center"/>
    </xf>
    <xf numFmtId="4" fontId="16" fillId="22" borderId="12" applyNumberFormat="0" applyProtection="0">
      <alignment horizontal="right" vertical="center"/>
    </xf>
    <xf numFmtId="4" fontId="16" fillId="23" borderId="12" applyNumberFormat="0" applyProtection="0">
      <alignment horizontal="right" vertical="center"/>
    </xf>
    <xf numFmtId="4" fontId="16" fillId="24" borderId="12" applyNumberFormat="0" applyProtection="0">
      <alignment horizontal="right" vertical="center"/>
    </xf>
    <xf numFmtId="4" fontId="16" fillId="25" borderId="12" applyNumberFormat="0" applyProtection="0">
      <alignment horizontal="right" vertical="center"/>
    </xf>
    <xf numFmtId="4" fontId="16" fillId="26" borderId="12" applyNumberFormat="0" applyProtection="0">
      <alignment horizontal="right" vertical="center"/>
    </xf>
    <xf numFmtId="4" fontId="16" fillId="27" borderId="12" applyNumberFormat="0" applyProtection="0">
      <alignment horizontal="right" vertical="center"/>
    </xf>
    <xf numFmtId="4" fontId="16" fillId="28" borderId="12" applyNumberFormat="0" applyProtection="0">
      <alignment horizontal="right" vertical="center"/>
    </xf>
    <xf numFmtId="4" fontId="16" fillId="29" borderId="12" applyNumberFormat="0" applyProtection="0">
      <alignment horizontal="right" vertical="center"/>
    </xf>
    <xf numFmtId="4" fontId="14" fillId="30" borderId="13" applyNumberFormat="0" applyProtection="0">
      <alignment horizontal="left" vertical="center" indent="1"/>
    </xf>
    <xf numFmtId="4" fontId="16" fillId="31" borderId="0" applyNumberFormat="0" applyProtection="0">
      <alignment horizontal="left" vertical="center" indent="1"/>
    </xf>
    <xf numFmtId="4" fontId="17" fillId="32" borderId="0" applyNumberFormat="0" applyProtection="0">
      <alignment horizontal="left" vertical="center" indent="1"/>
    </xf>
    <xf numFmtId="4" fontId="16" fillId="33" borderId="12" applyNumberFormat="0" applyProtection="0">
      <alignment horizontal="right" vertical="center"/>
    </xf>
    <xf numFmtId="4" fontId="16" fillId="31" borderId="0" applyNumberFormat="0" applyProtection="0">
      <alignment horizontal="left" vertical="center" indent="1"/>
    </xf>
    <xf numFmtId="4" fontId="16" fillId="20" borderId="0" applyNumberFormat="0" applyProtection="0">
      <alignment horizontal="left" vertical="center" indent="1"/>
    </xf>
    <xf numFmtId="0" fontId="1" fillId="32" borderId="12" applyNumberFormat="0" applyProtection="0">
      <alignment horizontal="left" vertical="center" indent="1"/>
    </xf>
    <xf numFmtId="0" fontId="1" fillId="32" borderId="12" applyNumberFormat="0" applyProtection="0">
      <alignment horizontal="left" vertical="top" indent="1"/>
    </xf>
    <xf numFmtId="0" fontId="1" fillId="20" borderId="12" applyNumberFormat="0" applyProtection="0">
      <alignment horizontal="left" vertical="center" indent="1"/>
    </xf>
    <xf numFmtId="0" fontId="1" fillId="20" borderId="12" applyNumberFormat="0" applyProtection="0">
      <alignment horizontal="left" vertical="top" indent="1"/>
    </xf>
    <xf numFmtId="0" fontId="1" fillId="34" borderId="12" applyNumberFormat="0" applyProtection="0">
      <alignment horizontal="left" vertical="center" indent="1"/>
    </xf>
    <xf numFmtId="0" fontId="1" fillId="34" borderId="12" applyNumberFormat="0" applyProtection="0">
      <alignment horizontal="left" vertical="top" indent="1"/>
    </xf>
    <xf numFmtId="0" fontId="1" fillId="35" borderId="12" applyNumberFormat="0" applyProtection="0">
      <alignment horizontal="left" vertical="center" indent="1"/>
    </xf>
    <xf numFmtId="0" fontId="1" fillId="35" borderId="12" applyNumberFormat="0" applyProtection="0">
      <alignment horizontal="left" vertical="top" indent="1"/>
    </xf>
    <xf numFmtId="0" fontId="1" fillId="36" borderId="11" applyNumberFormat="0">
      <protection locked="0"/>
    </xf>
    <xf numFmtId="4" fontId="16" fillId="37" borderId="12" applyNumberFormat="0" applyProtection="0">
      <alignment vertical="center"/>
    </xf>
    <xf numFmtId="4" fontId="18" fillId="37" borderId="12" applyNumberFormat="0" applyProtection="0">
      <alignment vertical="center"/>
    </xf>
    <xf numFmtId="4" fontId="16" fillId="37" borderId="12" applyNumberFormat="0" applyProtection="0">
      <alignment horizontal="left" vertical="center" indent="1"/>
    </xf>
    <xf numFmtId="0" fontId="16" fillId="37" borderId="12" applyNumberFormat="0" applyProtection="0">
      <alignment horizontal="left" vertical="top" indent="1"/>
    </xf>
    <xf numFmtId="4" fontId="16" fillId="31" borderId="12" applyNumberFormat="0" applyProtection="0">
      <alignment horizontal="right" vertical="center"/>
    </xf>
    <xf numFmtId="4" fontId="18" fillId="31" borderId="12" applyNumberFormat="0" applyProtection="0">
      <alignment horizontal="right" vertical="center"/>
    </xf>
    <xf numFmtId="4" fontId="16" fillId="33" borderId="12" applyNumberFormat="0" applyProtection="0">
      <alignment horizontal="left" vertical="center" indent="1"/>
    </xf>
    <xf numFmtId="0" fontId="16" fillId="20" borderId="12" applyNumberFormat="0" applyProtection="0">
      <alignment horizontal="left" vertical="top" indent="1"/>
    </xf>
    <xf numFmtId="4" fontId="19" fillId="38" borderId="0" applyNumberFormat="0" applyProtection="0">
      <alignment horizontal="left" vertical="center" indent="1"/>
    </xf>
    <xf numFmtId="4" fontId="20" fillId="31" borderId="12" applyNumberFormat="0" applyProtection="0">
      <alignment horizontal="right" vertical="center"/>
    </xf>
    <xf numFmtId="0" fontId="21" fillId="39" borderId="0"/>
    <xf numFmtId="0" fontId="22" fillId="0" borderId="0" applyNumberFormat="0" applyFill="0" applyBorder="0" applyAlignment="0" applyProtection="0"/>
    <xf numFmtId="37" fontId="2" fillId="2" borderId="0" applyNumberFormat="0" applyBorder="0" applyAlignment="0" applyProtection="0"/>
    <xf numFmtId="37" fontId="2" fillId="0" borderId="0"/>
    <xf numFmtId="37" fontId="2" fillId="19" borderId="0" applyNumberFormat="0" applyBorder="0" applyAlignment="0" applyProtection="0"/>
    <xf numFmtId="3" fontId="4" fillId="0" borderId="10" applyProtection="0"/>
    <xf numFmtId="0" fontId="36" fillId="0" borderId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16" fillId="0" borderId="0"/>
  </cellStyleXfs>
  <cellXfs count="217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2" borderId="0" xfId="0" applyFont="1" applyFill="1"/>
    <xf numFmtId="0" fontId="0" fillId="0" borderId="0" xfId="0" applyFill="1"/>
    <xf numFmtId="0" fontId="0" fillId="0" borderId="0" xfId="0" applyFont="1"/>
    <xf numFmtId="0" fontId="0" fillId="0" borderId="0" xfId="0" applyFont="1" applyFill="1"/>
    <xf numFmtId="43" fontId="25" fillId="40" borderId="1" xfId="1" applyFont="1" applyFill="1" applyBorder="1" applyAlignment="1">
      <alignment horizontal="center"/>
    </xf>
    <xf numFmtId="43" fontId="25" fillId="40" borderId="29" xfId="1" applyFont="1" applyFill="1" applyBorder="1" applyAlignment="1">
      <alignment horizontal="center"/>
    </xf>
    <xf numFmtId="43" fontId="25" fillId="40" borderId="3" xfId="1" applyFont="1" applyFill="1" applyBorder="1" applyAlignment="1">
      <alignment horizontal="center"/>
    </xf>
    <xf numFmtId="0" fontId="0" fillId="40" borderId="1" xfId="0" quotePrefix="1" applyFont="1" applyFill="1" applyBorder="1" applyAlignment="1">
      <alignment horizontal="left"/>
    </xf>
    <xf numFmtId="0" fontId="0" fillId="40" borderId="2" xfId="0" applyFont="1" applyFill="1" applyBorder="1"/>
    <xf numFmtId="0" fontId="0" fillId="40" borderId="3" xfId="0" applyFont="1" applyFill="1" applyBorder="1"/>
    <xf numFmtId="0" fontId="0" fillId="40" borderId="26" xfId="0" applyFont="1" applyFill="1" applyBorder="1"/>
    <xf numFmtId="0" fontId="0" fillId="40" borderId="7" xfId="0" applyFont="1" applyFill="1" applyBorder="1"/>
    <xf numFmtId="0" fontId="0" fillId="40" borderId="8" xfId="0" applyFont="1" applyFill="1" applyBorder="1"/>
    <xf numFmtId="0" fontId="0" fillId="40" borderId="28" xfId="0" quotePrefix="1" applyFont="1" applyFill="1" applyBorder="1" applyAlignment="1">
      <alignment horizontal="center"/>
    </xf>
    <xf numFmtId="0" fontId="0" fillId="40" borderId="26" xfId="0" quotePrefix="1" applyFont="1" applyFill="1" applyBorder="1" applyAlignment="1">
      <alignment horizontal="center"/>
    </xf>
    <xf numFmtId="0" fontId="0" fillId="40" borderId="20" xfId="0" quotePrefix="1" applyFill="1" applyBorder="1" applyAlignment="1">
      <alignment horizontal="left"/>
    </xf>
    <xf numFmtId="0" fontId="0" fillId="40" borderId="21" xfId="0" applyFont="1" applyFill="1" applyBorder="1"/>
    <xf numFmtId="0" fontId="0" fillId="40" borderId="22" xfId="0" applyFont="1" applyFill="1" applyBorder="1"/>
    <xf numFmtId="2" fontId="0" fillId="40" borderId="44" xfId="0" applyNumberFormat="1" applyFont="1" applyFill="1" applyBorder="1" applyAlignment="1">
      <alignment horizontal="right"/>
    </xf>
    <xf numFmtId="2" fontId="0" fillId="40" borderId="22" xfId="0" applyNumberFormat="1" applyFont="1" applyFill="1" applyBorder="1" applyAlignment="1">
      <alignment horizontal="right"/>
    </xf>
    <xf numFmtId="3" fontId="0" fillId="40" borderId="44" xfId="0" applyNumberFormat="1" applyFont="1" applyFill="1" applyBorder="1" applyAlignment="1">
      <alignment horizontal="right"/>
    </xf>
    <xf numFmtId="3" fontId="0" fillId="40" borderId="22" xfId="0" applyNumberFormat="1" applyFont="1" applyFill="1" applyBorder="1" applyAlignment="1">
      <alignment horizontal="right"/>
    </xf>
    <xf numFmtId="0" fontId="0" fillId="40" borderId="15" xfId="0" quotePrefix="1" applyFill="1" applyBorder="1" applyAlignment="1">
      <alignment horizontal="left"/>
    </xf>
    <xf numFmtId="0" fontId="0" fillId="40" borderId="16" xfId="0" applyFont="1" applyFill="1" applyBorder="1"/>
    <xf numFmtId="0" fontId="0" fillId="40" borderId="17" xfId="0" applyFont="1" applyFill="1" applyBorder="1"/>
    <xf numFmtId="2" fontId="0" fillId="40" borderId="36" xfId="0" applyNumberFormat="1" applyFont="1" applyFill="1" applyBorder="1" applyAlignment="1">
      <alignment horizontal="right"/>
    </xf>
    <xf numFmtId="2" fontId="0" fillId="40" borderId="17" xfId="0" applyNumberFormat="1" applyFont="1" applyFill="1" applyBorder="1" applyAlignment="1">
      <alignment horizontal="right"/>
    </xf>
    <xf numFmtId="3" fontId="0" fillId="40" borderId="36" xfId="0" applyNumberFormat="1" applyFont="1" applyFill="1" applyBorder="1" applyAlignment="1">
      <alignment horizontal="right"/>
    </xf>
    <xf numFmtId="3" fontId="0" fillId="40" borderId="17" xfId="0" applyNumberFormat="1" applyFont="1" applyFill="1" applyBorder="1" applyAlignment="1">
      <alignment horizontal="right"/>
    </xf>
    <xf numFmtId="0" fontId="0" fillId="40" borderId="38" xfId="0" quotePrefix="1" applyFill="1" applyBorder="1" applyAlignment="1">
      <alignment horizontal="left"/>
    </xf>
    <xf numFmtId="0" fontId="0" fillId="40" borderId="45" xfId="0" applyFont="1" applyFill="1" applyBorder="1"/>
    <xf numFmtId="0" fontId="0" fillId="40" borderId="40" xfId="0" applyFont="1" applyFill="1" applyBorder="1"/>
    <xf numFmtId="3" fontId="0" fillId="40" borderId="39" xfId="1" applyNumberFormat="1" applyFont="1" applyFill="1" applyBorder="1" applyAlignment="1">
      <alignment horizontal="right"/>
    </xf>
    <xf numFmtId="3" fontId="0" fillId="40" borderId="40" xfId="1" applyNumberFormat="1" applyFont="1" applyFill="1" applyBorder="1" applyAlignment="1">
      <alignment horizontal="right"/>
    </xf>
    <xf numFmtId="3" fontId="0" fillId="40" borderId="39" xfId="0" applyNumberFormat="1" applyFont="1" applyFill="1" applyBorder="1" applyAlignment="1">
      <alignment horizontal="right"/>
    </xf>
    <xf numFmtId="3" fontId="0" fillId="40" borderId="40" xfId="0" applyNumberFormat="1" applyFont="1" applyFill="1" applyBorder="1" applyAlignment="1">
      <alignment horizontal="right"/>
    </xf>
    <xf numFmtId="0" fontId="0" fillId="40" borderId="31" xfId="0" quotePrefix="1" applyFill="1" applyBorder="1" applyAlignment="1">
      <alignment horizontal="center" wrapText="1"/>
    </xf>
    <xf numFmtId="0" fontId="24" fillId="40" borderId="6" xfId="0" quotePrefix="1" applyFont="1" applyFill="1" applyBorder="1" applyAlignment="1">
      <alignment horizontal="left"/>
    </xf>
    <xf numFmtId="0" fontId="0" fillId="40" borderId="0" xfId="0" quotePrefix="1" applyFill="1" applyAlignment="1">
      <alignment horizontal="left"/>
    </xf>
    <xf numFmtId="0" fontId="0" fillId="40" borderId="0" xfId="0" applyFont="1" applyFill="1"/>
    <xf numFmtId="0" fontId="0" fillId="40" borderId="0" xfId="0" applyFont="1" applyFill="1" applyAlignment="1">
      <alignment horizontal="center"/>
    </xf>
    <xf numFmtId="0" fontId="0" fillId="40" borderId="0" xfId="0" quotePrefix="1" applyFont="1" applyFill="1" applyAlignment="1">
      <alignment horizontal="right"/>
    </xf>
    <xf numFmtId="0" fontId="0" fillId="40" borderId="0" xfId="0" quotePrefix="1" applyFont="1" applyFill="1" applyAlignment="1">
      <alignment horizontal="left"/>
    </xf>
    <xf numFmtId="0" fontId="0" fillId="40" borderId="0" xfId="0" quotePrefix="1" applyFont="1" applyFill="1" applyAlignment="1">
      <alignment horizontal="center"/>
    </xf>
    <xf numFmtId="0" fontId="24" fillId="40" borderId="0" xfId="0" quotePrefix="1" applyFont="1" applyFill="1" applyAlignment="1">
      <alignment horizontal="left"/>
    </xf>
    <xf numFmtId="15" fontId="0" fillId="40" borderId="0" xfId="0" quotePrefix="1" applyNumberFormat="1" applyFont="1" applyFill="1" applyAlignment="1">
      <alignment horizontal="left"/>
    </xf>
    <xf numFmtId="15" fontId="0" fillId="40" borderId="0" xfId="0" quotePrefix="1" applyNumberFormat="1" applyFont="1" applyFill="1" applyAlignment="1">
      <alignment horizontal="center"/>
    </xf>
    <xf numFmtId="5" fontId="0" fillId="40" borderId="22" xfId="2" applyNumberFormat="1" applyFont="1" applyFill="1" applyBorder="1" applyAlignment="1">
      <alignment horizontal="right"/>
    </xf>
    <xf numFmtId="5" fontId="0" fillId="40" borderId="17" xfId="2" applyNumberFormat="1" applyFont="1" applyFill="1" applyBorder="1"/>
    <xf numFmtId="5" fontId="0" fillId="40" borderId="40" xfId="0" applyNumberFormat="1" applyFont="1" applyFill="1" applyBorder="1"/>
    <xf numFmtId="0" fontId="26" fillId="40" borderId="0" xfId="0" quotePrefix="1" applyFont="1" applyFill="1" applyAlignment="1">
      <alignment horizontal="left"/>
    </xf>
    <xf numFmtId="0" fontId="24" fillId="40" borderId="25" xfId="0" applyFont="1" applyFill="1" applyBorder="1" applyAlignment="1">
      <alignment horizontal="left"/>
    </xf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0" fillId="40" borderId="6" xfId="0" quotePrefix="1" applyFont="1" applyFill="1" applyBorder="1" applyAlignment="1">
      <alignment horizontal="center"/>
    </xf>
    <xf numFmtId="0" fontId="0" fillId="40" borderId="30" xfId="0" quotePrefix="1" applyFont="1" applyFill="1" applyBorder="1" applyAlignment="1">
      <alignment horizontal="center" wrapText="1"/>
    </xf>
    <xf numFmtId="0" fontId="0" fillId="40" borderId="8" xfId="0" quotePrefix="1" applyFont="1" applyFill="1" applyBorder="1" applyAlignment="1">
      <alignment horizontal="center" wrapText="1"/>
    </xf>
    <xf numFmtId="0" fontId="0" fillId="40" borderId="28" xfId="0" quotePrefix="1" applyFont="1" applyFill="1" applyBorder="1" applyAlignment="1">
      <alignment horizontal="center" wrapText="1"/>
    </xf>
    <xf numFmtId="0" fontId="0" fillId="40" borderId="31" xfId="0" quotePrefix="1" applyFont="1" applyFill="1" applyBorder="1" applyAlignment="1">
      <alignment horizontal="center" wrapText="1"/>
    </xf>
    <xf numFmtId="165" fontId="0" fillId="0" borderId="0" xfId="1" applyNumberFormat="1" applyFont="1"/>
    <xf numFmtId="0" fontId="0" fillId="40" borderId="23" xfId="0" applyFont="1" applyFill="1" applyBorder="1" applyAlignment="1">
      <alignment horizontal="center"/>
    </xf>
    <xf numFmtId="3" fontId="0" fillId="40" borderId="33" xfId="1" applyNumberFormat="1" applyFont="1" applyFill="1" applyBorder="1" applyAlignment="1">
      <alignment horizontal="right"/>
    </xf>
    <xf numFmtId="3" fontId="0" fillId="40" borderId="24" xfId="0" applyNumberFormat="1" applyFont="1" applyFill="1" applyBorder="1" applyAlignment="1">
      <alignment horizontal="right"/>
    </xf>
    <xf numFmtId="164" fontId="0" fillId="40" borderId="24" xfId="3" quotePrefix="1" applyNumberFormat="1" applyFont="1" applyFill="1" applyBorder="1" applyAlignment="1">
      <alignment horizontal="right"/>
    </xf>
    <xf numFmtId="3" fontId="0" fillId="40" borderId="33" xfId="1" applyNumberFormat="1" applyFont="1" applyFill="1" applyBorder="1" applyAlignment="1">
      <alignment horizontal="right" vertical="center"/>
    </xf>
    <xf numFmtId="3" fontId="0" fillId="40" borderId="34" xfId="0" applyNumberFormat="1" applyFont="1" applyFill="1" applyBorder="1" applyAlignment="1">
      <alignment horizontal="right"/>
    </xf>
    <xf numFmtId="164" fontId="0" fillId="40" borderId="34" xfId="3" quotePrefix="1" applyNumberFormat="1" applyFont="1" applyFill="1" applyBorder="1" applyAlignment="1">
      <alignment horizontal="right"/>
    </xf>
    <xf numFmtId="37" fontId="0" fillId="40" borderId="35" xfId="0" applyNumberFormat="1" applyFont="1" applyFill="1" applyBorder="1" applyAlignment="1">
      <alignment horizontal="right"/>
    </xf>
    <xf numFmtId="0" fontId="0" fillId="40" borderId="15" xfId="0" applyFont="1" applyFill="1" applyBorder="1" applyAlignment="1">
      <alignment horizontal="center"/>
    </xf>
    <xf numFmtId="3" fontId="0" fillId="40" borderId="36" xfId="1" applyNumberFormat="1" applyFont="1" applyFill="1" applyBorder="1" applyAlignment="1">
      <alignment horizontal="right"/>
    </xf>
    <xf numFmtId="3" fontId="0" fillId="40" borderId="17" xfId="1" applyNumberFormat="1" applyFont="1" applyFill="1" applyBorder="1" applyAlignment="1">
      <alignment horizontal="right"/>
    </xf>
    <xf numFmtId="164" fontId="0" fillId="40" borderId="17" xfId="3" quotePrefix="1" applyNumberFormat="1" applyFont="1" applyFill="1" applyBorder="1" applyAlignment="1">
      <alignment horizontal="right"/>
    </xf>
    <xf numFmtId="3" fontId="0" fillId="40" borderId="36" xfId="1" applyNumberFormat="1" applyFont="1" applyFill="1" applyBorder="1" applyAlignment="1">
      <alignment horizontal="right" vertical="center"/>
    </xf>
    <xf numFmtId="3" fontId="0" fillId="40" borderId="11" xfId="0" applyNumberFormat="1" applyFont="1" applyFill="1" applyBorder="1" applyAlignment="1">
      <alignment horizontal="right"/>
    </xf>
    <xf numFmtId="164" fontId="0" fillId="40" borderId="11" xfId="3" quotePrefix="1" applyNumberFormat="1" applyFont="1" applyFill="1" applyBorder="1" applyAlignment="1">
      <alignment horizontal="right"/>
    </xf>
    <xf numFmtId="37" fontId="0" fillId="40" borderId="37" xfId="0" applyNumberFormat="1" applyFont="1" applyFill="1" applyBorder="1" applyAlignment="1">
      <alignment horizontal="right"/>
    </xf>
    <xf numFmtId="9" fontId="0" fillId="40" borderId="11" xfId="0" quotePrefix="1" applyNumberFormat="1" applyFont="1" applyFill="1" applyBorder="1" applyAlignment="1">
      <alignment horizontal="right"/>
    </xf>
    <xf numFmtId="0" fontId="0" fillId="40" borderId="38" xfId="0" applyFont="1" applyFill="1" applyBorder="1" applyAlignment="1">
      <alignment horizontal="center"/>
    </xf>
    <xf numFmtId="164" fontId="0" fillId="40" borderId="40" xfId="3" quotePrefix="1" applyNumberFormat="1" applyFont="1" applyFill="1" applyBorder="1" applyAlignment="1">
      <alignment horizontal="right"/>
    </xf>
    <xf numFmtId="3" fontId="0" fillId="40" borderId="39" xfId="1" applyNumberFormat="1" applyFont="1" applyFill="1" applyBorder="1" applyAlignment="1">
      <alignment horizontal="right" vertical="center"/>
    </xf>
    <xf numFmtId="3" fontId="0" fillId="40" borderId="41" xfId="0" applyNumberFormat="1" applyFont="1" applyFill="1" applyBorder="1" applyAlignment="1">
      <alignment horizontal="right"/>
    </xf>
    <xf numFmtId="9" fontId="0" fillId="40" borderId="41" xfId="0" quotePrefix="1" applyNumberFormat="1" applyFont="1" applyFill="1" applyBorder="1" applyAlignment="1">
      <alignment horizontal="right"/>
    </xf>
    <xf numFmtId="37" fontId="0" fillId="40" borderId="42" xfId="0" applyNumberFormat="1" applyFont="1" applyFill="1" applyBorder="1" applyAlignment="1">
      <alignment horizontal="right"/>
    </xf>
    <xf numFmtId="0" fontId="0" fillId="40" borderId="20" xfId="0" quotePrefix="1" applyFont="1" applyFill="1" applyBorder="1" applyAlignment="1">
      <alignment horizontal="left"/>
    </xf>
    <xf numFmtId="0" fontId="0" fillId="40" borderId="15" xfId="0" quotePrefix="1" applyFont="1" applyFill="1" applyBorder="1" applyAlignment="1">
      <alignment horizontal="left"/>
    </xf>
    <xf numFmtId="0" fontId="0" fillId="40" borderId="38" xfId="0" quotePrefix="1" applyFont="1" applyFill="1" applyBorder="1" applyAlignment="1">
      <alignment horizontal="left"/>
    </xf>
    <xf numFmtId="0" fontId="0" fillId="40" borderId="27" xfId="0" applyFont="1" applyFill="1" applyBorder="1"/>
    <xf numFmtId="0" fontId="0" fillId="40" borderId="6" xfId="0" applyFont="1" applyFill="1" applyBorder="1"/>
    <xf numFmtId="3" fontId="0" fillId="0" borderId="0" xfId="0" applyNumberFormat="1" applyFont="1"/>
    <xf numFmtId="3" fontId="0" fillId="0" borderId="0" xfId="1" applyNumberFormat="1" applyFont="1" applyFill="1" applyAlignment="1">
      <alignment horizontal="center"/>
    </xf>
    <xf numFmtId="3" fontId="0" fillId="40" borderId="0" xfId="1" applyNumberFormat="1" applyFont="1" applyFill="1" applyAlignment="1">
      <alignment horizontal="right"/>
    </xf>
    <xf numFmtId="0" fontId="0" fillId="40" borderId="0" xfId="0" applyFont="1" applyFill="1" applyAlignment="1">
      <alignment horizontal="right"/>
    </xf>
    <xf numFmtId="0" fontId="0" fillId="40" borderId="0" xfId="0" applyFont="1" applyFill="1" applyBorder="1" applyAlignment="1">
      <alignment horizontal="right"/>
    </xf>
    <xf numFmtId="0" fontId="24" fillId="40" borderId="0" xfId="0" applyFont="1" applyFill="1" applyBorder="1" applyAlignment="1">
      <alignment horizontal="right"/>
    </xf>
    <xf numFmtId="0" fontId="24" fillId="40" borderId="0" xfId="0" applyFont="1" applyFill="1" applyAlignment="1">
      <alignment horizontal="right"/>
    </xf>
    <xf numFmtId="0" fontId="24" fillId="40" borderId="0" xfId="0" applyFont="1" applyFill="1" applyAlignment="1">
      <alignment horizontal="left"/>
    </xf>
    <xf numFmtId="0" fontId="0" fillId="40" borderId="0" xfId="0" applyFont="1" applyFill="1" applyAlignment="1">
      <alignment horizontal="left"/>
    </xf>
    <xf numFmtId="5" fontId="0" fillId="40" borderId="0" xfId="0" applyNumberFormat="1" applyFont="1" applyFill="1" applyAlignment="1">
      <alignment horizontal="right"/>
    </xf>
    <xf numFmtId="5" fontId="0" fillId="40" borderId="40" xfId="0" applyNumberFormat="1" applyFill="1" applyBorder="1" applyAlignment="1">
      <alignment horizontal="right"/>
    </xf>
    <xf numFmtId="5" fontId="0" fillId="40" borderId="40" xfId="0" quotePrefix="1" applyNumberFormat="1" applyFill="1" applyBorder="1" applyAlignment="1">
      <alignment horizontal="right"/>
    </xf>
    <xf numFmtId="0" fontId="0" fillId="40" borderId="28" xfId="0" quotePrefix="1" applyFill="1" applyBorder="1" applyAlignment="1">
      <alignment horizontal="center" wrapText="1"/>
    </xf>
    <xf numFmtId="2" fontId="0" fillId="40" borderId="44" xfId="0" quotePrefix="1" applyNumberFormat="1" applyFill="1" applyBorder="1" applyAlignment="1">
      <alignment horizontal="right"/>
    </xf>
    <xf numFmtId="5" fontId="0" fillId="40" borderId="22" xfId="2" quotePrefix="1" applyNumberFormat="1" applyFont="1" applyFill="1" applyBorder="1" applyAlignment="1">
      <alignment horizontal="right"/>
    </xf>
    <xf numFmtId="5" fontId="0" fillId="0" borderId="17" xfId="2" applyNumberFormat="1" applyFont="1" applyFill="1" applyBorder="1"/>
    <xf numFmtId="3" fontId="0" fillId="0" borderId="24" xfId="0" applyNumberFormat="1" applyFont="1" applyFill="1" applyBorder="1" applyAlignment="1">
      <alignment horizontal="right"/>
    </xf>
    <xf numFmtId="3" fontId="0" fillId="0" borderId="17" xfId="1" applyNumberFormat="1" applyFont="1" applyFill="1" applyBorder="1" applyAlignment="1">
      <alignment horizontal="right"/>
    </xf>
    <xf numFmtId="0" fontId="29" fillId="0" borderId="0" xfId="0" applyFont="1"/>
    <xf numFmtId="0" fontId="28" fillId="0" borderId="0" xfId="0" applyFont="1" applyFill="1" applyBorder="1" applyAlignment="1">
      <alignment horizontal="left"/>
    </xf>
    <xf numFmtId="0" fontId="36" fillId="0" borderId="0" xfId="87"/>
    <xf numFmtId="165" fontId="37" fillId="0" borderId="11" xfId="88" applyNumberFormat="1" applyFont="1" applyFill="1" applyBorder="1"/>
    <xf numFmtId="165" fontId="37" fillId="0" borderId="43" xfId="88" applyNumberFormat="1" applyFont="1" applyFill="1" applyBorder="1"/>
    <xf numFmtId="170" fontId="3" fillId="0" borderId="49" xfId="87" applyNumberFormat="1" applyFont="1" applyFill="1" applyBorder="1"/>
    <xf numFmtId="0" fontId="2" fillId="0" borderId="11" xfId="87" applyFont="1" applyFill="1" applyBorder="1" applyAlignment="1">
      <alignment horizontal="left"/>
    </xf>
    <xf numFmtId="170" fontId="3" fillId="0" borderId="18" xfId="89" applyNumberFormat="1" applyFont="1" applyFill="1" applyBorder="1" applyAlignment="1">
      <alignment horizontal="center"/>
    </xf>
    <xf numFmtId="0" fontId="38" fillId="0" borderId="7" xfId="87" applyFont="1" applyFill="1" applyBorder="1" applyAlignment="1">
      <alignment horizontal="center"/>
    </xf>
    <xf numFmtId="0" fontId="38" fillId="0" borderId="19" xfId="87" applyFont="1" applyFill="1" applyBorder="1" applyAlignment="1">
      <alignment horizontal="center"/>
    </xf>
    <xf numFmtId="0" fontId="38" fillId="0" borderId="19" xfId="87" quotePrefix="1" applyFont="1" applyFill="1" applyBorder="1" applyAlignment="1">
      <alignment horizontal="center"/>
    </xf>
    <xf numFmtId="0" fontId="38" fillId="0" borderId="6" xfId="87" applyFont="1" applyFill="1" applyBorder="1"/>
    <xf numFmtId="0" fontId="3" fillId="0" borderId="14" xfId="89" applyNumberFormat="1" applyFont="1" applyFill="1" applyBorder="1" applyAlignment="1">
      <alignment horizontal="center"/>
    </xf>
    <xf numFmtId="0" fontId="38" fillId="0" borderId="2" xfId="87" applyFont="1" applyFill="1" applyBorder="1" applyAlignment="1">
      <alignment horizontal="center"/>
    </xf>
    <xf numFmtId="0" fontId="38" fillId="0" borderId="50" xfId="87" applyFont="1" applyFill="1" applyBorder="1" applyAlignment="1">
      <alignment horizontal="center"/>
    </xf>
    <xf numFmtId="0" fontId="38" fillId="0" borderId="50" xfId="87" applyFont="1" applyFill="1" applyBorder="1"/>
    <xf numFmtId="0" fontId="38" fillId="0" borderId="1" xfId="87" applyFont="1" applyFill="1" applyBorder="1"/>
    <xf numFmtId="170" fontId="3" fillId="0" borderId="0" xfId="89" applyNumberFormat="1" applyFont="1" applyFill="1"/>
    <xf numFmtId="0" fontId="37" fillId="0" borderId="0" xfId="87" applyFont="1" applyFill="1"/>
    <xf numFmtId="0" fontId="3" fillId="0" borderId="0" xfId="87" applyFont="1" applyFill="1"/>
    <xf numFmtId="165" fontId="37" fillId="0" borderId="0" xfId="87" applyNumberFormat="1" applyFont="1" applyFill="1"/>
    <xf numFmtId="0" fontId="39" fillId="0" borderId="0" xfId="87" applyFont="1" applyFill="1"/>
    <xf numFmtId="0" fontId="23" fillId="0" borderId="0" xfId="87" applyFont="1" applyFill="1"/>
    <xf numFmtId="0" fontId="40" fillId="0" borderId="0" xfId="87" applyFont="1" applyFill="1"/>
    <xf numFmtId="0" fontId="24" fillId="0" borderId="0" xfId="87" applyFont="1" applyFill="1"/>
    <xf numFmtId="0" fontId="36" fillId="0" borderId="0" xfId="87" applyFill="1"/>
    <xf numFmtId="165" fontId="0" fillId="0" borderId="0" xfId="88" applyNumberFormat="1" applyFont="1" applyFill="1"/>
    <xf numFmtId="0" fontId="24" fillId="0" borderId="0" xfId="87" applyFont="1" applyFill="1" applyAlignment="1">
      <alignment horizontal="left"/>
    </xf>
    <xf numFmtId="0" fontId="24" fillId="0" borderId="0" xfId="87" applyFont="1"/>
    <xf numFmtId="0" fontId="2" fillId="0" borderId="36" xfId="87" quotePrefix="1" applyNumberFormat="1" applyFont="1" applyFill="1" applyBorder="1" applyAlignment="1">
      <alignment horizontal="center"/>
    </xf>
    <xf numFmtId="3" fontId="0" fillId="0" borderId="39" xfId="0" applyNumberFormat="1" applyFont="1" applyFill="1" applyBorder="1" applyAlignment="1">
      <alignment horizontal="right"/>
    </xf>
    <xf numFmtId="3" fontId="0" fillId="0" borderId="40" xfId="0" applyNumberFormat="1" applyFont="1" applyFill="1" applyBorder="1" applyAlignment="1">
      <alignment horizontal="right"/>
    </xf>
    <xf numFmtId="165" fontId="2" fillId="40" borderId="0" xfId="1" applyNumberFormat="1" applyFont="1" applyFill="1" applyAlignment="1">
      <alignment horizontal="center"/>
    </xf>
    <xf numFmtId="165" fontId="2" fillId="40" borderId="0" xfId="1" applyNumberFormat="1" applyFont="1" applyFill="1"/>
    <xf numFmtId="165" fontId="0" fillId="40" borderId="0" xfId="1" applyNumberFormat="1" applyFont="1" applyFill="1" applyAlignment="1">
      <alignment horizontal="center"/>
    </xf>
    <xf numFmtId="165" fontId="0" fillId="40" borderId="0" xfId="1" applyNumberFormat="1" applyFont="1" applyFill="1"/>
    <xf numFmtId="0" fontId="0" fillId="40" borderId="32" xfId="0" quotePrefix="1" applyFill="1" applyBorder="1" applyAlignment="1">
      <alignment horizontal="center" wrapText="1"/>
    </xf>
    <xf numFmtId="0" fontId="27" fillId="0" borderId="0" xfId="0" applyFont="1"/>
    <xf numFmtId="38" fontId="0" fillId="0" borderId="0" xfId="0" applyNumberFormat="1" applyFont="1"/>
    <xf numFmtId="0" fontId="30" fillId="40" borderId="0" xfId="0" quotePrefix="1" applyFont="1" applyFill="1" applyAlignment="1">
      <alignment horizontal="left"/>
    </xf>
    <xf numFmtId="0" fontId="2" fillId="40" borderId="0" xfId="0" applyFont="1" applyFill="1"/>
    <xf numFmtId="0" fontId="3" fillId="40" borderId="0" xfId="0" applyFont="1" applyFill="1"/>
    <xf numFmtId="14" fontId="3" fillId="40" borderId="0" xfId="0" applyNumberFormat="1" applyFont="1" applyFill="1" applyAlignment="1">
      <alignment wrapText="1"/>
    </xf>
    <xf numFmtId="0" fontId="3" fillId="40" borderId="0" xfId="0" applyFont="1" applyFill="1" applyAlignment="1">
      <alignment wrapText="1"/>
    </xf>
    <xf numFmtId="0" fontId="3" fillId="40" borderId="0" xfId="0" quotePrefix="1" applyFont="1" applyFill="1" applyAlignment="1">
      <alignment horizontal="center"/>
    </xf>
    <xf numFmtId="0" fontId="3" fillId="40" borderId="4" xfId="0" applyFont="1" applyFill="1" applyBorder="1" applyAlignment="1">
      <alignment horizontal="right"/>
    </xf>
    <xf numFmtId="0" fontId="3" fillId="40" borderId="0" xfId="0" applyFont="1" applyFill="1" applyBorder="1" applyAlignment="1">
      <alignment horizontal="right"/>
    </xf>
    <xf numFmtId="0" fontId="3" fillId="40" borderId="5" xfId="0" applyFont="1" applyFill="1" applyBorder="1" applyAlignment="1">
      <alignment horizontal="right"/>
    </xf>
    <xf numFmtId="0" fontId="3" fillId="40" borderId="0" xfId="0" applyFont="1" applyFill="1" applyAlignment="1">
      <alignment horizontal="center"/>
    </xf>
    <xf numFmtId="3" fontId="3" fillId="40" borderId="1" xfId="0" applyNumberFormat="1" applyFont="1" applyFill="1" applyBorder="1" applyAlignment="1">
      <alignment horizontal="right"/>
    </xf>
    <xf numFmtId="3" fontId="3" fillId="40" borderId="2" xfId="0" applyNumberFormat="1" applyFont="1" applyFill="1" applyBorder="1" applyAlignment="1">
      <alignment horizontal="right"/>
    </xf>
    <xf numFmtId="3" fontId="3" fillId="40" borderId="3" xfId="0" applyNumberFormat="1" applyFont="1" applyFill="1" applyBorder="1" applyAlignment="1">
      <alignment horizontal="right"/>
    </xf>
    <xf numFmtId="0" fontId="2" fillId="40" borderId="0" xfId="0" quotePrefix="1" applyFont="1" applyFill="1" applyAlignment="1">
      <alignment horizontal="center"/>
    </xf>
    <xf numFmtId="164" fontId="2" fillId="40" borderId="4" xfId="0" applyNumberFormat="1" applyFont="1" applyFill="1" applyBorder="1" applyAlignment="1">
      <alignment horizontal="right"/>
    </xf>
    <xf numFmtId="164" fontId="2" fillId="40" borderId="0" xfId="0" applyNumberFormat="1" applyFont="1" applyFill="1" applyBorder="1" applyAlignment="1">
      <alignment horizontal="right"/>
    </xf>
    <xf numFmtId="164" fontId="2" fillId="40" borderId="5" xfId="0" applyNumberFormat="1" applyFont="1" applyFill="1" applyBorder="1" applyAlignment="1">
      <alignment horizontal="right"/>
    </xf>
    <xf numFmtId="10" fontId="2" fillId="40" borderId="4" xfId="0" applyNumberFormat="1" applyFont="1" applyFill="1" applyBorder="1" applyAlignment="1">
      <alignment horizontal="right"/>
    </xf>
    <xf numFmtId="10" fontId="2" fillId="40" borderId="0" xfId="0" applyNumberFormat="1" applyFont="1" applyFill="1" applyBorder="1" applyAlignment="1">
      <alignment horizontal="right"/>
    </xf>
    <xf numFmtId="0" fontId="2" fillId="40" borderId="5" xfId="0" applyFont="1" applyFill="1" applyBorder="1" applyAlignment="1">
      <alignment horizontal="right"/>
    </xf>
    <xf numFmtId="0" fontId="3" fillId="40" borderId="0" xfId="0" quotePrefix="1" applyFont="1" applyFill="1" applyAlignment="1">
      <alignment horizontal="left"/>
    </xf>
    <xf numFmtId="0" fontId="31" fillId="40" borderId="4" xfId="0" applyFont="1" applyFill="1" applyBorder="1" applyAlignment="1">
      <alignment horizontal="right"/>
    </xf>
    <xf numFmtId="0" fontId="31" fillId="40" borderId="0" xfId="0" applyFont="1" applyFill="1" applyBorder="1" applyAlignment="1">
      <alignment horizontal="right"/>
    </xf>
    <xf numFmtId="0" fontId="31" fillId="40" borderId="5" xfId="0" applyFont="1" applyFill="1" applyBorder="1" applyAlignment="1">
      <alignment horizontal="right"/>
    </xf>
    <xf numFmtId="0" fontId="2" fillId="40" borderId="0" xfId="0" applyFont="1" applyFill="1" applyAlignment="1">
      <alignment horizontal="center"/>
    </xf>
    <xf numFmtId="3" fontId="2" fillId="40" borderId="4" xfId="4" applyNumberFormat="1" applyFont="1" applyFill="1" applyBorder="1" applyAlignment="1">
      <alignment horizontal="right"/>
    </xf>
    <xf numFmtId="3" fontId="2" fillId="40" borderId="0" xfId="4" applyNumberFormat="1" applyFont="1" applyFill="1" applyBorder="1" applyAlignment="1">
      <alignment horizontal="right"/>
    </xf>
    <xf numFmtId="3" fontId="2" fillId="40" borderId="0" xfId="0" applyNumberFormat="1" applyFont="1" applyFill="1" applyBorder="1" applyAlignment="1">
      <alignment horizontal="right"/>
    </xf>
    <xf numFmtId="3" fontId="2" fillId="40" borderId="5" xfId="4" applyNumberFormat="1" applyFont="1" applyFill="1" applyBorder="1" applyAlignment="1">
      <alignment horizontal="right"/>
    </xf>
    <xf numFmtId="3" fontId="32" fillId="40" borderId="4" xfId="0" quotePrefix="1" applyNumberFormat="1" applyFont="1" applyFill="1" applyBorder="1" applyAlignment="1">
      <alignment horizontal="right"/>
    </xf>
    <xf numFmtId="3" fontId="32" fillId="40" borderId="0" xfId="0" quotePrefix="1" applyNumberFormat="1" applyFont="1" applyFill="1" applyBorder="1" applyAlignment="1">
      <alignment horizontal="right"/>
    </xf>
    <xf numFmtId="3" fontId="2" fillId="40" borderId="0" xfId="0" quotePrefix="1" applyNumberFormat="1" applyFont="1" applyFill="1" applyBorder="1" applyAlignment="1">
      <alignment horizontal="right"/>
    </xf>
    <xf numFmtId="3" fontId="2" fillId="40" borderId="46" xfId="0" applyNumberFormat="1" applyFont="1" applyFill="1" applyBorder="1" applyAlignment="1">
      <alignment horizontal="right"/>
    </xf>
    <xf numFmtId="3" fontId="2" fillId="40" borderId="47" xfId="0" applyNumberFormat="1" applyFont="1" applyFill="1" applyBorder="1" applyAlignment="1">
      <alignment horizontal="right"/>
    </xf>
    <xf numFmtId="3" fontId="2" fillId="40" borderId="48" xfId="0" applyNumberFormat="1" applyFont="1" applyFill="1" applyBorder="1" applyAlignment="1">
      <alignment horizontal="right"/>
    </xf>
    <xf numFmtId="3" fontId="4" fillId="40" borderId="4" xfId="0" applyNumberFormat="1" applyFont="1" applyFill="1" applyBorder="1" applyAlignment="1">
      <alignment horizontal="center"/>
    </xf>
    <xf numFmtId="3" fontId="4" fillId="40" borderId="0" xfId="0" applyNumberFormat="1" applyFont="1" applyFill="1" applyBorder="1" applyAlignment="1">
      <alignment horizontal="center"/>
    </xf>
    <xf numFmtId="3" fontId="2" fillId="40" borderId="0" xfId="0" applyNumberFormat="1" applyFont="1" applyFill="1" applyBorder="1" applyAlignment="1">
      <alignment horizontal="center"/>
    </xf>
    <xf numFmtId="0" fontId="2" fillId="40" borderId="5" xfId="0" applyFont="1" applyFill="1" applyBorder="1" applyAlignment="1">
      <alignment horizontal="center"/>
    </xf>
    <xf numFmtId="3" fontId="33" fillId="40" borderId="4" xfId="0" applyNumberFormat="1" applyFont="1" applyFill="1" applyBorder="1" applyAlignment="1">
      <alignment horizontal="right"/>
    </xf>
    <xf numFmtId="3" fontId="33" fillId="40" borderId="0" xfId="0" applyNumberFormat="1" applyFont="1" applyFill="1" applyBorder="1" applyAlignment="1">
      <alignment horizontal="right"/>
    </xf>
    <xf numFmtId="3" fontId="33" fillId="40" borderId="5" xfId="0" applyNumberFormat="1" applyFont="1" applyFill="1" applyBorder="1" applyAlignment="1">
      <alignment horizontal="right"/>
    </xf>
    <xf numFmtId="3" fontId="2" fillId="40" borderId="4" xfId="0" applyNumberFormat="1" applyFont="1" applyFill="1" applyBorder="1" applyAlignment="1">
      <alignment horizontal="right"/>
    </xf>
    <xf numFmtId="165" fontId="2" fillId="40" borderId="4" xfId="1" applyNumberFormat="1" applyFont="1" applyFill="1" applyBorder="1" applyAlignment="1">
      <alignment horizontal="right"/>
    </xf>
    <xf numFmtId="165" fontId="2" fillId="40" borderId="0" xfId="1" applyNumberFormat="1" applyFont="1" applyFill="1" applyBorder="1" applyAlignment="1">
      <alignment horizontal="right"/>
    </xf>
    <xf numFmtId="165" fontId="2" fillId="40" borderId="5" xfId="1" applyNumberFormat="1" applyFont="1" applyFill="1" applyBorder="1" applyAlignment="1">
      <alignment horizontal="right"/>
    </xf>
    <xf numFmtId="0" fontId="34" fillId="40" borderId="0" xfId="0" applyFont="1" applyFill="1"/>
    <xf numFmtId="0" fontId="35" fillId="40" borderId="0" xfId="0" applyFont="1" applyFill="1" applyAlignment="1">
      <alignment wrapText="1"/>
    </xf>
    <xf numFmtId="0" fontId="35" fillId="40" borderId="0" xfId="0" applyFont="1" applyFill="1"/>
    <xf numFmtId="10" fontId="35" fillId="40" borderId="0" xfId="3" applyNumberFormat="1" applyFont="1" applyFill="1" applyBorder="1"/>
    <xf numFmtId="0" fontId="35" fillId="40" borderId="0" xfId="0" applyFont="1" applyFill="1" applyBorder="1" applyAlignment="1">
      <alignment horizontal="left"/>
    </xf>
    <xf numFmtId="20" fontId="41" fillId="40" borderId="25" xfId="0" applyNumberFormat="1" applyFont="1" applyFill="1" applyBorder="1" applyAlignment="1">
      <alignment horizontal="left" vertical="top" wrapText="1"/>
    </xf>
    <xf numFmtId="5" fontId="42" fillId="40" borderId="25" xfId="0" applyNumberFormat="1" applyFont="1" applyFill="1" applyBorder="1" applyAlignment="1">
      <alignment horizontal="right" vertical="top"/>
    </xf>
    <xf numFmtId="5" fontId="42" fillId="40" borderId="51" xfId="0" applyNumberFormat="1" applyFont="1" applyFill="1" applyBorder="1" applyAlignment="1">
      <alignment horizontal="right" vertical="top"/>
    </xf>
    <xf numFmtId="5" fontId="42" fillId="40" borderId="32" xfId="0" applyNumberFormat="1" applyFont="1" applyFill="1" applyBorder="1" applyAlignment="1">
      <alignment horizontal="right" vertical="top"/>
    </xf>
    <xf numFmtId="0" fontId="0" fillId="40" borderId="25" xfId="0" quotePrefix="1" applyFont="1" applyFill="1" applyBorder="1" applyAlignment="1">
      <alignment horizontal="center"/>
    </xf>
    <xf numFmtId="0" fontId="0" fillId="40" borderId="26" xfId="0" quotePrefix="1" applyFont="1" applyFill="1" applyBorder="1" applyAlignment="1">
      <alignment horizontal="center"/>
    </xf>
    <xf numFmtId="43" fontId="24" fillId="40" borderId="25" xfId="1" quotePrefix="1" applyFont="1" applyFill="1" applyBorder="1" applyAlignment="1">
      <alignment horizontal="center"/>
    </xf>
    <xf numFmtId="43" fontId="24" fillId="40" borderId="26" xfId="1" quotePrefix="1" applyFont="1" applyFill="1" applyBorder="1" applyAlignment="1">
      <alignment horizontal="center"/>
    </xf>
    <xf numFmtId="43" fontId="24" fillId="40" borderId="27" xfId="1" quotePrefix="1" applyFont="1" applyFill="1" applyBorder="1" applyAlignment="1">
      <alignment horizontal="center"/>
    </xf>
    <xf numFmtId="0" fontId="30" fillId="40" borderId="25" xfId="0" applyFont="1" applyFill="1" applyBorder="1" applyAlignment="1">
      <alignment horizontal="center" wrapText="1"/>
    </xf>
    <xf numFmtId="0" fontId="30" fillId="40" borderId="27" xfId="0" applyFont="1" applyFill="1" applyBorder="1" applyAlignment="1">
      <alignment horizontal="center" wrapText="1"/>
    </xf>
    <xf numFmtId="0" fontId="30" fillId="40" borderId="26" xfId="0" applyFont="1" applyFill="1" applyBorder="1" applyAlignment="1">
      <alignment horizontal="center" wrapText="1"/>
    </xf>
    <xf numFmtId="0" fontId="24" fillId="0" borderId="0" xfId="87" applyFont="1" applyAlignment="1">
      <alignment horizontal="left"/>
    </xf>
    <xf numFmtId="0" fontId="3" fillId="4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</cellXfs>
  <cellStyles count="91">
    <cellStyle name="Accent1 - 20%" xfId="5"/>
    <cellStyle name="Accent1 - 40%" xfId="6"/>
    <cellStyle name="Accent1 - 60%" xfId="7"/>
    <cellStyle name="Accent2 - 20%" xfId="8"/>
    <cellStyle name="Accent2 - 40%" xfId="9"/>
    <cellStyle name="Accent2 - 60%" xfId="10"/>
    <cellStyle name="Accent3 - 20%" xfId="11"/>
    <cellStyle name="Accent3 - 40%" xfId="12"/>
    <cellStyle name="Accent3 - 60%" xfId="13"/>
    <cellStyle name="Accent4 - 20%" xfId="14"/>
    <cellStyle name="Accent4 - 40%" xfId="15"/>
    <cellStyle name="Accent4 - 60%" xfId="16"/>
    <cellStyle name="Accent5 - 20%" xfId="17"/>
    <cellStyle name="Accent5 - 40%" xfId="18"/>
    <cellStyle name="Accent5 - 60%" xfId="19"/>
    <cellStyle name="Accent6 - 20%" xfId="20"/>
    <cellStyle name="Accent6 - 40%" xfId="21"/>
    <cellStyle name="Accent6 - 60%" xfId="22"/>
    <cellStyle name="Actual Date" xfId="23"/>
    <cellStyle name="Comma" xfId="1" builtinId="3"/>
    <cellStyle name="Comma 2" xfId="4"/>
    <cellStyle name="Comma 3" xfId="88"/>
    <cellStyle name="Currency" xfId="2" builtinId="4"/>
    <cellStyle name="Currency 2" xfId="24"/>
    <cellStyle name="Currency 3" xfId="89"/>
    <cellStyle name="Date" xfId="25"/>
    <cellStyle name="Emphasis 1" xfId="26"/>
    <cellStyle name="Emphasis 2" xfId="27"/>
    <cellStyle name="Emphasis 3" xfId="28"/>
    <cellStyle name="Fixed" xfId="29"/>
    <cellStyle name="Grey" xfId="30"/>
    <cellStyle name="HEADER" xfId="31"/>
    <cellStyle name="Heading1" xfId="32"/>
    <cellStyle name="Heading2" xfId="33"/>
    <cellStyle name="HIGHLIGHT" xfId="34"/>
    <cellStyle name="Input [yellow]" xfId="35"/>
    <cellStyle name="no dec" xfId="36"/>
    <cellStyle name="Normal" xfId="0" builtinId="0"/>
    <cellStyle name="Normal - Style1" xfId="37"/>
    <cellStyle name="Normal 2" xfId="38"/>
    <cellStyle name="Normal 3" xfId="39"/>
    <cellStyle name="Normal 4" xfId="87"/>
    <cellStyle name="Normal 5" xfId="90"/>
    <cellStyle name="Percent" xfId="3" builtinId="5"/>
    <cellStyle name="Percent [2]" xfId="40"/>
    <cellStyle name="Percent 2" xfId="41"/>
    <cellStyle name="SAPBEXaggData" xfId="42"/>
    <cellStyle name="SAPBEXaggDataEmph" xfId="43"/>
    <cellStyle name="SAPBEXaggItem" xfId="44"/>
    <cellStyle name="SAPBEXaggItemX" xfId="45"/>
    <cellStyle name="SAPBEXchaText" xfId="46"/>
    <cellStyle name="SAPBEXexcBad7" xfId="47"/>
    <cellStyle name="SAPBEXexcBad8" xfId="48"/>
    <cellStyle name="SAPBEXexcBad9" xfId="49"/>
    <cellStyle name="SAPBEXexcCritical4" xfId="50"/>
    <cellStyle name="SAPBEXexcCritical5" xfId="51"/>
    <cellStyle name="SAPBEXexcCritical6" xfId="52"/>
    <cellStyle name="SAPBEXexcGood1" xfId="53"/>
    <cellStyle name="SAPBEXexcGood2" xfId="54"/>
    <cellStyle name="SAPBEXexcGood3" xfId="55"/>
    <cellStyle name="SAPBEXfilterDrill" xfId="56"/>
    <cellStyle name="SAPBEXfilterItem" xfId="57"/>
    <cellStyle name="SAPBEXfilterText" xfId="58"/>
    <cellStyle name="SAPBEXformats" xfId="59"/>
    <cellStyle name="SAPBEXheaderItem" xfId="60"/>
    <cellStyle name="SAPBEXheaderText" xfId="61"/>
    <cellStyle name="SAPBEXHLevel0" xfId="62"/>
    <cellStyle name="SAPBEXHLevel0X" xfId="63"/>
    <cellStyle name="SAPBEXHLevel1" xfId="64"/>
    <cellStyle name="SAPBEXHLevel1X" xfId="65"/>
    <cellStyle name="SAPBEXHLevel2" xfId="66"/>
    <cellStyle name="SAPBEXHLevel2X" xfId="67"/>
    <cellStyle name="SAPBEXHLevel3" xfId="68"/>
    <cellStyle name="SAPBEXHLevel3X" xfId="69"/>
    <cellStyle name="SAPBEXinputData" xfId="70"/>
    <cellStyle name="SAPBEXresData" xfId="71"/>
    <cellStyle name="SAPBEXresDataEmph" xfId="72"/>
    <cellStyle name="SAPBEXresItem" xfId="73"/>
    <cellStyle name="SAPBEXresItemX" xfId="74"/>
    <cellStyle name="SAPBEXstdData" xfId="75"/>
    <cellStyle name="SAPBEXstdDataEmph" xfId="76"/>
    <cellStyle name="SAPBEXstdItem" xfId="77"/>
    <cellStyle name="SAPBEXstdItemX" xfId="78"/>
    <cellStyle name="SAPBEXtitle" xfId="79"/>
    <cellStyle name="SAPBEXundefined" xfId="80"/>
    <cellStyle name="SEM-BPS-data" xfId="81"/>
    <cellStyle name="Sheet Title" xfId="82"/>
    <cellStyle name="Unprot" xfId="83"/>
    <cellStyle name="Unprot$" xfId="84"/>
    <cellStyle name="Unprot_monci" xfId="85"/>
    <cellStyle name="Unprotect" xfId="8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Documents%20and%20Settings/aal0diw/Local%20Settings/Temporary%20Internet%20Files/Content.Outlook/X6JGFBZ0/C.Home.RemoteAccess.tfr0qbi/Goals%20DSM/2003%20IRP/List%20of%20Measures%20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Temp/C.Home.RemoteAccess.tfr0qbi/Goals%20DSM/2003%20IRP/List%20of%20Measures%20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sharepoint/cs/dsm/DSMCostandPerf/DSM%20Annual%20Reports/2012/DSM%20Plan%20Tables%20Variances%20-%20ALTERNATE%20v.%20Modified%20Plan%20and%207-1-10%20Filing%20-%20Manual%20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sharepoint/cs/dsm/DSMCostandPerf/DSM%20Annual%20Reports/2012/Backup%20from%20Gus-2011%20kW-kWh%20Official%20Backup%20Data%20Report-Angi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sharepoint/cs/dsm/DSMCostandPerf/DSM%20Annual%20Reports/2012/2011%20Detail%20File%20kW%20kWh%20for%20DSM%20Repor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sharepoint/cs/prodmgmt/Cost_and_Performance/DSM%20Annual%20Reports/2011/2011%20DSM%20Annual%20Report%2002091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sharepoint/cs/dsm/DSMCostandPerf/DSM%20Annual%20Reports/2012/2011%20DSM%20Annual%20Report%200209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2005"/>
      <sheetName val="Index"/>
      <sheetName val="unknow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2005"/>
      <sheetName val="Index"/>
      <sheetName val="unknow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9 - C-E Tests"/>
      <sheetName val="T15 - Goals, ECCR, URR"/>
      <sheetName val="T16 - ECCR"/>
      <sheetName val="T17 - URR"/>
      <sheetName val="T9 (v.7-1)"/>
      <sheetName val="T15 (v. 7-1)"/>
      <sheetName val="T16 (v. 7-1)"/>
      <sheetName val="T17 (v. 7-1)"/>
      <sheetName val="FPL Goals by Market Sector"/>
      <sheetName val="PSC Goals"/>
      <sheetName val="Residential Summary"/>
      <sheetName val="Business Summary"/>
      <sheetName val="LIW"/>
      <sheetName val="LI HES"/>
      <sheetName val="Res SWH"/>
      <sheetName val="Solar LINC"/>
      <sheetName val="Bus SWH"/>
      <sheetName val="Res PV"/>
      <sheetName val="Bus PV"/>
      <sheetName val="PV Schl"/>
      <sheetName val="Res HES"/>
      <sheetName val="Res AC"/>
      <sheetName val="Res Duct"/>
      <sheetName val="Res Bldg Env"/>
      <sheetName val="BuildSmart"/>
      <sheetName val="On Call"/>
      <sheetName val="BEE"/>
      <sheetName val="Bus HVAC"/>
      <sheetName val="Bus Ltg"/>
      <sheetName val="Bus Ref"/>
      <sheetName val="Bus Bldg Env"/>
      <sheetName val="Bus Wtr Htr"/>
      <sheetName val="BCI"/>
      <sheetName val="BOC"/>
      <sheetName val="CDR"/>
      <sheetName val="Table Information"/>
      <sheetName val="T4+10 - Low Income"/>
      <sheetName val="Table 5 - Solar"/>
      <sheetName val="T6+12 - Residential"/>
      <sheetName val="T7+13 - Business"/>
      <sheetName val="LIEE"/>
      <sheetName val="Res AC Tune"/>
      <sheetName val="Res Fridge"/>
      <sheetName val="Bus Mtrs"/>
      <sheetName val="Table 4 &amp; 5 for Filing"/>
      <sheetName val="Tables 6 &amp; 7"/>
      <sheetName val="Table 6 &amp; 7 for Fil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6">
          <cell r="E6">
            <v>4010837.3548591528</v>
          </cell>
        </row>
      </sheetData>
      <sheetData sheetId="13"/>
      <sheetData sheetId="14">
        <row r="6">
          <cell r="E6">
            <v>4010837.3548591528</v>
          </cell>
          <cell r="F6">
            <v>4010837.3548591528</v>
          </cell>
          <cell r="G6">
            <v>1366.285102614725</v>
          </cell>
        </row>
        <row r="7">
          <cell r="E7">
            <v>4056427.5102924532</v>
          </cell>
          <cell r="G7">
            <v>4588.3097434448337</v>
          </cell>
        </row>
        <row r="8">
          <cell r="E8">
            <v>4141910.0631841868</v>
          </cell>
          <cell r="G8">
            <v>4882</v>
          </cell>
        </row>
        <row r="9">
          <cell r="E9">
            <v>4226977.7148722634</v>
          </cell>
          <cell r="G9">
            <v>4974</v>
          </cell>
        </row>
        <row r="10">
          <cell r="E10">
            <v>4311222.6681935266</v>
          </cell>
          <cell r="G10">
            <v>4970</v>
          </cell>
        </row>
      </sheetData>
      <sheetData sheetId="15">
        <row r="6">
          <cell r="E6">
            <v>4010837.3548591528</v>
          </cell>
          <cell r="F6">
            <v>404</v>
          </cell>
        </row>
        <row r="7">
          <cell r="E7">
            <v>4056427.5102924532</v>
          </cell>
          <cell r="F7">
            <v>404</v>
          </cell>
          <cell r="G7">
            <v>200</v>
          </cell>
        </row>
        <row r="8">
          <cell r="E8">
            <v>4141910.0631841868</v>
          </cell>
          <cell r="F8">
            <v>404</v>
          </cell>
          <cell r="G8">
            <v>200</v>
          </cell>
        </row>
        <row r="9">
          <cell r="E9">
            <v>4226977.7148722634</v>
          </cell>
          <cell r="F9">
            <v>404</v>
          </cell>
          <cell r="G9">
            <v>200</v>
          </cell>
        </row>
        <row r="10">
          <cell r="E10">
            <v>4311222.6681935266</v>
          </cell>
          <cell r="F10">
            <v>404</v>
          </cell>
          <cell r="G10">
            <v>200</v>
          </cell>
        </row>
      </sheetData>
      <sheetData sheetId="16">
        <row r="6">
          <cell r="E6">
            <v>534490.00855934958</v>
          </cell>
        </row>
        <row r="7">
          <cell r="E7">
            <v>547696.76814248285</v>
          </cell>
          <cell r="G7">
            <v>42.594443641718271</v>
          </cell>
        </row>
        <row r="8">
          <cell r="E8">
            <v>561575.9303068415</v>
          </cell>
          <cell r="G8">
            <v>51.834265266836603</v>
          </cell>
        </row>
        <row r="9">
          <cell r="E9">
            <v>575597.69705652446</v>
          </cell>
          <cell r="G9">
            <v>62.752299096201398</v>
          </cell>
        </row>
        <row r="10">
          <cell r="E10">
            <v>590087.02019112988</v>
          </cell>
          <cell r="G10">
            <v>75.519368477158977</v>
          </cell>
        </row>
      </sheetData>
      <sheetData sheetId="17">
        <row r="6">
          <cell r="E6">
            <v>4010837.3548591528</v>
          </cell>
        </row>
        <row r="7">
          <cell r="E7">
            <v>4056427.5102924532</v>
          </cell>
          <cell r="G7">
            <v>340</v>
          </cell>
        </row>
        <row r="8">
          <cell r="E8">
            <v>4141910.0631841868</v>
          </cell>
          <cell r="G8">
            <v>340</v>
          </cell>
        </row>
        <row r="9">
          <cell r="E9">
            <v>4226977.7148722634</v>
          </cell>
          <cell r="G9">
            <v>340</v>
          </cell>
        </row>
        <row r="10">
          <cell r="E10">
            <v>4311222.6681935266</v>
          </cell>
          <cell r="G10">
            <v>340</v>
          </cell>
        </row>
      </sheetData>
      <sheetData sheetId="18">
        <row r="6">
          <cell r="E6">
            <v>534490.00855934958</v>
          </cell>
        </row>
        <row r="7">
          <cell r="E7">
            <v>547696.76814248285</v>
          </cell>
          <cell r="G7">
            <v>63.443218553037099</v>
          </cell>
        </row>
        <row r="8">
          <cell r="E8">
            <v>561575.9303068415</v>
          </cell>
          <cell r="G8">
            <v>66.443676072211204</v>
          </cell>
        </row>
        <row r="9">
          <cell r="E9">
            <v>575597.69705652446</v>
          </cell>
          <cell r="G9">
            <v>71.488621794719293</v>
          </cell>
        </row>
        <row r="10">
          <cell r="E10">
            <v>590087.02019112988</v>
          </cell>
          <cell r="G10">
            <v>79.333769114555054</v>
          </cell>
        </row>
      </sheetData>
      <sheetData sheetId="19">
        <row r="6">
          <cell r="E6">
            <v>534490.00855934958</v>
          </cell>
        </row>
        <row r="7">
          <cell r="E7">
            <v>547696.76814248285</v>
          </cell>
          <cell r="G7">
            <v>18</v>
          </cell>
        </row>
        <row r="8">
          <cell r="E8">
            <v>561575.9303068415</v>
          </cell>
          <cell r="G8">
            <v>22</v>
          </cell>
        </row>
        <row r="9">
          <cell r="E9">
            <v>575597.69705652446</v>
          </cell>
          <cell r="G9">
            <v>21</v>
          </cell>
        </row>
        <row r="10">
          <cell r="E10">
            <v>590087.02019112988</v>
          </cell>
          <cell r="G10">
            <v>18</v>
          </cell>
        </row>
      </sheetData>
      <sheetData sheetId="20">
        <row r="6">
          <cell r="E6">
            <v>4010837.3548591528</v>
          </cell>
        </row>
      </sheetData>
      <sheetData sheetId="21">
        <row r="6">
          <cell r="E6">
            <v>4010837.3548591528</v>
          </cell>
        </row>
      </sheetData>
      <sheetData sheetId="22">
        <row r="6">
          <cell r="E6">
            <v>4010837.3548591528</v>
          </cell>
        </row>
      </sheetData>
      <sheetData sheetId="23">
        <row r="6">
          <cell r="E6">
            <v>4010837.3548591528</v>
          </cell>
        </row>
      </sheetData>
      <sheetData sheetId="24">
        <row r="6">
          <cell r="E6">
            <v>4010837.3548591528</v>
          </cell>
        </row>
      </sheetData>
      <sheetData sheetId="25">
        <row r="6">
          <cell r="E6">
            <v>4010837.3548591528</v>
          </cell>
        </row>
      </sheetData>
      <sheetData sheetId="26">
        <row r="6">
          <cell r="E6">
            <v>534490.00855934958</v>
          </cell>
        </row>
      </sheetData>
      <sheetData sheetId="27">
        <row r="6">
          <cell r="E6">
            <v>605497.72037562076</v>
          </cell>
        </row>
      </sheetData>
      <sheetData sheetId="28">
        <row r="6">
          <cell r="E6">
            <v>842587.18171916937</v>
          </cell>
        </row>
      </sheetData>
      <sheetData sheetId="29">
        <row r="6">
          <cell r="E6">
            <v>87601.116667887676</v>
          </cell>
        </row>
      </sheetData>
      <sheetData sheetId="30">
        <row r="6">
          <cell r="E6">
            <v>455770.60664579156</v>
          </cell>
        </row>
      </sheetData>
      <sheetData sheetId="31">
        <row r="6">
          <cell r="E6">
            <v>80320.723960010451</v>
          </cell>
        </row>
      </sheetData>
      <sheetData sheetId="32">
        <row r="6">
          <cell r="E6">
            <v>139467.37986189374</v>
          </cell>
        </row>
      </sheetData>
      <sheetData sheetId="33">
        <row r="6">
          <cell r="E6">
            <v>1723592.8512922099</v>
          </cell>
        </row>
      </sheetData>
      <sheetData sheetId="34">
        <row r="6">
          <cell r="E6">
            <v>4895780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vT PVB"/>
      <sheetName val="PVB"/>
      <sheetName val="PvT RPV"/>
      <sheetName val="RPV"/>
      <sheetName val="PvT BSWH"/>
      <sheetName val="BSWH"/>
      <sheetName val="PvT RSWH"/>
      <sheetName val="RSWH"/>
      <sheetName val="PvT Vouchered"/>
      <sheetName val="Vouchered"/>
    </sheetNames>
    <sheetDataSet>
      <sheetData sheetId="0"/>
      <sheetData sheetId="1">
        <row r="5">
          <cell r="E5">
            <v>31</v>
          </cell>
        </row>
      </sheetData>
      <sheetData sheetId="2"/>
      <sheetData sheetId="3">
        <row r="5">
          <cell r="G5">
            <v>271</v>
          </cell>
        </row>
      </sheetData>
      <sheetData sheetId="4"/>
      <sheetData sheetId="5">
        <row r="5">
          <cell r="D5">
            <v>9</v>
          </cell>
        </row>
      </sheetData>
      <sheetData sheetId="6"/>
      <sheetData sheetId="7">
        <row r="5">
          <cell r="G5">
            <v>523</v>
          </cell>
        </row>
      </sheetData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gm Mgr"/>
      <sheetName val="Notes DSM Annual Rpt"/>
      <sheetName val="Summary"/>
      <sheetName val="Res &amp; Business"/>
      <sheetName val="Res.Summary @ Generator"/>
      <sheetName val="Bs Summary @ Generator"/>
      <sheetName val="Res. Bldg. Env."/>
      <sheetName val="2011 DUCT"/>
      <sheetName val="Res AC"/>
      <sheetName val="RLC - Revised Factor"/>
      <sheetName val="2011 BuildSmart"/>
      <sheetName val="Low Income"/>
      <sheetName val="Home Energy Surveys"/>
      <sheetName val="Bs. HVAC"/>
      <sheetName val="Eff. Lighting"/>
      <sheetName val="Bs. Bldg. Env."/>
      <sheetName val="Bs. Custom Incentive"/>
      <sheetName val="Water Heating"/>
      <sheetName val="Refrigeration"/>
      <sheetName val="BOC"/>
      <sheetName val="FINAL BOC"/>
      <sheetName val="CDR"/>
      <sheetName val="CDR Dec 2 7 2012"/>
      <sheetName val="BEE Surveys"/>
      <sheetName val="BEE On Line"/>
      <sheetName val="Solar (Gen)"/>
      <sheetName val="Solar Meter"/>
      <sheetName val="CILC"/>
      <sheetName val="Res. Installs"/>
      <sheetName val="BEE Survey detail"/>
      <sheetName val="CI Gen"/>
      <sheetName val="CDR Dec"/>
      <sheetName val="Revised Factors"/>
      <sheetName val="Bs Factors"/>
      <sheetName val="Res Load Control"/>
      <sheetName val="CDR June"/>
      <sheetName val="CDR July"/>
      <sheetName val="CDR Sept"/>
      <sheetName val="CDR Oct"/>
      <sheetName val="CDR Nov"/>
      <sheetName val="BOC Detail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20">
          <cell r="E20">
            <v>5264.6924092409226</v>
          </cell>
        </row>
      </sheetData>
      <sheetData sheetId="7">
        <row r="20">
          <cell r="E20">
            <v>652.1782178217785</v>
          </cell>
        </row>
      </sheetData>
      <sheetData sheetId="8">
        <row r="20">
          <cell r="E20">
            <v>89396.277227722763</v>
          </cell>
        </row>
      </sheetData>
      <sheetData sheetId="9">
        <row r="21">
          <cell r="E21">
            <v>10059.439933993399</v>
          </cell>
        </row>
      </sheetData>
      <sheetData sheetId="10">
        <row r="20">
          <cell r="E20">
            <v>2747.2717271727174</v>
          </cell>
        </row>
      </sheetData>
      <sheetData sheetId="11">
        <row r="20">
          <cell r="E20">
            <v>433.96919691969197</v>
          </cell>
        </row>
      </sheetData>
      <sheetData sheetId="12">
        <row r="19">
          <cell r="B19">
            <v>159620</v>
          </cell>
        </row>
      </sheetData>
      <sheetData sheetId="13">
        <row r="22">
          <cell r="C22">
            <v>9668.7832783278318</v>
          </cell>
        </row>
      </sheetData>
      <sheetData sheetId="14">
        <row r="22">
          <cell r="C22">
            <v>3860.7689768976893</v>
          </cell>
        </row>
      </sheetData>
      <sheetData sheetId="15">
        <row r="22">
          <cell r="C22">
            <v>6450.9493949394955</v>
          </cell>
        </row>
      </sheetData>
      <sheetData sheetId="16">
        <row r="20">
          <cell r="C20">
            <v>2307.810781078108</v>
          </cell>
        </row>
      </sheetData>
      <sheetData sheetId="17">
        <row r="20">
          <cell r="C20">
            <v>7.0407040704070409</v>
          </cell>
        </row>
      </sheetData>
      <sheetData sheetId="18">
        <row r="20">
          <cell r="C20">
            <v>155.33553355335533</v>
          </cell>
        </row>
      </sheetData>
      <sheetData sheetId="19">
        <row r="21">
          <cell r="B21">
            <v>6228.2990203782283</v>
          </cell>
        </row>
      </sheetData>
      <sheetData sheetId="20"/>
      <sheetData sheetId="21">
        <row r="20">
          <cell r="B20">
            <v>7742.7942794279425</v>
          </cell>
        </row>
      </sheetData>
      <sheetData sheetId="22"/>
      <sheetData sheetId="23">
        <row r="19">
          <cell r="B19">
            <v>11690</v>
          </cell>
        </row>
      </sheetData>
      <sheetData sheetId="24"/>
      <sheetData sheetId="25">
        <row r="6">
          <cell r="H6">
            <v>126.57865786578648</v>
          </cell>
        </row>
        <row r="7">
          <cell r="H7">
            <v>0.83270949720670395</v>
          </cell>
        </row>
        <row r="8">
          <cell r="H8">
            <v>258.9108910891087</v>
          </cell>
        </row>
        <row r="16">
          <cell r="H16">
            <v>782.29922992299237</v>
          </cell>
        </row>
        <row r="17">
          <cell r="H17">
            <v>2.5142125053717232</v>
          </cell>
        </row>
        <row r="18">
          <cell r="H18">
            <v>23.245324532453246</v>
          </cell>
        </row>
        <row r="21">
          <cell r="H21">
            <v>68.030803080308033</v>
          </cell>
        </row>
        <row r="22">
          <cell r="H22">
            <v>0.24059400515685433</v>
          </cell>
        </row>
        <row r="23">
          <cell r="H23">
            <v>4.8453615588096026</v>
          </cell>
        </row>
        <row r="26">
          <cell r="H26">
            <v>276.95269526952694</v>
          </cell>
        </row>
        <row r="27">
          <cell r="H27">
            <v>0.8168962183068329</v>
          </cell>
        </row>
        <row r="28">
          <cell r="H28">
            <v>8.2300271834741334</v>
          </cell>
        </row>
      </sheetData>
      <sheetData sheetId="26">
        <row r="6">
          <cell r="Q6">
            <v>115.05999999999992</v>
          </cell>
        </row>
        <row r="7">
          <cell r="Q7">
            <v>0.77508600000000005</v>
          </cell>
        </row>
        <row r="8">
          <cell r="Q8">
            <v>235.34999999999985</v>
          </cell>
        </row>
        <row r="16">
          <cell r="Q16">
            <v>711.11</v>
          </cell>
        </row>
        <row r="17">
          <cell r="Q17">
            <v>2.3402289999999999</v>
          </cell>
        </row>
        <row r="18">
          <cell r="Q18">
            <v>21.130000000000003</v>
          </cell>
        </row>
        <row r="21">
          <cell r="Q21">
            <v>61.84</v>
          </cell>
        </row>
        <row r="22">
          <cell r="Q22">
            <v>0.2239449</v>
          </cell>
        </row>
        <row r="23">
          <cell r="Q23">
            <v>4.404433656957929</v>
          </cell>
        </row>
        <row r="26">
          <cell r="Q26">
            <v>251.75</v>
          </cell>
        </row>
        <row r="27">
          <cell r="Q27">
            <v>0.76036700000000002</v>
          </cell>
        </row>
        <row r="28">
          <cell r="Q28">
            <v>7.4810947097779881</v>
          </cell>
        </row>
      </sheetData>
      <sheetData sheetId="27"/>
      <sheetData sheetId="28">
        <row r="4">
          <cell r="AK4">
            <v>2751350</v>
          </cell>
        </row>
      </sheetData>
      <sheetData sheetId="29">
        <row r="26">
          <cell r="D26">
            <v>141194</v>
          </cell>
        </row>
      </sheetData>
      <sheetData sheetId="30">
        <row r="4">
          <cell r="AK4">
            <v>270713.40561848524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 Goals Summary"/>
      <sheetName val="Goals Summary FILED"/>
      <sheetName val="Annual Report using 2009 plan"/>
      <sheetName val="Factors"/>
      <sheetName val="2011 Monthly True Up-ECCR $"/>
      <sheetName val="Solar Meter"/>
      <sheetName val="2011 Summary @ Gen and @ Mtr"/>
      <sheetName val="npv"/>
      <sheetName val="Sheet1"/>
    </sheetNames>
    <sheetDataSet>
      <sheetData sheetId="0"/>
      <sheetData sheetId="1"/>
      <sheetData sheetId="2">
        <row r="909">
          <cell r="H909">
            <v>109462.50660066004</v>
          </cell>
        </row>
      </sheetData>
      <sheetData sheetId="3">
        <row r="4">
          <cell r="A4">
            <v>0.90900000000000003</v>
          </cell>
        </row>
      </sheetData>
      <sheetData sheetId="4">
        <row r="10">
          <cell r="D10">
            <v>12001.060829999999</v>
          </cell>
        </row>
      </sheetData>
      <sheetData sheetId="5">
        <row r="6">
          <cell r="I6">
            <v>115.05999999999992</v>
          </cell>
        </row>
        <row r="11">
          <cell r="I11">
            <v>0</v>
          </cell>
        </row>
      </sheetData>
      <sheetData sheetId="6">
        <row r="7">
          <cell r="E7">
            <v>3575</v>
          </cell>
        </row>
      </sheetData>
      <sheetData sheetId="7">
        <row r="27">
          <cell r="B27">
            <v>64.856486573775015</v>
          </cell>
        </row>
      </sheetData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 Goals Summary"/>
      <sheetName val="Goals Summary FILED"/>
      <sheetName val="Annual Report using 2009 plan"/>
      <sheetName val="Factors"/>
      <sheetName val="2011 Monthly True Up-ECCR $"/>
      <sheetName val="Solar Meter"/>
      <sheetName val="2011 Summary @ Gen and @ Mtr"/>
      <sheetName val="npv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9"/>
  <sheetViews>
    <sheetView tabSelected="1" zoomScaleNormal="100" workbookViewId="0">
      <selection activeCell="A6" sqref="A6"/>
    </sheetView>
  </sheetViews>
  <sheetFormatPr defaultRowHeight="11.25"/>
  <cols>
    <col min="1" max="1" width="9.140625" style="1"/>
    <col min="2" max="2" width="10" style="1" bestFit="1" customWidth="1"/>
    <col min="3" max="3" width="12" style="2" customWidth="1"/>
    <col min="4" max="4" width="17.140625" style="2" customWidth="1"/>
    <col min="5" max="5" width="13.5703125" style="2" customWidth="1"/>
    <col min="6" max="6" width="13.140625" style="3" customWidth="1"/>
    <col min="7" max="7" width="13.42578125" style="1" customWidth="1"/>
    <col min="8" max="8" width="11.7109375" style="1" customWidth="1"/>
    <col min="9" max="9" width="16.42578125" style="2" customWidth="1"/>
    <col min="10" max="10" width="3.85546875" style="1" customWidth="1"/>
    <col min="11" max="11" width="2.7109375" style="4" customWidth="1"/>
    <col min="12" max="12" width="9.42578125" style="1" bestFit="1" customWidth="1"/>
    <col min="13" max="13" width="17.140625" style="1" customWidth="1"/>
    <col min="14" max="14" width="9.140625" style="1"/>
    <col min="15" max="15" width="10.5703125" style="1" customWidth="1"/>
    <col min="16" max="16" width="17.7109375" style="1" bestFit="1" customWidth="1"/>
    <col min="17" max="18" width="6.28515625" style="1" bestFit="1" customWidth="1"/>
    <col min="19" max="19" width="11" style="1" bestFit="1" customWidth="1"/>
    <col min="20" max="20" width="17.7109375" style="1" bestFit="1" customWidth="1"/>
    <col min="21" max="21" width="14" style="1" bestFit="1" customWidth="1"/>
    <col min="22" max="23" width="6.28515625" style="1" bestFit="1" customWidth="1"/>
    <col min="24" max="16384" width="9.140625" style="1"/>
  </cols>
  <sheetData>
    <row r="1" spans="1:13" s="214" customFormat="1">
      <c r="A1" s="214" t="s">
        <v>26</v>
      </c>
      <c r="C1" s="215"/>
      <c r="D1" s="215"/>
      <c r="E1" s="215"/>
      <c r="F1" s="215"/>
      <c r="I1" s="215"/>
      <c r="K1" s="216"/>
    </row>
    <row r="2" spans="1:13" s="214" customFormat="1">
      <c r="A2" s="214" t="s">
        <v>93</v>
      </c>
      <c r="C2" s="215"/>
      <c r="D2" s="215"/>
      <c r="E2" s="215"/>
      <c r="F2" s="215"/>
      <c r="I2" s="215"/>
      <c r="K2" s="216"/>
    </row>
    <row r="3" spans="1:13" s="214" customFormat="1">
      <c r="A3" s="214" t="s">
        <v>94</v>
      </c>
      <c r="C3" s="215"/>
      <c r="D3" s="215"/>
      <c r="E3" s="215"/>
      <c r="F3" s="215"/>
      <c r="I3" s="215"/>
      <c r="K3" s="216"/>
    </row>
    <row r="4" spans="1:13" s="214" customFormat="1">
      <c r="A4" s="214" t="s">
        <v>95</v>
      </c>
      <c r="C4" s="215"/>
      <c r="D4" s="215"/>
      <c r="E4" s="215"/>
      <c r="F4" s="215"/>
      <c r="I4" s="215"/>
      <c r="K4" s="216"/>
    </row>
    <row r="5" spans="1:13" s="214" customFormat="1">
      <c r="A5" s="214" t="s">
        <v>96</v>
      </c>
      <c r="C5" s="215"/>
      <c r="D5" s="215"/>
      <c r="E5" s="215"/>
      <c r="F5" s="215"/>
      <c r="I5" s="215"/>
      <c r="K5" s="216"/>
    </row>
    <row r="6" spans="1:13" s="214" customFormat="1">
      <c r="A6" s="214" t="s">
        <v>97</v>
      </c>
      <c r="C6" s="215"/>
      <c r="D6" s="215"/>
      <c r="E6" s="215"/>
      <c r="F6" s="215"/>
      <c r="I6" s="215"/>
      <c r="K6" s="216"/>
    </row>
    <row r="7" spans="1:13" s="214" customFormat="1">
      <c r="C7" s="215"/>
      <c r="D7" s="215"/>
      <c r="E7" s="215"/>
      <c r="F7" s="215"/>
      <c r="I7" s="215"/>
      <c r="K7" s="216"/>
    </row>
    <row r="8" spans="1:13" s="6" customFormat="1" ht="12.75">
      <c r="A8" s="43" t="s">
        <v>34</v>
      </c>
      <c r="B8" s="43"/>
      <c r="C8" s="46"/>
      <c r="D8" s="43"/>
      <c r="E8" s="43"/>
      <c r="F8" s="44"/>
      <c r="G8" s="43"/>
      <c r="H8" s="43"/>
      <c r="I8" s="45" t="s">
        <v>0</v>
      </c>
      <c r="J8" s="44">
        <v>18</v>
      </c>
      <c r="K8" s="56"/>
    </row>
    <row r="9" spans="1:13" s="6" customFormat="1" ht="12.75">
      <c r="A9" s="43"/>
      <c r="B9" s="43"/>
      <c r="C9" s="43"/>
      <c r="D9" s="43"/>
      <c r="E9" s="43"/>
      <c r="F9" s="44"/>
      <c r="G9" s="43"/>
      <c r="H9" s="43"/>
      <c r="I9" s="43"/>
      <c r="J9" s="43"/>
      <c r="K9" s="57"/>
    </row>
    <row r="10" spans="1:13" s="6" customFormat="1" ht="12.75">
      <c r="A10" s="43" t="s">
        <v>1</v>
      </c>
      <c r="B10" s="43"/>
      <c r="C10" s="43" t="s">
        <v>26</v>
      </c>
      <c r="D10" s="46"/>
      <c r="E10" s="46"/>
      <c r="F10" s="47"/>
      <c r="G10" s="46"/>
      <c r="H10" s="46"/>
      <c r="I10" s="43"/>
      <c r="J10" s="43"/>
      <c r="K10" s="57"/>
    </row>
    <row r="11" spans="1:13" s="6" customFormat="1" ht="12.75">
      <c r="A11" s="43" t="s">
        <v>2</v>
      </c>
      <c r="B11" s="46"/>
      <c r="C11" s="48" t="s">
        <v>19</v>
      </c>
      <c r="D11" s="46"/>
      <c r="E11" s="46"/>
      <c r="F11" s="47"/>
      <c r="G11" s="46"/>
      <c r="H11" s="46"/>
      <c r="I11" s="43"/>
      <c r="J11" s="43"/>
      <c r="K11" s="57"/>
      <c r="M11" s="92"/>
    </row>
    <row r="12" spans="1:13" s="6" customFormat="1" ht="12.75">
      <c r="A12" s="43" t="s">
        <v>3</v>
      </c>
      <c r="B12" s="46"/>
      <c r="C12" s="49" t="s">
        <v>20</v>
      </c>
      <c r="D12" s="49"/>
      <c r="E12" s="49"/>
      <c r="F12" s="50"/>
      <c r="G12" s="49"/>
      <c r="H12" s="49"/>
      <c r="I12" s="43"/>
      <c r="J12" s="43"/>
      <c r="K12" s="57"/>
      <c r="M12" s="92"/>
    </row>
    <row r="13" spans="1:13" s="6" customFormat="1" ht="12.75">
      <c r="A13" s="43" t="s">
        <v>4</v>
      </c>
      <c r="B13" s="46"/>
      <c r="C13" s="100">
        <v>2011</v>
      </c>
      <c r="D13" s="46"/>
      <c r="E13" s="46"/>
      <c r="F13" s="44"/>
      <c r="G13" s="43"/>
      <c r="H13" s="46"/>
      <c r="I13" s="47"/>
      <c r="J13" s="43"/>
      <c r="K13" s="57"/>
      <c r="M13" s="92"/>
    </row>
    <row r="14" spans="1:13" s="6" customFormat="1" ht="12.75">
      <c r="A14" s="43"/>
      <c r="B14" s="46"/>
      <c r="C14" s="46"/>
      <c r="D14" s="46"/>
      <c r="E14" s="46"/>
      <c r="F14" s="44"/>
      <c r="G14" s="43"/>
      <c r="H14" s="46"/>
      <c r="I14" s="47"/>
      <c r="J14" s="43"/>
      <c r="K14" s="57"/>
      <c r="M14" s="92"/>
    </row>
    <row r="15" spans="1:13" s="6" customFormat="1" ht="12.75">
      <c r="A15" s="44" t="s">
        <v>5</v>
      </c>
      <c r="B15" s="44" t="s">
        <v>6</v>
      </c>
      <c r="C15" s="44" t="s">
        <v>7</v>
      </c>
      <c r="D15" s="44" t="s">
        <v>8</v>
      </c>
      <c r="E15" s="44" t="s">
        <v>9</v>
      </c>
      <c r="F15" s="47" t="s">
        <v>10</v>
      </c>
      <c r="G15" s="47" t="s">
        <v>37</v>
      </c>
      <c r="H15" s="44" t="s">
        <v>11</v>
      </c>
      <c r="I15" s="44" t="s">
        <v>12</v>
      </c>
      <c r="J15" s="43"/>
      <c r="K15" s="57"/>
      <c r="M15" s="92"/>
    </row>
    <row r="16" spans="1:13" s="6" customFormat="1" ht="13.5" thickBot="1">
      <c r="A16" s="44"/>
      <c r="B16" s="44"/>
      <c r="C16" s="44"/>
      <c r="D16" s="44"/>
      <c r="E16" s="44" t="s">
        <v>13</v>
      </c>
      <c r="F16" s="47"/>
      <c r="G16" s="47"/>
      <c r="H16" s="47" t="s">
        <v>14</v>
      </c>
      <c r="I16" s="44" t="s">
        <v>15</v>
      </c>
      <c r="J16" s="43"/>
      <c r="K16" s="57"/>
      <c r="M16" s="92"/>
    </row>
    <row r="17" spans="1:20" s="6" customFormat="1" ht="15.75" thickBot="1">
      <c r="A17" s="8"/>
      <c r="B17" s="9"/>
      <c r="C17" s="10"/>
      <c r="D17" s="206" t="s">
        <v>27</v>
      </c>
      <c r="E17" s="207"/>
      <c r="F17" s="208" t="s">
        <v>28</v>
      </c>
      <c r="G17" s="208"/>
      <c r="H17" s="208"/>
      <c r="I17" s="207"/>
      <c r="J17" s="43"/>
      <c r="K17" s="57"/>
    </row>
    <row r="18" spans="1:20" s="6" customFormat="1" ht="51.75" thickBot="1">
      <c r="A18" s="58" t="s">
        <v>16</v>
      </c>
      <c r="B18" s="59" t="s">
        <v>29</v>
      </c>
      <c r="C18" s="60" t="s">
        <v>30</v>
      </c>
      <c r="D18" s="104" t="s">
        <v>46</v>
      </c>
      <c r="E18" s="60" t="s">
        <v>32</v>
      </c>
      <c r="F18" s="61" t="s">
        <v>33</v>
      </c>
      <c r="G18" s="40" t="s">
        <v>31</v>
      </c>
      <c r="H18" s="62" t="s">
        <v>32</v>
      </c>
      <c r="I18" s="146" t="s">
        <v>91</v>
      </c>
      <c r="J18" s="43"/>
      <c r="K18" s="57"/>
    </row>
    <row r="19" spans="1:20" s="6" customFormat="1" ht="12.75">
      <c r="A19" s="64">
        <v>2010</v>
      </c>
      <c r="B19" s="65">
        <f>'[3]Res SWH'!E6</f>
        <v>4010837.3548591528</v>
      </c>
      <c r="C19" s="66">
        <f>'[3]Res SWH'!F6</f>
        <v>4010837.3548591528</v>
      </c>
      <c r="D19" s="65">
        <v>0</v>
      </c>
      <c r="E19" s="67">
        <f t="shared" ref="E19:E23" si="0">+D19/C19</f>
        <v>0</v>
      </c>
      <c r="F19" s="68">
        <v>0</v>
      </c>
      <c r="G19" s="69">
        <f>+F19</f>
        <v>0</v>
      </c>
      <c r="H19" s="70">
        <f t="shared" ref="H19:H20" si="1">+G19/C19</f>
        <v>0</v>
      </c>
      <c r="I19" s="71">
        <f t="shared" ref="I19:I20" si="2">+G19-D19</f>
        <v>0</v>
      </c>
      <c r="J19" s="43"/>
      <c r="K19" s="57"/>
      <c r="L19" s="63"/>
    </row>
    <row r="20" spans="1:20" s="6" customFormat="1" ht="12.75">
      <c r="A20" s="72">
        <v>2011</v>
      </c>
      <c r="B20" s="65">
        <f>'[3]Res SWH'!E7</f>
        <v>4056427.5102924532</v>
      </c>
      <c r="C20" s="66">
        <f>B20-D19</f>
        <v>4056427.5102924532</v>
      </c>
      <c r="D20" s="73">
        <f>L21</f>
        <v>4588.3097434448337</v>
      </c>
      <c r="E20" s="75">
        <f t="shared" si="0"/>
        <v>1.1311208524749487E-3</v>
      </c>
      <c r="F20" s="76">
        <f>'[4]PvT RSWH'!$G$5</f>
        <v>523</v>
      </c>
      <c r="G20" s="77">
        <f>+F20</f>
        <v>523</v>
      </c>
      <c r="H20" s="78">
        <f t="shared" si="1"/>
        <v>1.2893118357790983E-4</v>
      </c>
      <c r="I20" s="79">
        <f t="shared" si="2"/>
        <v>-4065.3097434448337</v>
      </c>
      <c r="J20" s="43"/>
      <c r="K20" s="57"/>
      <c r="L20" s="63">
        <f>'[3]Res SWH'!G6</f>
        <v>1366.285102614725</v>
      </c>
      <c r="M20" s="92"/>
      <c r="N20" s="147"/>
    </row>
    <row r="21" spans="1:20" s="6" customFormat="1" ht="12.75">
      <c r="A21" s="72">
        <v>2012</v>
      </c>
      <c r="B21" s="65">
        <f>'[3]Res SWH'!E8</f>
        <v>4141910.0631841868</v>
      </c>
      <c r="C21" s="66">
        <f t="shared" ref="C21:C23" si="3">B21-D20</f>
        <v>4137321.7534407419</v>
      </c>
      <c r="D21" s="73">
        <f>L22+D20</f>
        <v>9470.3097434448337</v>
      </c>
      <c r="E21" s="75">
        <f t="shared" si="0"/>
        <v>2.2889952263366975E-3</v>
      </c>
      <c r="F21" s="76"/>
      <c r="G21" s="77"/>
      <c r="H21" s="80"/>
      <c r="I21" s="79"/>
      <c r="J21" s="43"/>
      <c r="K21" s="57"/>
      <c r="L21" s="63">
        <f>'[3]Res SWH'!G7</f>
        <v>4588.3097434448337</v>
      </c>
      <c r="M21" s="92"/>
      <c r="O21" s="7"/>
      <c r="P21" s="7"/>
      <c r="Q21" s="7"/>
      <c r="R21" s="7"/>
      <c r="S21" s="7"/>
      <c r="T21" s="7"/>
    </row>
    <row r="22" spans="1:20" s="6" customFormat="1" ht="12.75">
      <c r="A22" s="72">
        <v>2013</v>
      </c>
      <c r="B22" s="65">
        <f>'[3]Res SWH'!E9</f>
        <v>4226977.7148722634</v>
      </c>
      <c r="C22" s="66">
        <f t="shared" si="3"/>
        <v>4217507.4051288189</v>
      </c>
      <c r="D22" s="73">
        <f t="shared" ref="D22:D23" si="4">L23+D21</f>
        <v>14444.309743444834</v>
      </c>
      <c r="E22" s="75">
        <f t="shared" si="0"/>
        <v>3.4248451409663021E-3</v>
      </c>
      <c r="F22" s="76"/>
      <c r="G22" s="77"/>
      <c r="H22" s="80"/>
      <c r="I22" s="79"/>
      <c r="J22" s="43"/>
      <c r="K22" s="57"/>
      <c r="L22" s="63">
        <f>'[3]Res SWH'!G8</f>
        <v>4882</v>
      </c>
    </row>
    <row r="23" spans="1:20" s="6" customFormat="1" ht="12.75">
      <c r="A23" s="72">
        <v>2014</v>
      </c>
      <c r="B23" s="65">
        <f>'[3]Res SWH'!E10</f>
        <v>4311222.6681935266</v>
      </c>
      <c r="C23" s="66">
        <f t="shared" si="3"/>
        <v>4296778.3584500821</v>
      </c>
      <c r="D23" s="73">
        <f t="shared" si="4"/>
        <v>19414.309743444835</v>
      </c>
      <c r="E23" s="75">
        <f t="shared" si="0"/>
        <v>4.5183409810432701E-3</v>
      </c>
      <c r="F23" s="76"/>
      <c r="G23" s="77"/>
      <c r="H23" s="80"/>
      <c r="I23" s="79"/>
      <c r="J23" s="43"/>
      <c r="K23" s="57"/>
      <c r="L23" s="63">
        <f>'[3]Res SWH'!G9</f>
        <v>4974</v>
      </c>
    </row>
    <row r="24" spans="1:20" s="6" customFormat="1" ht="12.75">
      <c r="A24" s="72">
        <v>2015</v>
      </c>
      <c r="B24" s="73"/>
      <c r="C24" s="74"/>
      <c r="D24" s="73"/>
      <c r="E24" s="75"/>
      <c r="F24" s="76"/>
      <c r="G24" s="77"/>
      <c r="H24" s="80"/>
      <c r="I24" s="79"/>
      <c r="J24" s="43"/>
      <c r="K24" s="57"/>
      <c r="L24" s="63">
        <f>'[3]Res SWH'!G10</f>
        <v>4970</v>
      </c>
      <c r="M24" s="92"/>
    </row>
    <row r="25" spans="1:20" s="6" customFormat="1" ht="12.75">
      <c r="A25" s="72">
        <v>2016</v>
      </c>
      <c r="B25" s="73"/>
      <c r="C25" s="74"/>
      <c r="D25" s="73"/>
      <c r="E25" s="75"/>
      <c r="F25" s="76"/>
      <c r="G25" s="77"/>
      <c r="H25" s="80"/>
      <c r="I25" s="79"/>
      <c r="J25" s="43"/>
      <c r="K25" s="57"/>
      <c r="M25" s="92"/>
    </row>
    <row r="26" spans="1:20" s="6" customFormat="1" ht="12.75">
      <c r="A26" s="72">
        <v>2017</v>
      </c>
      <c r="B26" s="73"/>
      <c r="C26" s="74"/>
      <c r="D26" s="73"/>
      <c r="E26" s="75"/>
      <c r="F26" s="76"/>
      <c r="G26" s="77"/>
      <c r="H26" s="80"/>
      <c r="I26" s="79"/>
      <c r="J26" s="43"/>
      <c r="K26" s="57"/>
      <c r="M26" s="92"/>
    </row>
    <row r="27" spans="1:20" s="6" customFormat="1" ht="12.75">
      <c r="A27" s="72">
        <v>2018</v>
      </c>
      <c r="B27" s="73"/>
      <c r="C27" s="74"/>
      <c r="D27" s="73"/>
      <c r="E27" s="75"/>
      <c r="F27" s="76"/>
      <c r="G27" s="77"/>
      <c r="H27" s="80"/>
      <c r="I27" s="79"/>
      <c r="J27" s="43"/>
      <c r="K27" s="57"/>
      <c r="M27" s="92"/>
    </row>
    <row r="28" spans="1:20" s="6" customFormat="1" ht="13.5" thickBot="1">
      <c r="A28" s="81">
        <v>2019</v>
      </c>
      <c r="B28" s="36"/>
      <c r="C28" s="37"/>
      <c r="D28" s="36"/>
      <c r="E28" s="82"/>
      <c r="F28" s="83"/>
      <c r="G28" s="84"/>
      <c r="H28" s="85"/>
      <c r="I28" s="86"/>
      <c r="J28" s="43"/>
      <c r="K28" s="57"/>
    </row>
    <row r="29" spans="1:20" s="6" customFormat="1" ht="13.5" thickBot="1">
      <c r="A29" s="43"/>
      <c r="B29" s="44"/>
      <c r="C29" s="94"/>
      <c r="D29" s="44"/>
      <c r="E29" s="43"/>
      <c r="F29" s="44"/>
      <c r="G29" s="43"/>
      <c r="H29" s="43"/>
      <c r="I29" s="43"/>
      <c r="J29" s="43"/>
      <c r="K29" s="57"/>
    </row>
    <row r="30" spans="1:20" s="6" customFormat="1" ht="13.5" thickBot="1">
      <c r="A30" s="11"/>
      <c r="B30" s="12"/>
      <c r="C30" s="13"/>
      <c r="D30" s="204" t="s">
        <v>39</v>
      </c>
      <c r="E30" s="205"/>
      <c r="F30" s="204" t="s">
        <v>40</v>
      </c>
      <c r="G30" s="205"/>
      <c r="H30" s="43"/>
      <c r="I30" s="43"/>
      <c r="J30" s="43"/>
      <c r="K30" s="57"/>
    </row>
    <row r="31" spans="1:20" s="6" customFormat="1" ht="13.5" thickBot="1">
      <c r="A31" s="41">
        <v>2011</v>
      </c>
      <c r="B31" s="15"/>
      <c r="C31" s="16"/>
      <c r="D31" s="17" t="s">
        <v>17</v>
      </c>
      <c r="E31" s="18" t="s">
        <v>18</v>
      </c>
      <c r="F31" s="17" t="s">
        <v>17</v>
      </c>
      <c r="G31" s="18" t="s">
        <v>18</v>
      </c>
      <c r="H31" s="43"/>
      <c r="I31" s="43"/>
      <c r="J31" s="43"/>
      <c r="K31" s="57"/>
    </row>
    <row r="32" spans="1:20" s="6" customFormat="1" ht="12.75">
      <c r="A32" s="87" t="s">
        <v>35</v>
      </c>
      <c r="B32" s="20"/>
      <c r="C32" s="21"/>
      <c r="D32" s="22">
        <f>+F32/F20</f>
        <v>0.21999999999999983</v>
      </c>
      <c r="E32" s="23">
        <f>+G32/F20</f>
        <v>0.24202420242024184</v>
      </c>
      <c r="F32" s="24">
        <f>'[5]Solar Meter'!$Q$6</f>
        <v>115.05999999999992</v>
      </c>
      <c r="G32" s="25">
        <f>'[5]Solar (Gen)'!$H$6</f>
        <v>126.57865786578648</v>
      </c>
      <c r="H32" s="43"/>
      <c r="I32" s="43"/>
      <c r="J32" s="43"/>
      <c r="K32" s="57"/>
    </row>
    <row r="33" spans="1:12" s="6" customFormat="1" ht="12.75">
      <c r="A33" s="88" t="s">
        <v>36</v>
      </c>
      <c r="B33" s="27"/>
      <c r="C33" s="28"/>
      <c r="D33" s="29">
        <f>+F33/F20</f>
        <v>0.44999999999999973</v>
      </c>
      <c r="E33" s="30">
        <f>+G33/F20</f>
        <v>0.49504950495049466</v>
      </c>
      <c r="F33" s="31">
        <f>'[5]Solar Meter'!$Q$8</f>
        <v>235.34999999999985</v>
      </c>
      <c r="G33" s="32">
        <f>'[5]Solar (Gen)'!$H$8</f>
        <v>258.9108910891087</v>
      </c>
      <c r="H33" s="43"/>
      <c r="I33" s="43"/>
      <c r="J33" s="43"/>
      <c r="K33" s="57"/>
    </row>
    <row r="34" spans="1:12" s="6" customFormat="1" ht="13.5" thickBot="1">
      <c r="A34" s="89" t="s">
        <v>38</v>
      </c>
      <c r="B34" s="34"/>
      <c r="C34" s="35"/>
      <c r="D34" s="36">
        <f>+F34/F20</f>
        <v>1482</v>
      </c>
      <c r="E34" s="37">
        <f>+G34/F20</f>
        <v>1592.1787709497207</v>
      </c>
      <c r="F34" s="140">
        <f>'[5]Solar Meter'!$Q$7*1000000</f>
        <v>775086</v>
      </c>
      <c r="G34" s="141">
        <f>'[5]Solar (Gen)'!$H$7*1000000</f>
        <v>832709.49720670399</v>
      </c>
      <c r="H34" s="43"/>
      <c r="I34" s="43"/>
      <c r="J34" s="43"/>
      <c r="K34" s="57"/>
    </row>
    <row r="35" spans="1:12" s="6" customFormat="1" ht="13.5" thickBot="1">
      <c r="A35" s="43"/>
      <c r="B35" s="43"/>
      <c r="C35" s="43"/>
      <c r="D35" s="43"/>
      <c r="E35" s="95"/>
      <c r="F35" s="96"/>
      <c r="G35" s="97"/>
      <c r="H35" s="98"/>
      <c r="I35" s="43"/>
      <c r="J35" s="43"/>
      <c r="K35" s="57"/>
    </row>
    <row r="36" spans="1:12" s="6" customFormat="1" ht="13.5" thickBot="1">
      <c r="A36" s="55">
        <v>2011</v>
      </c>
      <c r="B36" s="90"/>
      <c r="C36" s="14"/>
      <c r="D36" s="91"/>
      <c r="E36" s="43"/>
      <c r="F36" s="44"/>
      <c r="G36" s="43"/>
      <c r="H36" s="43"/>
      <c r="I36" s="43"/>
      <c r="J36" s="43"/>
      <c r="K36" s="57"/>
    </row>
    <row r="37" spans="1:12" s="6" customFormat="1" ht="12.75">
      <c r="A37" s="19" t="s">
        <v>44</v>
      </c>
      <c r="B37" s="20"/>
      <c r="C37" s="21"/>
      <c r="D37" s="51">
        <f>+D38*1000/F20</f>
        <v>1101.0425430210325</v>
      </c>
      <c r="E37" s="43"/>
      <c r="F37" s="44"/>
      <c r="G37" s="43"/>
      <c r="H37" s="43"/>
      <c r="I37" s="43"/>
      <c r="J37" s="43"/>
      <c r="K37" s="57"/>
    </row>
    <row r="38" spans="1:12" s="6" customFormat="1" ht="12.75">
      <c r="A38" s="26" t="s">
        <v>41</v>
      </c>
      <c r="B38" s="27"/>
      <c r="C38" s="28"/>
      <c r="D38" s="52">
        <f>'2011 ECCR True-Up'!O13/1000</f>
        <v>575.84524999999996</v>
      </c>
      <c r="E38" s="43"/>
      <c r="F38" s="44"/>
      <c r="G38" s="43"/>
      <c r="H38" s="43"/>
      <c r="I38" s="43"/>
      <c r="J38" s="43"/>
      <c r="K38" s="57"/>
    </row>
    <row r="39" spans="1:12" s="6" customFormat="1" ht="13.5" thickBot="1">
      <c r="A39" s="33" t="s">
        <v>42</v>
      </c>
      <c r="B39" s="34"/>
      <c r="C39" s="35"/>
      <c r="D39" s="53">
        <f>'NPV 2011'!B34</f>
        <v>-39.813890798881197</v>
      </c>
      <c r="E39" s="43"/>
      <c r="F39" s="44"/>
      <c r="G39" s="43"/>
      <c r="H39" s="43"/>
      <c r="I39" s="43"/>
      <c r="J39" s="43"/>
      <c r="K39" s="57"/>
    </row>
    <row r="40" spans="1:12" s="6" customFormat="1" ht="12.75">
      <c r="A40" s="43"/>
      <c r="B40" s="43"/>
      <c r="C40" s="43"/>
      <c r="D40" s="43"/>
      <c r="E40" s="43"/>
      <c r="F40" s="44"/>
      <c r="G40" s="43"/>
      <c r="H40" s="43"/>
      <c r="I40" s="101"/>
      <c r="J40" s="43"/>
      <c r="K40" s="57"/>
    </row>
    <row r="41" spans="1:12" s="6" customFormat="1" ht="14.25">
      <c r="A41" s="54" t="s">
        <v>45</v>
      </c>
      <c r="B41" s="43"/>
      <c r="C41" s="43"/>
      <c r="D41" s="43"/>
      <c r="E41" s="43"/>
      <c r="F41" s="43"/>
      <c r="G41" s="43"/>
      <c r="H41" s="43"/>
      <c r="I41" s="43"/>
      <c r="J41" s="43"/>
      <c r="K41" s="57"/>
      <c r="L41" s="54"/>
    </row>
    <row r="42" spans="1:12" s="6" customFormat="1" ht="12.75">
      <c r="A42" s="43"/>
      <c r="B42" s="43"/>
      <c r="C42" s="43"/>
      <c r="D42" s="43"/>
      <c r="E42" s="43"/>
      <c r="F42" s="44"/>
      <c r="G42" s="43"/>
      <c r="H42" s="43"/>
      <c r="I42" s="43"/>
      <c r="J42" s="43"/>
      <c r="K42" s="57"/>
    </row>
    <row r="43" spans="1:12" s="6" customFormat="1" ht="12.75">
      <c r="A43" s="43" t="s">
        <v>34</v>
      </c>
      <c r="B43" s="43"/>
      <c r="C43" s="46"/>
      <c r="D43" s="43"/>
      <c r="E43" s="43"/>
      <c r="F43" s="44"/>
      <c r="G43" s="43"/>
      <c r="H43" s="43"/>
      <c r="I43" s="45" t="s">
        <v>0</v>
      </c>
      <c r="J43" s="44">
        <f>+J8+1</f>
        <v>19</v>
      </c>
      <c r="K43" s="57"/>
    </row>
    <row r="44" spans="1:12" s="6" customFormat="1" ht="12.75">
      <c r="A44" s="43"/>
      <c r="B44" s="43"/>
      <c r="C44" s="43"/>
      <c r="D44" s="43"/>
      <c r="E44" s="43"/>
      <c r="F44" s="44"/>
      <c r="G44" s="43"/>
      <c r="H44" s="43"/>
      <c r="I44" s="43"/>
      <c r="J44" s="43"/>
      <c r="K44" s="57"/>
    </row>
    <row r="45" spans="1:12" s="6" customFormat="1" ht="12.75">
      <c r="A45" s="43" t="s">
        <v>1</v>
      </c>
      <c r="B45" s="43"/>
      <c r="C45" s="43" t="s">
        <v>26</v>
      </c>
      <c r="D45" s="46"/>
      <c r="E45" s="46"/>
      <c r="F45" s="47"/>
      <c r="G45" s="46"/>
      <c r="H45" s="46"/>
      <c r="I45" s="43"/>
      <c r="J45" s="43"/>
      <c r="K45" s="57"/>
    </row>
    <row r="46" spans="1:12" s="6" customFormat="1" ht="12.75">
      <c r="A46" s="43" t="s">
        <v>2</v>
      </c>
      <c r="B46" s="46"/>
      <c r="C46" s="48" t="s">
        <v>21</v>
      </c>
      <c r="D46" s="46"/>
      <c r="E46" s="46"/>
      <c r="F46" s="47"/>
      <c r="G46" s="46"/>
      <c r="H46" s="46"/>
      <c r="I46" s="43"/>
      <c r="J46" s="43"/>
      <c r="K46" s="57"/>
    </row>
    <row r="47" spans="1:12" s="6" customFormat="1" ht="12.75">
      <c r="A47" s="43" t="s">
        <v>3</v>
      </c>
      <c r="B47" s="46"/>
      <c r="C47" s="49" t="str">
        <f>C$12</f>
        <v>May 2011</v>
      </c>
      <c r="D47" s="49"/>
      <c r="E47" s="49"/>
      <c r="F47" s="50"/>
      <c r="G47" s="49"/>
      <c r="H47" s="49"/>
      <c r="I47" s="43"/>
      <c r="J47" s="43"/>
      <c r="K47" s="57"/>
    </row>
    <row r="48" spans="1:12" s="6" customFormat="1" ht="12.75">
      <c r="A48" s="43" t="s">
        <v>4</v>
      </c>
      <c r="B48" s="46"/>
      <c r="C48" s="100">
        <v>2011</v>
      </c>
      <c r="D48" s="46"/>
      <c r="E48" s="46"/>
      <c r="F48" s="44"/>
      <c r="G48" s="43"/>
      <c r="H48" s="46"/>
      <c r="I48" s="47"/>
      <c r="J48" s="43"/>
      <c r="K48" s="57"/>
    </row>
    <row r="49" spans="1:13" s="6" customFormat="1" ht="12.75">
      <c r="A49" s="43"/>
      <c r="B49" s="46"/>
      <c r="C49" s="46"/>
      <c r="D49" s="46"/>
      <c r="E49" s="46"/>
      <c r="F49" s="44"/>
      <c r="G49" s="43"/>
      <c r="H49" s="46"/>
      <c r="I49" s="47"/>
      <c r="J49" s="43"/>
      <c r="K49" s="57"/>
    </row>
    <row r="50" spans="1:13" s="6" customFormat="1" ht="12.75">
      <c r="A50" s="44" t="s">
        <v>5</v>
      </c>
      <c r="B50" s="44" t="s">
        <v>6</v>
      </c>
      <c r="C50" s="44" t="s">
        <v>7</v>
      </c>
      <c r="D50" s="44" t="s">
        <v>8</v>
      </c>
      <c r="E50" s="44" t="s">
        <v>9</v>
      </c>
      <c r="F50" s="47" t="s">
        <v>10</v>
      </c>
      <c r="G50" s="47" t="s">
        <v>37</v>
      </c>
      <c r="H50" s="44" t="s">
        <v>11</v>
      </c>
      <c r="I50" s="44" t="s">
        <v>12</v>
      </c>
      <c r="J50" s="43"/>
      <c r="K50" s="57"/>
    </row>
    <row r="51" spans="1:13" s="6" customFormat="1" ht="13.5" thickBot="1">
      <c r="A51" s="44"/>
      <c r="B51" s="44"/>
      <c r="C51" s="44"/>
      <c r="D51" s="44"/>
      <c r="E51" s="44" t="s">
        <v>13</v>
      </c>
      <c r="F51" s="47"/>
      <c r="G51" s="47"/>
      <c r="H51" s="47" t="s">
        <v>14</v>
      </c>
      <c r="I51" s="44" t="s">
        <v>15</v>
      </c>
      <c r="J51" s="43"/>
      <c r="K51" s="57"/>
    </row>
    <row r="52" spans="1:13" s="6" customFormat="1" ht="15.75" thickBot="1">
      <c r="A52" s="8"/>
      <c r="B52" s="9"/>
      <c r="C52" s="10"/>
      <c r="D52" s="206" t="s">
        <v>27</v>
      </c>
      <c r="E52" s="207"/>
      <c r="F52" s="208" t="s">
        <v>28</v>
      </c>
      <c r="G52" s="208"/>
      <c r="H52" s="208"/>
      <c r="I52" s="207"/>
      <c r="J52" s="43"/>
      <c r="K52" s="57"/>
    </row>
    <row r="53" spans="1:13" s="6" customFormat="1" ht="51.75" thickBot="1">
      <c r="A53" s="58" t="s">
        <v>16</v>
      </c>
      <c r="B53" s="59" t="s">
        <v>29</v>
      </c>
      <c r="C53" s="60" t="s">
        <v>30</v>
      </c>
      <c r="D53" s="104" t="s">
        <v>46</v>
      </c>
      <c r="E53" s="60" t="s">
        <v>32</v>
      </c>
      <c r="F53" s="61" t="s">
        <v>33</v>
      </c>
      <c r="G53" s="40" t="s">
        <v>31</v>
      </c>
      <c r="H53" s="62" t="s">
        <v>32</v>
      </c>
      <c r="I53" s="146" t="s">
        <v>91</v>
      </c>
      <c r="J53" s="43"/>
      <c r="K53" s="57"/>
    </row>
    <row r="54" spans="1:13" s="6" customFormat="1" ht="12.75">
      <c r="A54" s="64">
        <v>2010</v>
      </c>
      <c r="B54" s="65">
        <f>'[3]Solar LINC'!E6</f>
        <v>4010837.3548591528</v>
      </c>
      <c r="C54" s="66">
        <f>'[3]Solar LINC'!F6</f>
        <v>404</v>
      </c>
      <c r="D54" s="65">
        <v>0</v>
      </c>
      <c r="E54" s="67">
        <f>SUM($D$54:D54)/SUM($C$54:C54)</f>
        <v>0</v>
      </c>
      <c r="F54" s="68">
        <v>0</v>
      </c>
      <c r="G54" s="69">
        <f>+F54</f>
        <v>0</v>
      </c>
      <c r="H54" s="70">
        <f t="shared" ref="H54" si="5">+G54/C54</f>
        <v>0</v>
      </c>
      <c r="I54" s="71">
        <f t="shared" ref="I54:I55" si="6">+G54-D54</f>
        <v>0</v>
      </c>
      <c r="J54" s="43"/>
      <c r="K54" s="57"/>
    </row>
    <row r="55" spans="1:13" s="6" customFormat="1" ht="12.75">
      <c r="A55" s="72">
        <v>2011</v>
      </c>
      <c r="B55" s="65">
        <f>'[3]Solar LINC'!E7</f>
        <v>4056427.5102924532</v>
      </c>
      <c r="C55" s="66">
        <f>'[3]Solar LINC'!F7</f>
        <v>404</v>
      </c>
      <c r="D55" s="73">
        <f>L55</f>
        <v>200</v>
      </c>
      <c r="E55" s="75">
        <f>D55/SUM($C$54:C55)</f>
        <v>0.24752475247524752</v>
      </c>
      <c r="F55" s="76">
        <f>'[6]Solar Meter'!I11</f>
        <v>0</v>
      </c>
      <c r="G55" s="77">
        <f>+F55</f>
        <v>0</v>
      </c>
      <c r="H55" s="78">
        <f>G55/SUM($C$54:C55)</f>
        <v>0</v>
      </c>
      <c r="I55" s="79">
        <f t="shared" si="6"/>
        <v>-200</v>
      </c>
      <c r="J55" s="43"/>
      <c r="K55" s="57"/>
      <c r="L55" s="92">
        <f>'[3]Solar LINC'!G7</f>
        <v>200</v>
      </c>
      <c r="M55" s="92"/>
    </row>
    <row r="56" spans="1:13" s="6" customFormat="1" ht="12.75">
      <c r="A56" s="72">
        <v>2012</v>
      </c>
      <c r="B56" s="65">
        <f>'[3]Solar LINC'!E8</f>
        <v>4141910.0631841868</v>
      </c>
      <c r="C56" s="66">
        <f>'[3]Solar LINC'!F8</f>
        <v>404</v>
      </c>
      <c r="D56" s="73">
        <f>L56+D55</f>
        <v>400</v>
      </c>
      <c r="E56" s="75">
        <f>D56/SUM($C$54:C56)</f>
        <v>0.33003300330033003</v>
      </c>
      <c r="F56" s="76"/>
      <c r="G56" s="77"/>
      <c r="H56" s="80"/>
      <c r="I56" s="79"/>
      <c r="J56" s="43"/>
      <c r="K56" s="57"/>
      <c r="L56" s="92">
        <f>'[3]Solar LINC'!G8</f>
        <v>200</v>
      </c>
      <c r="M56" s="92"/>
    </row>
    <row r="57" spans="1:13" s="6" customFormat="1" ht="12.75">
      <c r="A57" s="72">
        <v>2013</v>
      </c>
      <c r="B57" s="65">
        <f>'[3]Solar LINC'!E9</f>
        <v>4226977.7148722634</v>
      </c>
      <c r="C57" s="66">
        <f>'[3]Solar LINC'!F9</f>
        <v>404</v>
      </c>
      <c r="D57" s="73">
        <f t="shared" ref="D57:D58" si="7">L57+D56</f>
        <v>600</v>
      </c>
      <c r="E57" s="75">
        <f>D57/SUM($C$54:C57)</f>
        <v>0.37128712871287128</v>
      </c>
      <c r="F57" s="76"/>
      <c r="G57" s="77"/>
      <c r="H57" s="80"/>
      <c r="I57" s="79"/>
      <c r="J57" s="43"/>
      <c r="K57" s="57"/>
      <c r="L57" s="92">
        <f>'[3]Solar LINC'!G9</f>
        <v>200</v>
      </c>
      <c r="M57" s="92"/>
    </row>
    <row r="58" spans="1:13" s="6" customFormat="1" ht="12.75">
      <c r="A58" s="72">
        <v>2014</v>
      </c>
      <c r="B58" s="65">
        <f>'[3]Solar LINC'!E10</f>
        <v>4311222.6681935266</v>
      </c>
      <c r="C58" s="66">
        <f>'[3]Solar LINC'!F10</f>
        <v>404</v>
      </c>
      <c r="D58" s="73">
        <f t="shared" si="7"/>
        <v>800</v>
      </c>
      <c r="E58" s="75">
        <f>D58/SUM($C$54:C58)</f>
        <v>0.39603960396039606</v>
      </c>
      <c r="F58" s="76"/>
      <c r="G58" s="77"/>
      <c r="H58" s="80"/>
      <c r="I58" s="79"/>
      <c r="J58" s="43"/>
      <c r="K58" s="57"/>
      <c r="L58" s="92">
        <f>'[3]Solar LINC'!G10</f>
        <v>200</v>
      </c>
      <c r="M58" s="92"/>
    </row>
    <row r="59" spans="1:13" s="6" customFormat="1" ht="12.75">
      <c r="A59" s="72">
        <v>2015</v>
      </c>
      <c r="B59" s="73"/>
      <c r="C59" s="74"/>
      <c r="D59" s="73"/>
      <c r="E59" s="75"/>
      <c r="F59" s="76"/>
      <c r="G59" s="77"/>
      <c r="H59" s="80"/>
      <c r="I59" s="79"/>
      <c r="J59" s="43"/>
      <c r="K59" s="57"/>
      <c r="M59" s="92"/>
    </row>
    <row r="60" spans="1:13" s="6" customFormat="1" ht="12.75">
      <c r="A60" s="72">
        <v>2016</v>
      </c>
      <c r="B60" s="73"/>
      <c r="C60" s="74"/>
      <c r="D60" s="73"/>
      <c r="E60" s="75"/>
      <c r="F60" s="76"/>
      <c r="G60" s="77"/>
      <c r="H60" s="80"/>
      <c r="I60" s="79"/>
      <c r="J60" s="43"/>
      <c r="K60" s="57"/>
      <c r="M60" s="92"/>
    </row>
    <row r="61" spans="1:13" s="6" customFormat="1" ht="12.75">
      <c r="A61" s="72">
        <v>2017</v>
      </c>
      <c r="B61" s="73"/>
      <c r="C61" s="74"/>
      <c r="D61" s="73"/>
      <c r="E61" s="75"/>
      <c r="F61" s="76"/>
      <c r="G61" s="77"/>
      <c r="H61" s="80"/>
      <c r="I61" s="79"/>
      <c r="J61" s="43"/>
      <c r="K61" s="57"/>
      <c r="M61" s="92"/>
    </row>
    <row r="62" spans="1:13" s="6" customFormat="1" ht="12.75">
      <c r="A62" s="72">
        <v>2018</v>
      </c>
      <c r="B62" s="73"/>
      <c r="C62" s="74"/>
      <c r="D62" s="73"/>
      <c r="E62" s="75"/>
      <c r="F62" s="76"/>
      <c r="G62" s="77"/>
      <c r="H62" s="80"/>
      <c r="I62" s="79"/>
      <c r="J62" s="43"/>
      <c r="K62" s="57"/>
      <c r="M62" s="92"/>
    </row>
    <row r="63" spans="1:13" s="6" customFormat="1" ht="13.5" thickBot="1">
      <c r="A63" s="81">
        <v>2019</v>
      </c>
      <c r="B63" s="36"/>
      <c r="C63" s="37"/>
      <c r="D63" s="36"/>
      <c r="E63" s="82"/>
      <c r="F63" s="83"/>
      <c r="G63" s="84"/>
      <c r="H63" s="85"/>
      <c r="I63" s="86"/>
      <c r="J63" s="43"/>
      <c r="K63" s="57"/>
      <c r="M63" s="92"/>
    </row>
    <row r="64" spans="1:13" s="6" customFormat="1" ht="13.5" thickBot="1">
      <c r="A64" s="43"/>
      <c r="B64" s="44"/>
      <c r="C64" s="94"/>
      <c r="D64" s="44"/>
      <c r="E64" s="43"/>
      <c r="F64" s="44"/>
      <c r="G64" s="43"/>
      <c r="H64" s="43"/>
      <c r="I64" s="43"/>
      <c r="J64" s="43"/>
      <c r="K64" s="57"/>
    </row>
    <row r="65" spans="1:11" s="6" customFormat="1" ht="13.5" thickBot="1">
      <c r="A65" s="11"/>
      <c r="B65" s="12"/>
      <c r="C65" s="13"/>
      <c r="D65" s="204" t="s">
        <v>39</v>
      </c>
      <c r="E65" s="205"/>
      <c r="F65" s="204" t="s">
        <v>40</v>
      </c>
      <c r="G65" s="205"/>
      <c r="H65" s="43"/>
      <c r="I65" s="43"/>
      <c r="J65" s="43"/>
      <c r="K65" s="57"/>
    </row>
    <row r="66" spans="1:11" s="6" customFormat="1" ht="13.5" thickBot="1">
      <c r="A66" s="41">
        <v>2011</v>
      </c>
      <c r="B66" s="15"/>
      <c r="C66" s="16"/>
      <c r="D66" s="17" t="s">
        <v>17</v>
      </c>
      <c r="E66" s="18" t="s">
        <v>18</v>
      </c>
      <c r="F66" s="17" t="s">
        <v>17</v>
      </c>
      <c r="G66" s="18" t="s">
        <v>18</v>
      </c>
      <c r="H66" s="43"/>
      <c r="I66" s="43"/>
      <c r="J66" s="43"/>
      <c r="K66" s="57"/>
    </row>
    <row r="67" spans="1:11" s="6" customFormat="1" ht="12.75">
      <c r="A67" s="87" t="s">
        <v>35</v>
      </c>
      <c r="B67" s="20"/>
      <c r="C67" s="21"/>
      <c r="D67" s="22">
        <v>0</v>
      </c>
      <c r="E67" s="23">
        <v>0</v>
      </c>
      <c r="F67" s="24">
        <v>0</v>
      </c>
      <c r="G67" s="25">
        <v>0</v>
      </c>
      <c r="H67" s="43"/>
      <c r="I67" s="43"/>
      <c r="J67" s="43"/>
      <c r="K67" s="57"/>
    </row>
    <row r="68" spans="1:11" s="6" customFormat="1" ht="12.75">
      <c r="A68" s="88" t="s">
        <v>36</v>
      </c>
      <c r="B68" s="27"/>
      <c r="C68" s="28"/>
      <c r="D68" s="29">
        <v>0</v>
      </c>
      <c r="E68" s="30">
        <v>0</v>
      </c>
      <c r="F68" s="31">
        <v>0</v>
      </c>
      <c r="G68" s="32">
        <v>0</v>
      </c>
      <c r="H68" s="43"/>
      <c r="I68" s="43"/>
      <c r="J68" s="43"/>
      <c r="K68" s="57"/>
    </row>
    <row r="69" spans="1:11" s="6" customFormat="1" ht="13.5" thickBot="1">
      <c r="A69" s="89" t="s">
        <v>38</v>
      </c>
      <c r="B69" s="34"/>
      <c r="C69" s="35"/>
      <c r="D69" s="36">
        <v>0</v>
      </c>
      <c r="E69" s="37">
        <v>0</v>
      </c>
      <c r="F69" s="38">
        <v>0</v>
      </c>
      <c r="G69" s="39">
        <v>0</v>
      </c>
      <c r="H69" s="43"/>
      <c r="I69" s="43"/>
      <c r="J69" s="43"/>
      <c r="K69" s="57"/>
    </row>
    <row r="70" spans="1:11" s="6" customFormat="1" ht="13.5" thickBot="1">
      <c r="A70" s="43"/>
      <c r="B70" s="43"/>
      <c r="C70" s="43"/>
      <c r="D70" s="43"/>
      <c r="E70" s="95"/>
      <c r="F70" s="96"/>
      <c r="G70" s="97"/>
      <c r="H70" s="98"/>
      <c r="I70" s="43"/>
      <c r="J70" s="43"/>
      <c r="K70" s="57"/>
    </row>
    <row r="71" spans="1:11" s="6" customFormat="1" ht="13.5" thickBot="1">
      <c r="A71" s="55">
        <v>2011</v>
      </c>
      <c r="B71" s="90"/>
      <c r="C71" s="14"/>
      <c r="D71" s="91"/>
      <c r="E71" s="43"/>
      <c r="F71" s="44"/>
      <c r="G71" s="43"/>
      <c r="H71" s="43"/>
      <c r="I71" s="43"/>
      <c r="J71" s="43"/>
      <c r="K71" s="57"/>
    </row>
    <row r="72" spans="1:11" s="6" customFormat="1" ht="12.75">
      <c r="A72" s="19" t="s">
        <v>44</v>
      </c>
      <c r="B72" s="20"/>
      <c r="C72" s="21"/>
      <c r="D72" s="106" t="s">
        <v>43</v>
      </c>
      <c r="E72" s="42" t="s">
        <v>47</v>
      </c>
      <c r="F72" s="44"/>
      <c r="G72" s="42"/>
      <c r="H72" s="43"/>
      <c r="I72" s="43"/>
      <c r="J72" s="43"/>
      <c r="K72" s="57"/>
    </row>
    <row r="73" spans="1:11" s="6" customFormat="1" ht="12.75">
      <c r="A73" s="26" t="s">
        <v>41</v>
      </c>
      <c r="B73" s="27"/>
      <c r="C73" s="28"/>
      <c r="D73" s="107">
        <f>'2011 ECCR True-Up'!O14/1000</f>
        <v>11.168670000000001</v>
      </c>
      <c r="E73" s="43"/>
      <c r="F73" s="44"/>
      <c r="G73" s="43"/>
      <c r="H73" s="43"/>
      <c r="I73" s="43"/>
      <c r="J73" s="43"/>
      <c r="K73" s="57"/>
    </row>
    <row r="74" spans="1:11" s="6" customFormat="1" ht="13.5" thickBot="1">
      <c r="A74" s="33" t="s">
        <v>42</v>
      </c>
      <c r="B74" s="34"/>
      <c r="C74" s="35"/>
      <c r="D74" s="103">
        <f>'NPV 2011'!C34</f>
        <v>0</v>
      </c>
      <c r="E74" s="43"/>
      <c r="F74" s="44"/>
      <c r="G74" s="43"/>
      <c r="H74" s="43"/>
      <c r="I74" s="43"/>
      <c r="J74" s="43"/>
      <c r="K74" s="57"/>
    </row>
    <row r="75" spans="1:11" s="6" customFormat="1" ht="12.75">
      <c r="A75" s="43"/>
      <c r="B75" s="43"/>
      <c r="C75" s="43"/>
      <c r="D75" s="43"/>
      <c r="E75" s="43"/>
      <c r="F75" s="44"/>
      <c r="G75" s="43"/>
      <c r="H75" s="43"/>
      <c r="I75" s="101"/>
      <c r="J75" s="43"/>
      <c r="K75" s="57"/>
    </row>
    <row r="76" spans="1:11" s="6" customFormat="1" ht="14.25">
      <c r="A76" s="54" t="s">
        <v>45</v>
      </c>
      <c r="B76" s="43"/>
      <c r="C76" s="43"/>
      <c r="D76" s="43"/>
      <c r="E76" s="43"/>
      <c r="F76" s="43"/>
      <c r="G76" s="43"/>
      <c r="H76" s="43"/>
      <c r="I76" s="43"/>
      <c r="J76" s="43"/>
      <c r="K76" s="57"/>
    </row>
    <row r="77" spans="1:11" s="6" customFormat="1" ht="12.75">
      <c r="A77" s="43"/>
      <c r="B77" s="43"/>
      <c r="C77" s="43"/>
      <c r="D77" s="43"/>
      <c r="E77" s="43"/>
      <c r="F77" s="44"/>
      <c r="G77" s="43"/>
      <c r="H77" s="43"/>
      <c r="I77" s="43"/>
      <c r="J77" s="43"/>
      <c r="K77" s="57"/>
    </row>
    <row r="78" spans="1:11" s="6" customFormat="1" ht="12.75">
      <c r="A78" s="43" t="s">
        <v>34</v>
      </c>
      <c r="B78" s="43"/>
      <c r="C78" s="46"/>
      <c r="D78" s="43"/>
      <c r="E78" s="43"/>
      <c r="F78" s="44"/>
      <c r="G78" s="43"/>
      <c r="H78" s="43"/>
      <c r="I78" s="45" t="s">
        <v>0</v>
      </c>
      <c r="J78" s="44">
        <f>+J43+1</f>
        <v>20</v>
      </c>
      <c r="K78" s="56"/>
    </row>
    <row r="79" spans="1:11" s="6" customFormat="1" ht="12.75">
      <c r="A79" s="43"/>
      <c r="B79" s="43"/>
      <c r="C79" s="43"/>
      <c r="D79" s="43"/>
      <c r="E79" s="43"/>
      <c r="F79" s="44"/>
      <c r="G79" s="43"/>
      <c r="H79" s="43"/>
      <c r="I79" s="43"/>
      <c r="J79" s="43"/>
      <c r="K79" s="57"/>
    </row>
    <row r="80" spans="1:11" s="6" customFormat="1" ht="12.75">
      <c r="A80" s="43" t="s">
        <v>1</v>
      </c>
      <c r="B80" s="43"/>
      <c r="C80" s="43" t="s">
        <v>26</v>
      </c>
      <c r="D80" s="46"/>
      <c r="E80" s="46"/>
      <c r="F80" s="47"/>
      <c r="G80" s="46"/>
      <c r="H80" s="46"/>
      <c r="I80" s="43"/>
      <c r="J80" s="43"/>
      <c r="K80" s="57"/>
    </row>
    <row r="81" spans="1:14" s="6" customFormat="1" ht="12.75">
      <c r="A81" s="43" t="s">
        <v>2</v>
      </c>
      <c r="B81" s="46"/>
      <c r="C81" s="99" t="s">
        <v>22</v>
      </c>
      <c r="D81" s="46"/>
      <c r="E81" s="46"/>
      <c r="F81" s="47"/>
      <c r="G81" s="46"/>
      <c r="H81" s="46"/>
      <c r="I81" s="43"/>
      <c r="J81" s="43"/>
      <c r="K81" s="57"/>
      <c r="N81" s="110"/>
    </row>
    <row r="82" spans="1:14" s="6" customFormat="1" ht="12.75">
      <c r="A82" s="43" t="s">
        <v>3</v>
      </c>
      <c r="B82" s="46"/>
      <c r="C82" s="49" t="str">
        <f>C$12</f>
        <v>May 2011</v>
      </c>
      <c r="D82" s="49"/>
      <c r="E82" s="49"/>
      <c r="F82" s="50"/>
      <c r="G82" s="49"/>
      <c r="H82" s="49"/>
      <c r="I82" s="43"/>
      <c r="J82" s="43"/>
      <c r="K82" s="57"/>
    </row>
    <row r="83" spans="1:14" s="6" customFormat="1" ht="12.75">
      <c r="A83" s="43" t="s">
        <v>4</v>
      </c>
      <c r="B83" s="46"/>
      <c r="C83" s="100">
        <v>2011</v>
      </c>
      <c r="D83" s="46"/>
      <c r="E83" s="46"/>
      <c r="F83" s="44"/>
      <c r="G83" s="43"/>
      <c r="H83" s="46"/>
      <c r="I83" s="47"/>
      <c r="J83" s="43"/>
      <c r="K83" s="57"/>
    </row>
    <row r="84" spans="1:14" s="6" customFormat="1" ht="12.75">
      <c r="A84" s="43"/>
      <c r="B84" s="46"/>
      <c r="C84" s="46"/>
      <c r="D84" s="46"/>
      <c r="E84" s="46"/>
      <c r="F84" s="44"/>
      <c r="G84" s="43"/>
      <c r="H84" s="46"/>
      <c r="I84" s="47"/>
      <c r="J84" s="43"/>
      <c r="K84" s="57"/>
    </row>
    <row r="85" spans="1:14" s="6" customFormat="1" ht="12.75">
      <c r="A85" s="44" t="s">
        <v>5</v>
      </c>
      <c r="B85" s="44" t="s">
        <v>6</v>
      </c>
      <c r="C85" s="44" t="s">
        <v>7</v>
      </c>
      <c r="D85" s="44" t="s">
        <v>8</v>
      </c>
      <c r="E85" s="44" t="s">
        <v>9</v>
      </c>
      <c r="F85" s="47" t="s">
        <v>10</v>
      </c>
      <c r="G85" s="47" t="s">
        <v>37</v>
      </c>
      <c r="H85" s="44" t="s">
        <v>11</v>
      </c>
      <c r="I85" s="44" t="s">
        <v>12</v>
      </c>
      <c r="J85" s="43"/>
      <c r="K85" s="57"/>
    </row>
    <row r="86" spans="1:14" s="6" customFormat="1" ht="13.5" thickBot="1">
      <c r="A86" s="44"/>
      <c r="B86" s="44"/>
      <c r="C86" s="44"/>
      <c r="D86" s="44"/>
      <c r="E86" s="44" t="s">
        <v>13</v>
      </c>
      <c r="F86" s="47"/>
      <c r="G86" s="47"/>
      <c r="H86" s="47" t="s">
        <v>14</v>
      </c>
      <c r="I86" s="44" t="s">
        <v>15</v>
      </c>
      <c r="J86" s="43"/>
      <c r="K86" s="57"/>
    </row>
    <row r="87" spans="1:14" s="6" customFormat="1" ht="15.75" thickBot="1">
      <c r="A87" s="8"/>
      <c r="B87" s="9"/>
      <c r="C87" s="10"/>
      <c r="D87" s="206" t="s">
        <v>27</v>
      </c>
      <c r="E87" s="207"/>
      <c r="F87" s="208" t="s">
        <v>28</v>
      </c>
      <c r="G87" s="208"/>
      <c r="H87" s="208"/>
      <c r="I87" s="207"/>
      <c r="J87" s="43"/>
      <c r="K87" s="57"/>
      <c r="L87" s="7"/>
    </row>
    <row r="88" spans="1:14" s="6" customFormat="1" ht="51.75" thickBot="1">
      <c r="A88" s="58" t="s">
        <v>16</v>
      </c>
      <c r="B88" s="59" t="s">
        <v>29</v>
      </c>
      <c r="C88" s="60" t="s">
        <v>30</v>
      </c>
      <c r="D88" s="104" t="s">
        <v>46</v>
      </c>
      <c r="E88" s="60" t="s">
        <v>32</v>
      </c>
      <c r="F88" s="61" t="s">
        <v>33</v>
      </c>
      <c r="G88" s="40" t="s">
        <v>31</v>
      </c>
      <c r="H88" s="62" t="s">
        <v>32</v>
      </c>
      <c r="I88" s="146" t="s">
        <v>91</v>
      </c>
      <c r="J88" s="43"/>
      <c r="K88" s="57"/>
      <c r="L88" s="111"/>
    </row>
    <row r="89" spans="1:14" s="6" customFormat="1" ht="12.75">
      <c r="A89" s="64">
        <v>2010</v>
      </c>
      <c r="B89" s="65">
        <f>'[3]Bus SWH'!E6</f>
        <v>534490.00855934958</v>
      </c>
      <c r="C89" s="108">
        <f>B89</f>
        <v>534490.00855934958</v>
      </c>
      <c r="D89" s="65">
        <v>0</v>
      </c>
      <c r="E89" s="67">
        <f>+D89/C89</f>
        <v>0</v>
      </c>
      <c r="F89" s="68">
        <v>0</v>
      </c>
      <c r="G89" s="69">
        <f>+F89</f>
        <v>0</v>
      </c>
      <c r="H89" s="70">
        <f t="shared" ref="H89:H90" si="8">+G89/C89</f>
        <v>0</v>
      </c>
      <c r="I89" s="71">
        <f t="shared" ref="I89:I90" si="9">+G89-D89</f>
        <v>0</v>
      </c>
      <c r="J89" s="43"/>
      <c r="K89" s="57"/>
      <c r="L89" s="7"/>
    </row>
    <row r="90" spans="1:14" s="6" customFormat="1" ht="12.75">
      <c r="A90" s="72">
        <v>2011</v>
      </c>
      <c r="B90" s="65">
        <f>'[3]Bus SWH'!E7</f>
        <v>547696.76814248285</v>
      </c>
      <c r="C90" s="66">
        <f>B90-D89</f>
        <v>547696.76814248285</v>
      </c>
      <c r="D90" s="73">
        <f>L90</f>
        <v>42.594443641718271</v>
      </c>
      <c r="E90" s="75">
        <f t="shared" ref="E90:E93" si="10">+D90/C90</f>
        <v>7.7770120474103955E-5</v>
      </c>
      <c r="F90" s="76">
        <f>'[4]PvT BSWH'!$D$5</f>
        <v>9</v>
      </c>
      <c r="G90" s="77">
        <f>+F90</f>
        <v>9</v>
      </c>
      <c r="H90" s="78">
        <f t="shared" si="8"/>
        <v>1.6432450442465745E-5</v>
      </c>
      <c r="I90" s="79">
        <f t="shared" si="9"/>
        <v>-33.594443641718271</v>
      </c>
      <c r="J90" s="43"/>
      <c r="K90" s="57"/>
      <c r="L90" s="148">
        <f>'[3]Bus SWH'!G7</f>
        <v>42.594443641718271</v>
      </c>
    </row>
    <row r="91" spans="1:14" s="6" customFormat="1" ht="12.75">
      <c r="A91" s="72">
        <v>2012</v>
      </c>
      <c r="B91" s="65">
        <f>'[3]Bus SWH'!E8</f>
        <v>561575.9303068415</v>
      </c>
      <c r="C91" s="66">
        <f t="shared" ref="C91:C93" si="11">B91-D90</f>
        <v>561533.33586319978</v>
      </c>
      <c r="D91" s="73">
        <f>L91+D90</f>
        <v>94.428708908554881</v>
      </c>
      <c r="E91" s="75">
        <f t="shared" si="10"/>
        <v>1.6816224946538083E-4</v>
      </c>
      <c r="F91" s="76"/>
      <c r="G91" s="77"/>
      <c r="H91" s="80"/>
      <c r="I91" s="79"/>
      <c r="J91" s="43"/>
      <c r="K91" s="57"/>
      <c r="L91" s="148">
        <f>'[3]Bus SWH'!G8</f>
        <v>51.834265266836603</v>
      </c>
    </row>
    <row r="92" spans="1:14" s="6" customFormat="1" ht="12.75">
      <c r="A92" s="72">
        <v>2013</v>
      </c>
      <c r="B92" s="65">
        <f>'[3]Bus SWH'!E9</f>
        <v>575597.69705652446</v>
      </c>
      <c r="C92" s="66">
        <f t="shared" si="11"/>
        <v>575503.26834761596</v>
      </c>
      <c r="D92" s="73">
        <f>L92+D91</f>
        <v>157.18100800475628</v>
      </c>
      <c r="E92" s="75">
        <f t="shared" si="10"/>
        <v>2.7311922737824606E-4</v>
      </c>
      <c r="F92" s="76"/>
      <c r="G92" s="77"/>
      <c r="H92" s="80"/>
      <c r="I92" s="79"/>
      <c r="J92" s="43"/>
      <c r="K92" s="57"/>
      <c r="L92" s="148">
        <f>'[3]Bus SWH'!G9</f>
        <v>62.752299096201398</v>
      </c>
    </row>
    <row r="93" spans="1:14" s="6" customFormat="1" ht="12.75">
      <c r="A93" s="72">
        <v>2014</v>
      </c>
      <c r="B93" s="65">
        <f>'[3]Bus SWH'!E10</f>
        <v>590087.02019112988</v>
      </c>
      <c r="C93" s="66">
        <f t="shared" si="11"/>
        <v>589929.83918312518</v>
      </c>
      <c r="D93" s="73">
        <f>L93+D92</f>
        <v>232.70037648191527</v>
      </c>
      <c r="E93" s="75">
        <f t="shared" si="10"/>
        <v>3.9445432494842958E-4</v>
      </c>
      <c r="F93" s="76"/>
      <c r="G93" s="77"/>
      <c r="H93" s="80"/>
      <c r="I93" s="79"/>
      <c r="J93" s="43"/>
      <c r="K93" s="57"/>
      <c r="L93" s="148">
        <f>'[3]Bus SWH'!G10</f>
        <v>75.519368477158977</v>
      </c>
    </row>
    <row r="94" spans="1:14" s="6" customFormat="1" ht="12.75">
      <c r="A94" s="72">
        <v>2015</v>
      </c>
      <c r="B94" s="73"/>
      <c r="C94" s="74"/>
      <c r="D94" s="73"/>
      <c r="E94" s="75"/>
      <c r="F94" s="76"/>
      <c r="G94" s="77"/>
      <c r="H94" s="80"/>
      <c r="I94" s="79"/>
      <c r="J94" s="43"/>
      <c r="K94" s="57"/>
    </row>
    <row r="95" spans="1:14" s="6" customFormat="1" ht="12.75">
      <c r="A95" s="72">
        <v>2016</v>
      </c>
      <c r="B95" s="73"/>
      <c r="C95" s="74"/>
      <c r="D95" s="73"/>
      <c r="E95" s="75"/>
      <c r="F95" s="76"/>
      <c r="G95" s="77"/>
      <c r="H95" s="80"/>
      <c r="I95" s="79"/>
      <c r="J95" s="43"/>
      <c r="K95" s="57"/>
    </row>
    <row r="96" spans="1:14" s="6" customFormat="1" ht="12.75">
      <c r="A96" s="72">
        <v>2017</v>
      </c>
      <c r="B96" s="73"/>
      <c r="C96" s="74"/>
      <c r="D96" s="73"/>
      <c r="E96" s="75"/>
      <c r="F96" s="76"/>
      <c r="G96" s="77"/>
      <c r="H96" s="80"/>
      <c r="I96" s="79"/>
      <c r="J96" s="43"/>
      <c r="K96" s="57"/>
    </row>
    <row r="97" spans="1:11" s="6" customFormat="1" ht="12.75">
      <c r="A97" s="72">
        <v>2018</v>
      </c>
      <c r="B97" s="73"/>
      <c r="C97" s="74"/>
      <c r="D97" s="73"/>
      <c r="E97" s="75"/>
      <c r="F97" s="76"/>
      <c r="G97" s="77"/>
      <c r="H97" s="80"/>
      <c r="I97" s="79"/>
      <c r="J97" s="43"/>
      <c r="K97" s="57"/>
    </row>
    <row r="98" spans="1:11" s="6" customFormat="1" ht="13.5" thickBot="1">
      <c r="A98" s="81">
        <v>2019</v>
      </c>
      <c r="B98" s="36"/>
      <c r="C98" s="37"/>
      <c r="D98" s="36"/>
      <c r="E98" s="82"/>
      <c r="F98" s="83"/>
      <c r="G98" s="84"/>
      <c r="H98" s="85"/>
      <c r="I98" s="86"/>
      <c r="J98" s="43"/>
      <c r="K98" s="57"/>
    </row>
    <row r="99" spans="1:11" s="6" customFormat="1" ht="13.5" thickBot="1">
      <c r="A99" s="43"/>
      <c r="B99" s="44"/>
      <c r="C99" s="94"/>
      <c r="D99" s="44"/>
      <c r="E99" s="43"/>
      <c r="F99" s="44"/>
      <c r="G99" s="43"/>
      <c r="H99" s="43"/>
      <c r="I99" s="43"/>
      <c r="J99" s="43"/>
      <c r="K99" s="57"/>
    </row>
    <row r="100" spans="1:11" s="6" customFormat="1" ht="13.5" thickBot="1">
      <c r="A100" s="11"/>
      <c r="B100" s="12"/>
      <c r="C100" s="13"/>
      <c r="D100" s="204" t="s">
        <v>39</v>
      </c>
      <c r="E100" s="205"/>
      <c r="F100" s="204" t="s">
        <v>40</v>
      </c>
      <c r="G100" s="205"/>
      <c r="H100" s="43"/>
      <c r="I100" s="43"/>
      <c r="J100" s="43"/>
      <c r="K100" s="57"/>
    </row>
    <row r="101" spans="1:11" s="6" customFormat="1" ht="13.5" thickBot="1">
      <c r="A101" s="41">
        <v>2011</v>
      </c>
      <c r="B101" s="15"/>
      <c r="C101" s="16"/>
      <c r="D101" s="17" t="s">
        <v>17</v>
      </c>
      <c r="E101" s="18" t="s">
        <v>18</v>
      </c>
      <c r="F101" s="17" t="s">
        <v>17</v>
      </c>
      <c r="G101" s="18" t="s">
        <v>18</v>
      </c>
      <c r="H101" s="43"/>
      <c r="I101" s="43"/>
      <c r="J101" s="43"/>
      <c r="K101" s="57"/>
    </row>
    <row r="102" spans="1:11" s="6" customFormat="1" ht="12.75">
      <c r="A102" s="87" t="s">
        <v>35</v>
      </c>
      <c r="B102" s="20"/>
      <c r="C102" s="21"/>
      <c r="D102" s="105">
        <f>+F102/F90</f>
        <v>6.8711111111111114</v>
      </c>
      <c r="E102" s="23">
        <f>+G102/F90</f>
        <v>7.5589781200342259</v>
      </c>
      <c r="F102" s="24">
        <f>'[5]Solar Meter'!$Q$21</f>
        <v>61.84</v>
      </c>
      <c r="G102" s="25">
        <f>'[5]Solar (Gen)'!$H$21</f>
        <v>68.030803080308033</v>
      </c>
      <c r="H102" s="43"/>
      <c r="I102" s="43"/>
      <c r="J102" s="43"/>
      <c r="K102" s="57"/>
    </row>
    <row r="103" spans="1:11" s="6" customFormat="1" ht="12.75">
      <c r="A103" s="88" t="s">
        <v>36</v>
      </c>
      <c r="B103" s="27"/>
      <c r="C103" s="28"/>
      <c r="D103" s="29">
        <f>+F103/F90</f>
        <v>0.48938151743976988</v>
      </c>
      <c r="E103" s="30">
        <f>+G103/F90</f>
        <v>0.5383735065344003</v>
      </c>
      <c r="F103" s="31">
        <f>'[5]Solar Meter'!$Q$23</f>
        <v>4.404433656957929</v>
      </c>
      <c r="G103" s="32">
        <f>'[5]Solar (Gen)'!$H$23</f>
        <v>4.8453615588096026</v>
      </c>
      <c r="H103" s="43"/>
      <c r="I103" s="43"/>
      <c r="J103" s="43"/>
      <c r="K103" s="57"/>
    </row>
    <row r="104" spans="1:11" s="6" customFormat="1" ht="13.5" thickBot="1">
      <c r="A104" s="89" t="s">
        <v>38</v>
      </c>
      <c r="B104" s="34"/>
      <c r="C104" s="35"/>
      <c r="D104" s="36">
        <f>+F104/F90</f>
        <v>24882.766666666666</v>
      </c>
      <c r="E104" s="37">
        <f>+G104/F90</f>
        <v>26732.667239650484</v>
      </c>
      <c r="F104" s="140">
        <f>'[5]Solar Meter'!$Q$22*1000000</f>
        <v>223944.9</v>
      </c>
      <c r="G104" s="141">
        <f>'[5]Solar (Gen)'!$H$22*1000000</f>
        <v>240594.00515685434</v>
      </c>
      <c r="H104" s="43"/>
      <c r="I104" s="43"/>
      <c r="J104" s="43"/>
      <c r="K104" s="57"/>
    </row>
    <row r="105" spans="1:11" s="6" customFormat="1" ht="13.5" thickBot="1">
      <c r="A105" s="43"/>
      <c r="B105" s="43"/>
      <c r="C105" s="43"/>
      <c r="D105" s="43"/>
      <c r="E105" s="95"/>
      <c r="F105" s="96"/>
      <c r="G105" s="97"/>
      <c r="H105" s="98"/>
      <c r="I105" s="43"/>
      <c r="J105" s="43"/>
      <c r="K105" s="57"/>
    </row>
    <row r="106" spans="1:11" s="6" customFormat="1" ht="13.5" thickBot="1">
      <c r="A106" s="55">
        <v>2011</v>
      </c>
      <c r="B106" s="90"/>
      <c r="C106" s="14"/>
      <c r="D106" s="91"/>
      <c r="E106" s="43"/>
      <c r="F106" s="44"/>
      <c r="G106" s="43"/>
      <c r="H106" s="43"/>
      <c r="I106" s="43"/>
      <c r="J106" s="43"/>
      <c r="K106" s="57"/>
    </row>
    <row r="107" spans="1:11" s="6" customFormat="1" ht="12.75">
      <c r="A107" s="19" t="s">
        <v>44</v>
      </c>
      <c r="B107" s="20"/>
      <c r="C107" s="21"/>
      <c r="D107" s="106">
        <f>+D108*1000/F90</f>
        <v>12335.794444444446</v>
      </c>
      <c r="E107" s="42"/>
      <c r="F107" s="44"/>
      <c r="G107" s="42"/>
      <c r="H107" s="43"/>
      <c r="I107" s="43"/>
      <c r="J107" s="43"/>
      <c r="K107" s="57"/>
    </row>
    <row r="108" spans="1:11" s="6" customFormat="1" ht="12.75">
      <c r="A108" s="26" t="s">
        <v>41</v>
      </c>
      <c r="B108" s="27"/>
      <c r="C108" s="28"/>
      <c r="D108" s="52">
        <f>'2011 ECCR True-Up'!O15/1000</f>
        <v>111.02215000000001</v>
      </c>
      <c r="E108" s="43"/>
      <c r="F108" s="42"/>
      <c r="G108" s="43"/>
      <c r="H108" s="43"/>
      <c r="I108" s="43"/>
      <c r="J108" s="43"/>
      <c r="K108" s="57"/>
    </row>
    <row r="109" spans="1:11" s="6" customFormat="1" ht="13.5" thickBot="1">
      <c r="A109" s="33" t="s">
        <v>42</v>
      </c>
      <c r="B109" s="34"/>
      <c r="C109" s="35"/>
      <c r="D109" s="103">
        <f>'NPV 2011'!D34</f>
        <v>-3.5557341305562491</v>
      </c>
      <c r="E109" s="43"/>
      <c r="F109" s="44"/>
      <c r="G109" s="43"/>
      <c r="H109" s="43"/>
      <c r="I109" s="43"/>
      <c r="J109" s="43"/>
      <c r="K109" s="57"/>
    </row>
    <row r="110" spans="1:11" s="6" customFormat="1" ht="12.75">
      <c r="A110" s="43"/>
      <c r="B110" s="43"/>
      <c r="C110" s="43"/>
      <c r="D110" s="43"/>
      <c r="E110" s="43"/>
      <c r="F110" s="44"/>
      <c r="G110" s="43"/>
      <c r="H110" s="43"/>
      <c r="I110" s="101"/>
      <c r="J110" s="43"/>
      <c r="K110" s="57"/>
    </row>
    <row r="111" spans="1:11" s="6" customFormat="1" ht="14.25">
      <c r="A111" s="54" t="s">
        <v>45</v>
      </c>
      <c r="B111" s="43"/>
      <c r="C111" s="43"/>
      <c r="D111" s="43"/>
      <c r="E111" s="43"/>
      <c r="F111" s="43"/>
      <c r="G111" s="43"/>
      <c r="H111" s="43"/>
      <c r="I111" s="43"/>
      <c r="J111" s="43"/>
      <c r="K111" s="57"/>
    </row>
    <row r="112" spans="1:11" s="6" customFormat="1" ht="12.75">
      <c r="A112" s="46"/>
      <c r="B112" s="43"/>
      <c r="C112" s="43"/>
      <c r="D112" s="43"/>
      <c r="E112" s="43"/>
      <c r="F112" s="43"/>
      <c r="G112" s="43"/>
      <c r="H112" s="43"/>
      <c r="I112" s="43"/>
      <c r="J112" s="43"/>
      <c r="K112" s="57"/>
    </row>
    <row r="113" spans="1:13" s="6" customFormat="1" ht="12.75">
      <c r="A113" s="43"/>
      <c r="B113" s="43"/>
      <c r="C113" s="43"/>
      <c r="D113" s="43"/>
      <c r="E113" s="43"/>
      <c r="F113" s="44"/>
      <c r="G113" s="43"/>
      <c r="H113" s="43"/>
      <c r="I113" s="43"/>
      <c r="J113" s="43"/>
      <c r="K113" s="57"/>
    </row>
    <row r="114" spans="1:13" s="6" customFormat="1" ht="12.75">
      <c r="A114" s="43" t="s">
        <v>34</v>
      </c>
      <c r="B114" s="43"/>
      <c r="C114" s="46"/>
      <c r="D114" s="43"/>
      <c r="E114" s="43"/>
      <c r="F114" s="44"/>
      <c r="G114" s="43"/>
      <c r="H114" s="43"/>
      <c r="I114" s="45" t="s">
        <v>0</v>
      </c>
      <c r="J114" s="44">
        <f>+J78+1</f>
        <v>21</v>
      </c>
      <c r="K114" s="56"/>
    </row>
    <row r="115" spans="1:13" s="6" customFormat="1" ht="12.75">
      <c r="A115" s="43"/>
      <c r="B115" s="43"/>
      <c r="C115" s="43"/>
      <c r="D115" s="43"/>
      <c r="E115" s="43"/>
      <c r="F115" s="44"/>
      <c r="G115" s="43"/>
      <c r="H115" s="43"/>
      <c r="I115" s="43"/>
      <c r="J115" s="43"/>
      <c r="K115" s="57"/>
    </row>
    <row r="116" spans="1:13" s="6" customFormat="1" ht="12.75">
      <c r="A116" s="43" t="s">
        <v>1</v>
      </c>
      <c r="B116" s="43"/>
      <c r="C116" s="43" t="s">
        <v>26</v>
      </c>
      <c r="D116" s="46"/>
      <c r="E116" s="46"/>
      <c r="F116" s="47"/>
      <c r="G116" s="46"/>
      <c r="H116" s="46"/>
      <c r="I116" s="43"/>
      <c r="J116" s="43"/>
      <c r="K116" s="57"/>
    </row>
    <row r="117" spans="1:13" s="6" customFormat="1" ht="12.75">
      <c r="A117" s="43" t="s">
        <v>2</v>
      </c>
      <c r="B117" s="46"/>
      <c r="C117" s="99" t="s">
        <v>23</v>
      </c>
      <c r="D117" s="46"/>
      <c r="E117" s="46"/>
      <c r="F117" s="47"/>
      <c r="G117" s="46"/>
      <c r="H117" s="46"/>
      <c r="I117" s="43"/>
      <c r="J117" s="43"/>
      <c r="K117" s="57"/>
    </row>
    <row r="118" spans="1:13" s="6" customFormat="1" ht="12.75">
      <c r="A118" s="43" t="s">
        <v>3</v>
      </c>
      <c r="B118" s="46"/>
      <c r="C118" s="49" t="str">
        <f>C$12</f>
        <v>May 2011</v>
      </c>
      <c r="D118" s="49"/>
      <c r="E118" s="49"/>
      <c r="F118" s="50"/>
      <c r="G118" s="49"/>
      <c r="H118" s="49"/>
      <c r="I118" s="43"/>
      <c r="J118" s="43"/>
      <c r="K118" s="57"/>
    </row>
    <row r="119" spans="1:13" s="6" customFormat="1" ht="12.75">
      <c r="A119" s="43" t="s">
        <v>4</v>
      </c>
      <c r="B119" s="46"/>
      <c r="C119" s="100">
        <v>2011</v>
      </c>
      <c r="D119" s="46"/>
      <c r="E119" s="46"/>
      <c r="F119" s="44"/>
      <c r="G119" s="43"/>
      <c r="H119" s="46"/>
      <c r="I119" s="47"/>
      <c r="J119" s="43"/>
      <c r="K119" s="57"/>
    </row>
    <row r="120" spans="1:13" s="6" customFormat="1" ht="12.75">
      <c r="A120" s="43"/>
      <c r="B120" s="46"/>
      <c r="C120" s="46"/>
      <c r="D120" s="46"/>
      <c r="E120" s="46"/>
      <c r="F120" s="44"/>
      <c r="G120" s="43"/>
      <c r="H120" s="46"/>
      <c r="I120" s="47"/>
      <c r="J120" s="43"/>
      <c r="K120" s="57"/>
    </row>
    <row r="121" spans="1:13" s="6" customFormat="1" ht="12.75">
      <c r="A121" s="44" t="s">
        <v>5</v>
      </c>
      <c r="B121" s="44" t="s">
        <v>6</v>
      </c>
      <c r="C121" s="44" t="s">
        <v>7</v>
      </c>
      <c r="D121" s="44" t="s">
        <v>8</v>
      </c>
      <c r="E121" s="44" t="s">
        <v>9</v>
      </c>
      <c r="F121" s="47" t="s">
        <v>10</v>
      </c>
      <c r="G121" s="47" t="s">
        <v>37</v>
      </c>
      <c r="H121" s="44" t="s">
        <v>11</v>
      </c>
      <c r="I121" s="44" t="s">
        <v>12</v>
      </c>
      <c r="J121" s="43"/>
      <c r="K121" s="57"/>
    </row>
    <row r="122" spans="1:13" s="6" customFormat="1" ht="13.5" thickBot="1">
      <c r="A122" s="44"/>
      <c r="B122" s="44"/>
      <c r="C122" s="44"/>
      <c r="D122" s="44"/>
      <c r="E122" s="44" t="s">
        <v>13</v>
      </c>
      <c r="F122" s="47"/>
      <c r="G122" s="47"/>
      <c r="H122" s="47" t="s">
        <v>14</v>
      </c>
      <c r="I122" s="44" t="s">
        <v>15</v>
      </c>
      <c r="J122" s="43"/>
      <c r="K122" s="57"/>
    </row>
    <row r="123" spans="1:13" s="6" customFormat="1" ht="15.75" thickBot="1">
      <c r="A123" s="8"/>
      <c r="B123" s="9"/>
      <c r="C123" s="10"/>
      <c r="D123" s="206" t="s">
        <v>27</v>
      </c>
      <c r="E123" s="207"/>
      <c r="F123" s="208" t="s">
        <v>28</v>
      </c>
      <c r="G123" s="208"/>
      <c r="H123" s="208"/>
      <c r="I123" s="207"/>
      <c r="J123" s="43"/>
      <c r="K123" s="57"/>
    </row>
    <row r="124" spans="1:13" s="6" customFormat="1" ht="51.75" thickBot="1">
      <c r="A124" s="58" t="s">
        <v>16</v>
      </c>
      <c r="B124" s="59" t="s">
        <v>29</v>
      </c>
      <c r="C124" s="60" t="s">
        <v>30</v>
      </c>
      <c r="D124" s="104" t="s">
        <v>46</v>
      </c>
      <c r="E124" s="60" t="s">
        <v>32</v>
      </c>
      <c r="F124" s="61" t="s">
        <v>33</v>
      </c>
      <c r="G124" s="40" t="s">
        <v>31</v>
      </c>
      <c r="H124" s="62" t="s">
        <v>32</v>
      </c>
      <c r="I124" s="146" t="s">
        <v>91</v>
      </c>
      <c r="J124" s="43"/>
      <c r="K124" s="57"/>
    </row>
    <row r="125" spans="1:13" s="6" customFormat="1" ht="12.75">
      <c r="A125" s="64">
        <v>2010</v>
      </c>
      <c r="B125" s="65">
        <f>'[3]Res PV'!E6</f>
        <v>4010837.3548591528</v>
      </c>
      <c r="C125" s="66">
        <f>B125</f>
        <v>4010837.3548591528</v>
      </c>
      <c r="D125" s="65">
        <v>0</v>
      </c>
      <c r="E125" s="67">
        <f t="shared" ref="E125:E129" si="12">+D125/C125</f>
        <v>0</v>
      </c>
      <c r="F125" s="68">
        <v>0</v>
      </c>
      <c r="G125" s="69">
        <f>+F125</f>
        <v>0</v>
      </c>
      <c r="H125" s="70">
        <f t="shared" ref="H125:H126" si="13">+G125/C125</f>
        <v>0</v>
      </c>
      <c r="I125" s="71">
        <f t="shared" ref="I125" si="14">+G125-D125</f>
        <v>0</v>
      </c>
      <c r="J125" s="43"/>
      <c r="K125" s="57"/>
    </row>
    <row r="126" spans="1:13" s="6" customFormat="1" ht="12.75">
      <c r="A126" s="72">
        <v>2011</v>
      </c>
      <c r="B126" s="65">
        <f>'[3]Res PV'!E7</f>
        <v>4056427.5102924532</v>
      </c>
      <c r="C126" s="66">
        <f>B126-D125</f>
        <v>4056427.5102924532</v>
      </c>
      <c r="D126" s="73">
        <f>L126</f>
        <v>340</v>
      </c>
      <c r="E126" s="75">
        <f t="shared" si="12"/>
        <v>8.3817595442618241E-5</v>
      </c>
      <c r="F126" s="76">
        <f>'[4]PvT RPV'!$G$5</f>
        <v>271</v>
      </c>
      <c r="G126" s="77">
        <f>+F126</f>
        <v>271</v>
      </c>
      <c r="H126" s="78">
        <f t="shared" si="13"/>
        <v>6.6807554014557482E-5</v>
      </c>
      <c r="I126" s="79">
        <f>+G126-D126</f>
        <v>-69</v>
      </c>
      <c r="J126" s="43"/>
      <c r="K126" s="57"/>
      <c r="L126" s="93">
        <f>'[3]Res PV'!G7</f>
        <v>340</v>
      </c>
      <c r="M126" s="92"/>
    </row>
    <row r="127" spans="1:13" s="6" customFormat="1" ht="12.75">
      <c r="A127" s="72">
        <v>2012</v>
      </c>
      <c r="B127" s="65">
        <f>'[3]Res PV'!E8</f>
        <v>4141910.0631841868</v>
      </c>
      <c r="C127" s="66">
        <f t="shared" ref="C127:C129" si="15">B127-D126</f>
        <v>4141570.0631841868</v>
      </c>
      <c r="D127" s="73">
        <f>L127+D126</f>
        <v>680</v>
      </c>
      <c r="E127" s="75">
        <f t="shared" si="12"/>
        <v>1.6418894033563489E-4</v>
      </c>
      <c r="F127" s="76"/>
      <c r="G127" s="77"/>
      <c r="H127" s="80"/>
      <c r="I127" s="79"/>
      <c r="J127" s="43"/>
      <c r="K127" s="57"/>
      <c r="L127" s="93">
        <f>'[3]Res PV'!G8</f>
        <v>340</v>
      </c>
      <c r="M127" s="92"/>
    </row>
    <row r="128" spans="1:13" s="6" customFormat="1" ht="12.75">
      <c r="A128" s="72">
        <v>2013</v>
      </c>
      <c r="B128" s="65">
        <f>'[3]Res PV'!E9</f>
        <v>4226977.7148722634</v>
      </c>
      <c r="C128" s="66">
        <f t="shared" si="15"/>
        <v>4226297.7148722634</v>
      </c>
      <c r="D128" s="73">
        <f t="shared" ref="D128:D129" si="16">L128+D127</f>
        <v>1020</v>
      </c>
      <c r="E128" s="75">
        <f t="shared" si="12"/>
        <v>2.413459885730811E-4</v>
      </c>
      <c r="F128" s="76"/>
      <c r="G128" s="77"/>
      <c r="H128" s="80"/>
      <c r="I128" s="79"/>
      <c r="J128" s="43"/>
      <c r="K128" s="57"/>
      <c r="L128" s="93">
        <f>'[3]Res PV'!G9</f>
        <v>340</v>
      </c>
      <c r="M128" s="92"/>
    </row>
    <row r="129" spans="1:13" s="6" customFormat="1" ht="12.75">
      <c r="A129" s="72">
        <v>2014</v>
      </c>
      <c r="B129" s="65">
        <f>'[3]Res PV'!E10</f>
        <v>4311222.6681935266</v>
      </c>
      <c r="C129" s="66">
        <f t="shared" si="15"/>
        <v>4310202.6681935266</v>
      </c>
      <c r="D129" s="73">
        <f t="shared" si="16"/>
        <v>1360</v>
      </c>
      <c r="E129" s="75">
        <f t="shared" si="12"/>
        <v>3.1553040650174281E-4</v>
      </c>
      <c r="F129" s="76"/>
      <c r="G129" s="77"/>
      <c r="H129" s="80"/>
      <c r="I129" s="79"/>
      <c r="J129" s="43"/>
      <c r="K129" s="57"/>
      <c r="L129" s="93">
        <f>'[3]Res PV'!G10</f>
        <v>340</v>
      </c>
      <c r="M129" s="92"/>
    </row>
    <row r="130" spans="1:13" s="6" customFormat="1" ht="12.75">
      <c r="A130" s="72">
        <v>2015</v>
      </c>
      <c r="B130" s="73"/>
      <c r="C130" s="74"/>
      <c r="D130" s="73"/>
      <c r="E130" s="75"/>
      <c r="F130" s="76"/>
      <c r="G130" s="77"/>
      <c r="H130" s="80"/>
      <c r="I130" s="79"/>
      <c r="J130" s="43"/>
      <c r="K130" s="57"/>
      <c r="L130" s="93"/>
      <c r="M130" s="92"/>
    </row>
    <row r="131" spans="1:13" s="6" customFormat="1" ht="12.75">
      <c r="A131" s="72">
        <v>2016</v>
      </c>
      <c r="B131" s="73"/>
      <c r="C131" s="74"/>
      <c r="D131" s="73"/>
      <c r="E131" s="75"/>
      <c r="F131" s="76"/>
      <c r="G131" s="77"/>
      <c r="H131" s="80"/>
      <c r="I131" s="79"/>
      <c r="J131" s="43"/>
      <c r="K131" s="57"/>
      <c r="L131" s="93"/>
      <c r="M131" s="92"/>
    </row>
    <row r="132" spans="1:13" s="6" customFormat="1" ht="12.75">
      <c r="A132" s="72">
        <v>2017</v>
      </c>
      <c r="B132" s="73"/>
      <c r="C132" s="74"/>
      <c r="D132" s="73"/>
      <c r="E132" s="75"/>
      <c r="F132" s="76"/>
      <c r="G132" s="77"/>
      <c r="H132" s="80"/>
      <c r="I132" s="79"/>
      <c r="J132" s="43"/>
      <c r="K132" s="57"/>
      <c r="L132" s="93"/>
      <c r="M132" s="92"/>
    </row>
    <row r="133" spans="1:13" s="6" customFormat="1" ht="12.75">
      <c r="A133" s="72">
        <v>2018</v>
      </c>
      <c r="B133" s="73"/>
      <c r="C133" s="74"/>
      <c r="D133" s="73"/>
      <c r="E133" s="75"/>
      <c r="F133" s="76"/>
      <c r="G133" s="77"/>
      <c r="H133" s="80"/>
      <c r="I133" s="79"/>
      <c r="J133" s="43"/>
      <c r="K133" s="57"/>
      <c r="L133" s="93"/>
    </row>
    <row r="134" spans="1:13" s="6" customFormat="1" ht="13.5" thickBot="1">
      <c r="A134" s="81">
        <v>2019</v>
      </c>
      <c r="B134" s="36"/>
      <c r="C134" s="37"/>
      <c r="D134" s="36"/>
      <c r="E134" s="82"/>
      <c r="F134" s="83"/>
      <c r="G134" s="84"/>
      <c r="H134" s="85"/>
      <c r="I134" s="86"/>
      <c r="J134" s="43"/>
      <c r="K134" s="57"/>
    </row>
    <row r="135" spans="1:13" s="6" customFormat="1" ht="13.5" thickBot="1">
      <c r="A135" s="43"/>
      <c r="B135" s="44"/>
      <c r="C135" s="94"/>
      <c r="D135" s="44"/>
      <c r="E135" s="43"/>
      <c r="F135" s="44"/>
      <c r="G135" s="43"/>
      <c r="H135" s="43"/>
      <c r="I135" s="43"/>
      <c r="J135" s="43"/>
      <c r="K135" s="57"/>
    </row>
    <row r="136" spans="1:13" s="6" customFormat="1" ht="13.5" thickBot="1">
      <c r="A136" s="11"/>
      <c r="B136" s="12"/>
      <c r="C136" s="13"/>
      <c r="D136" s="204" t="s">
        <v>39</v>
      </c>
      <c r="E136" s="205"/>
      <c r="F136" s="204" t="s">
        <v>40</v>
      </c>
      <c r="G136" s="205"/>
      <c r="H136" s="43"/>
      <c r="I136" s="43"/>
      <c r="J136" s="43"/>
      <c r="K136" s="57"/>
    </row>
    <row r="137" spans="1:13" s="6" customFormat="1" ht="13.5" thickBot="1">
      <c r="A137" s="41">
        <v>2011</v>
      </c>
      <c r="B137" s="15"/>
      <c r="C137" s="16"/>
      <c r="D137" s="17" t="s">
        <v>17</v>
      </c>
      <c r="E137" s="18" t="s">
        <v>18</v>
      </c>
      <c r="F137" s="17" t="s">
        <v>17</v>
      </c>
      <c r="G137" s="18" t="s">
        <v>18</v>
      </c>
      <c r="H137" s="43"/>
      <c r="I137" s="43"/>
      <c r="J137" s="43"/>
      <c r="K137" s="57"/>
    </row>
    <row r="138" spans="1:13" s="6" customFormat="1" ht="12.75">
      <c r="A138" s="87" t="s">
        <v>35</v>
      </c>
      <c r="B138" s="20"/>
      <c r="C138" s="21"/>
      <c r="D138" s="105">
        <f>+F138/F126</f>
        <v>2.6240221402214021</v>
      </c>
      <c r="E138" s="23">
        <f>+G138/F126</f>
        <v>2.8867130255460971</v>
      </c>
      <c r="F138" s="24">
        <f>'[5]Solar Meter'!$Q$16</f>
        <v>711.11</v>
      </c>
      <c r="G138" s="25">
        <f>'[5]Solar (Gen)'!$H$16</f>
        <v>782.29922992299237</v>
      </c>
      <c r="H138" s="43"/>
      <c r="I138" s="43"/>
      <c r="J138" s="43"/>
      <c r="K138" s="57"/>
    </row>
    <row r="139" spans="1:13" s="6" customFormat="1" ht="12.75">
      <c r="A139" s="88" t="s">
        <v>36</v>
      </c>
      <c r="B139" s="27"/>
      <c r="C139" s="28"/>
      <c r="D139" s="29">
        <f>+F139/F126</f>
        <v>7.7970479704797063E-2</v>
      </c>
      <c r="E139" s="30">
        <f>+G139/F126</f>
        <v>8.5776105285805329E-2</v>
      </c>
      <c r="F139" s="31">
        <f>'[5]Solar Meter'!$Q$18</f>
        <v>21.130000000000003</v>
      </c>
      <c r="G139" s="32">
        <f>'[5]Solar (Gen)'!$H$18</f>
        <v>23.245324532453246</v>
      </c>
      <c r="H139" s="43"/>
      <c r="I139" s="43"/>
      <c r="J139" s="43"/>
      <c r="K139" s="57"/>
    </row>
    <row r="140" spans="1:13" s="6" customFormat="1" ht="13.5" thickBot="1">
      <c r="A140" s="89" t="s">
        <v>38</v>
      </c>
      <c r="B140" s="34"/>
      <c r="C140" s="35"/>
      <c r="D140" s="36">
        <f>+F140/F126</f>
        <v>8635.5313653136527</v>
      </c>
      <c r="E140" s="37">
        <f>+G140/F126</f>
        <v>9277.5369201908616</v>
      </c>
      <c r="F140" s="140">
        <f>'[5]Solar Meter'!$Q$17*1000000</f>
        <v>2340229</v>
      </c>
      <c r="G140" s="141">
        <f>'[5]Solar (Gen)'!$H$17*1000000</f>
        <v>2514212.5053717233</v>
      </c>
      <c r="H140" s="43"/>
      <c r="I140" s="43"/>
      <c r="J140" s="43"/>
      <c r="K140" s="57"/>
    </row>
    <row r="141" spans="1:13" s="6" customFormat="1" ht="13.5" thickBot="1">
      <c r="A141" s="43"/>
      <c r="B141" s="43"/>
      <c r="C141" s="43"/>
      <c r="D141" s="43"/>
      <c r="E141" s="95"/>
      <c r="F141" s="96"/>
      <c r="G141" s="97"/>
      <c r="H141" s="98"/>
      <c r="I141" s="43"/>
      <c r="J141" s="43"/>
      <c r="K141" s="57"/>
    </row>
    <row r="142" spans="1:13" s="6" customFormat="1" ht="13.5" thickBot="1">
      <c r="A142" s="55">
        <v>2011</v>
      </c>
      <c r="B142" s="90"/>
      <c r="C142" s="14"/>
      <c r="D142" s="91"/>
      <c r="E142" s="43"/>
      <c r="F142" s="142"/>
      <c r="G142" s="143"/>
      <c r="H142" s="43"/>
      <c r="I142" s="43"/>
      <c r="J142" s="43"/>
      <c r="K142" s="57"/>
    </row>
    <row r="143" spans="1:13" s="6" customFormat="1" ht="12.75">
      <c r="A143" s="19" t="s">
        <v>44</v>
      </c>
      <c r="B143" s="20"/>
      <c r="C143" s="21"/>
      <c r="D143" s="106">
        <f>+D144*1000/F126</f>
        <v>11874.208081180812</v>
      </c>
      <c r="E143" s="42"/>
      <c r="F143" s="44"/>
      <c r="G143" s="42"/>
      <c r="H143" s="43"/>
      <c r="I143" s="43"/>
      <c r="J143" s="43"/>
      <c r="K143" s="57"/>
    </row>
    <row r="144" spans="1:13" s="6" customFormat="1" ht="12.75">
      <c r="A144" s="26" t="s">
        <v>41</v>
      </c>
      <c r="B144" s="27"/>
      <c r="C144" s="28"/>
      <c r="D144" s="52">
        <f>'2011 ECCR True-Up'!O16/1000</f>
        <v>3217.91039</v>
      </c>
      <c r="E144" s="43"/>
      <c r="F144" s="44"/>
      <c r="G144" s="43"/>
      <c r="H144" s="43"/>
      <c r="I144" s="43"/>
      <c r="J144" s="43"/>
      <c r="K144" s="57"/>
    </row>
    <row r="145" spans="1:13" s="6" customFormat="1" ht="13.5" thickBot="1">
      <c r="A145" s="33" t="s">
        <v>42</v>
      </c>
      <c r="B145" s="34"/>
      <c r="C145" s="35"/>
      <c r="D145" s="103">
        <f>'NPV 2011'!F34</f>
        <v>-46.669942227312042</v>
      </c>
      <c r="E145" s="43"/>
      <c r="F145" s="44"/>
      <c r="G145" s="43"/>
      <c r="H145" s="43"/>
      <c r="I145" s="43"/>
      <c r="J145" s="43"/>
      <c r="K145" s="57"/>
    </row>
    <row r="146" spans="1:13" s="6" customFormat="1" ht="12.75">
      <c r="A146" s="43"/>
      <c r="B146" s="43"/>
      <c r="C146" s="43"/>
      <c r="D146" s="43"/>
      <c r="E146" s="43"/>
      <c r="F146" s="43"/>
      <c r="G146" s="43"/>
      <c r="H146" s="43"/>
      <c r="I146" s="43"/>
      <c r="J146" s="43"/>
      <c r="K146" s="57"/>
    </row>
    <row r="147" spans="1:13" s="6" customFormat="1" ht="14.25">
      <c r="A147" s="54" t="s">
        <v>45</v>
      </c>
      <c r="B147" s="43"/>
      <c r="C147" s="43"/>
      <c r="D147" s="43"/>
      <c r="E147" s="43"/>
      <c r="F147" s="44"/>
      <c r="G147" s="43"/>
      <c r="H147" s="43"/>
      <c r="I147" s="43"/>
      <c r="J147" s="43"/>
      <c r="K147" s="57"/>
    </row>
    <row r="148" spans="1:13" s="6" customFormat="1" ht="14.25">
      <c r="A148" s="54"/>
      <c r="B148" s="43"/>
      <c r="C148" s="43"/>
      <c r="D148" s="43"/>
      <c r="E148" s="43"/>
      <c r="F148" s="44"/>
      <c r="G148" s="43"/>
      <c r="H148" s="43"/>
      <c r="I148" s="43"/>
      <c r="J148" s="43"/>
      <c r="K148" s="57"/>
    </row>
    <row r="149" spans="1:13" s="6" customFormat="1" ht="12.75">
      <c r="A149" s="43" t="s">
        <v>34</v>
      </c>
      <c r="B149" s="43"/>
      <c r="C149" s="46"/>
      <c r="D149" s="43"/>
      <c r="E149" s="43"/>
      <c r="F149" s="44"/>
      <c r="G149" s="43"/>
      <c r="H149" s="43"/>
      <c r="I149" s="45" t="s">
        <v>0</v>
      </c>
      <c r="J149" s="44">
        <f>+J114+1</f>
        <v>22</v>
      </c>
      <c r="K149" s="56"/>
    </row>
    <row r="150" spans="1:13" s="6" customFormat="1" ht="12.75">
      <c r="A150" s="43"/>
      <c r="B150" s="43"/>
      <c r="C150" s="43"/>
      <c r="D150" s="43"/>
      <c r="E150" s="43"/>
      <c r="F150" s="44"/>
      <c r="G150" s="43"/>
      <c r="H150" s="43"/>
      <c r="I150" s="43"/>
      <c r="J150" s="43"/>
      <c r="K150" s="57"/>
    </row>
    <row r="151" spans="1:13" s="6" customFormat="1" ht="12.75">
      <c r="A151" s="43" t="s">
        <v>1</v>
      </c>
      <c r="B151" s="43"/>
      <c r="C151" s="43" t="s">
        <v>26</v>
      </c>
      <c r="D151" s="46"/>
      <c r="E151" s="46"/>
      <c r="F151" s="47"/>
      <c r="G151" s="46"/>
      <c r="H151" s="46"/>
      <c r="I151" s="43"/>
      <c r="J151" s="43"/>
      <c r="K151" s="57"/>
    </row>
    <row r="152" spans="1:13" s="6" customFormat="1" ht="12.75">
      <c r="A152" s="43" t="s">
        <v>2</v>
      </c>
      <c r="B152" s="46"/>
      <c r="C152" s="99" t="s">
        <v>24</v>
      </c>
      <c r="D152" s="46"/>
      <c r="E152" s="46"/>
      <c r="F152" s="47"/>
      <c r="G152" s="46"/>
      <c r="H152" s="46"/>
      <c r="I152" s="43"/>
      <c r="J152" s="43"/>
      <c r="K152" s="57"/>
    </row>
    <row r="153" spans="1:13" s="6" customFormat="1" ht="12.75">
      <c r="A153" s="43" t="s">
        <v>3</v>
      </c>
      <c r="B153" s="46"/>
      <c r="C153" s="49" t="str">
        <f>C$12</f>
        <v>May 2011</v>
      </c>
      <c r="D153" s="49"/>
      <c r="E153" s="49"/>
      <c r="F153" s="50"/>
      <c r="G153" s="49"/>
      <c r="H153" s="49"/>
      <c r="I153" s="43"/>
      <c r="J153" s="43"/>
      <c r="K153" s="57"/>
    </row>
    <row r="154" spans="1:13" s="6" customFormat="1" ht="12.75">
      <c r="A154" s="43" t="s">
        <v>4</v>
      </c>
      <c r="B154" s="46"/>
      <c r="C154" s="100">
        <v>2011</v>
      </c>
      <c r="D154" s="46"/>
      <c r="E154" s="46"/>
      <c r="F154" s="44"/>
      <c r="G154" s="43"/>
      <c r="H154" s="46"/>
      <c r="I154" s="47"/>
      <c r="J154" s="43"/>
      <c r="K154" s="57"/>
    </row>
    <row r="155" spans="1:13" s="6" customFormat="1" ht="12.75">
      <c r="A155" s="43"/>
      <c r="B155" s="46"/>
      <c r="C155" s="46"/>
      <c r="D155" s="46"/>
      <c r="E155" s="46"/>
      <c r="F155" s="44"/>
      <c r="G155" s="43"/>
      <c r="H155" s="46"/>
      <c r="I155" s="47"/>
      <c r="J155" s="43"/>
      <c r="K155" s="57"/>
    </row>
    <row r="156" spans="1:13" s="6" customFormat="1" ht="12.75">
      <c r="A156" s="44" t="s">
        <v>5</v>
      </c>
      <c r="B156" s="44" t="s">
        <v>6</v>
      </c>
      <c r="C156" s="44" t="s">
        <v>7</v>
      </c>
      <c r="D156" s="44" t="s">
        <v>8</v>
      </c>
      <c r="E156" s="44" t="s">
        <v>9</v>
      </c>
      <c r="F156" s="47" t="s">
        <v>10</v>
      </c>
      <c r="G156" s="47" t="s">
        <v>37</v>
      </c>
      <c r="H156" s="44" t="s">
        <v>11</v>
      </c>
      <c r="I156" s="44" t="s">
        <v>12</v>
      </c>
      <c r="J156" s="43"/>
      <c r="K156" s="57"/>
    </row>
    <row r="157" spans="1:13" s="6" customFormat="1" ht="13.5" thickBot="1">
      <c r="A157" s="44"/>
      <c r="B157" s="44"/>
      <c r="C157" s="44"/>
      <c r="D157" s="44"/>
      <c r="E157" s="44" t="s">
        <v>13</v>
      </c>
      <c r="F157" s="47"/>
      <c r="G157" s="47"/>
      <c r="H157" s="47" t="s">
        <v>14</v>
      </c>
      <c r="I157" s="44" t="s">
        <v>15</v>
      </c>
      <c r="J157" s="43"/>
      <c r="K157" s="57"/>
    </row>
    <row r="158" spans="1:13" s="6" customFormat="1" ht="15.75" thickBot="1">
      <c r="A158" s="8"/>
      <c r="B158" s="9"/>
      <c r="C158" s="10"/>
      <c r="D158" s="206" t="s">
        <v>27</v>
      </c>
      <c r="E158" s="207"/>
      <c r="F158" s="208" t="s">
        <v>28</v>
      </c>
      <c r="G158" s="208"/>
      <c r="H158" s="208"/>
      <c r="I158" s="207"/>
      <c r="J158" s="43"/>
      <c r="K158" s="57"/>
    </row>
    <row r="159" spans="1:13" s="6" customFormat="1" ht="51.75" thickBot="1">
      <c r="A159" s="58" t="s">
        <v>16</v>
      </c>
      <c r="B159" s="59" t="s">
        <v>29</v>
      </c>
      <c r="C159" s="60" t="s">
        <v>30</v>
      </c>
      <c r="D159" s="104" t="s">
        <v>46</v>
      </c>
      <c r="E159" s="60" t="s">
        <v>32</v>
      </c>
      <c r="F159" s="61" t="s">
        <v>33</v>
      </c>
      <c r="G159" s="40" t="s">
        <v>31</v>
      </c>
      <c r="H159" s="62" t="s">
        <v>32</v>
      </c>
      <c r="I159" s="146" t="s">
        <v>91</v>
      </c>
      <c r="J159" s="43"/>
      <c r="K159" s="57"/>
    </row>
    <row r="160" spans="1:13" s="6" customFormat="1" ht="12.75">
      <c r="A160" s="64">
        <v>2010</v>
      </c>
      <c r="B160" s="65">
        <f>'[3]Bus PV'!E6</f>
        <v>534490.00855934958</v>
      </c>
      <c r="C160" s="108">
        <f>B160</f>
        <v>534490.00855934958</v>
      </c>
      <c r="D160" s="65">
        <v>0</v>
      </c>
      <c r="E160" s="67">
        <f t="shared" ref="E160:E164" si="17">+D160/C160</f>
        <v>0</v>
      </c>
      <c r="F160" s="68">
        <v>0</v>
      </c>
      <c r="G160" s="69">
        <f>+F160</f>
        <v>0</v>
      </c>
      <c r="H160" s="70">
        <f t="shared" ref="H160:H161" si="18">+G160/C160</f>
        <v>0</v>
      </c>
      <c r="I160" s="71">
        <f t="shared" ref="I160:I161" si="19">+G160-D160</f>
        <v>0</v>
      </c>
      <c r="J160" s="43"/>
      <c r="K160" s="57"/>
      <c r="L160" s="63"/>
      <c r="M160" s="92"/>
    </row>
    <row r="161" spans="1:13" s="6" customFormat="1" ht="12.75">
      <c r="A161" s="72">
        <v>2011</v>
      </c>
      <c r="B161" s="65">
        <f>'[3]Bus PV'!E7</f>
        <v>547696.76814248285</v>
      </c>
      <c r="C161" s="108">
        <f>B161-D160</f>
        <v>547696.76814248285</v>
      </c>
      <c r="D161" s="73">
        <f>L161</f>
        <v>63.443218553037099</v>
      </c>
      <c r="E161" s="75">
        <f t="shared" si="17"/>
        <v>1.158363938648117E-4</v>
      </c>
      <c r="F161" s="76">
        <f>'[4]PvT PVB'!$E$5</f>
        <v>31</v>
      </c>
      <c r="G161" s="77">
        <f>+F161</f>
        <v>31</v>
      </c>
      <c r="H161" s="78">
        <f t="shared" si="18"/>
        <v>5.6600662635159783E-5</v>
      </c>
      <c r="I161" s="79">
        <f t="shared" si="19"/>
        <v>-32.443218553037099</v>
      </c>
      <c r="J161" s="43"/>
      <c r="K161" s="57"/>
      <c r="L161" s="63">
        <f>'[3]Bus PV'!G7</f>
        <v>63.443218553037099</v>
      </c>
      <c r="M161" s="92"/>
    </row>
    <row r="162" spans="1:13" s="6" customFormat="1" ht="12.75">
      <c r="A162" s="72">
        <v>2012</v>
      </c>
      <c r="B162" s="65">
        <f>'[3]Bus PV'!E8</f>
        <v>561575.9303068415</v>
      </c>
      <c r="C162" s="108">
        <f>B162-D161</f>
        <v>561512.48708828841</v>
      </c>
      <c r="D162" s="73">
        <f>L162+D161</f>
        <v>129.88689462524832</v>
      </c>
      <c r="E162" s="75">
        <f t="shared" si="17"/>
        <v>2.3131612851349782E-4</v>
      </c>
      <c r="F162" s="76"/>
      <c r="G162" s="77"/>
      <c r="H162" s="80"/>
      <c r="I162" s="79"/>
      <c r="J162" s="43"/>
      <c r="K162" s="57"/>
      <c r="L162" s="63">
        <f>'[3]Bus PV'!G8</f>
        <v>66.443676072211204</v>
      </c>
      <c r="M162" s="92"/>
    </row>
    <row r="163" spans="1:13" s="6" customFormat="1" ht="12.75">
      <c r="A163" s="72">
        <v>2013</v>
      </c>
      <c r="B163" s="65">
        <f>'[3]Bus PV'!E9</f>
        <v>575597.69705652446</v>
      </c>
      <c r="C163" s="108">
        <f>B163-D162</f>
        <v>575467.81016189919</v>
      </c>
      <c r="D163" s="73">
        <f t="shared" ref="D163:D164" si="20">L163+D162</f>
        <v>201.3755164199676</v>
      </c>
      <c r="E163" s="75">
        <f t="shared" si="17"/>
        <v>3.4993358944493115E-4</v>
      </c>
      <c r="F163" s="76"/>
      <c r="G163" s="77"/>
      <c r="H163" s="80"/>
      <c r="I163" s="79"/>
      <c r="J163" s="43"/>
      <c r="K163" s="57"/>
      <c r="L163" s="63">
        <f>'[3]Bus PV'!G9</f>
        <v>71.488621794719293</v>
      </c>
      <c r="M163" s="92"/>
    </row>
    <row r="164" spans="1:13" s="6" customFormat="1" ht="12.75">
      <c r="A164" s="72">
        <v>2014</v>
      </c>
      <c r="B164" s="65">
        <f>'[3]Bus PV'!E10</f>
        <v>590087.02019112988</v>
      </c>
      <c r="C164" s="108">
        <f>B164-D163</f>
        <v>589885.64467470988</v>
      </c>
      <c r="D164" s="73">
        <f t="shared" si="20"/>
        <v>280.70928553452268</v>
      </c>
      <c r="E164" s="75">
        <f t="shared" si="17"/>
        <v>4.758706845448302E-4</v>
      </c>
      <c r="F164" s="76"/>
      <c r="G164" s="77"/>
      <c r="H164" s="80"/>
      <c r="I164" s="79"/>
      <c r="J164" s="43"/>
      <c r="K164" s="57"/>
      <c r="L164" s="63">
        <f>'[3]Bus PV'!G10</f>
        <v>79.333769114555054</v>
      </c>
      <c r="M164" s="92"/>
    </row>
    <row r="165" spans="1:13" s="6" customFormat="1" ht="12.75">
      <c r="A165" s="72">
        <v>2015</v>
      </c>
      <c r="B165" s="73"/>
      <c r="C165" s="74"/>
      <c r="D165" s="73"/>
      <c r="E165" s="75"/>
      <c r="F165" s="76"/>
      <c r="G165" s="77"/>
      <c r="H165" s="80"/>
      <c r="I165" s="79"/>
      <c r="J165" s="43"/>
      <c r="K165" s="57"/>
      <c r="M165" s="92"/>
    </row>
    <row r="166" spans="1:13" s="6" customFormat="1" ht="12.75">
      <c r="A166" s="72">
        <v>2016</v>
      </c>
      <c r="B166" s="73"/>
      <c r="C166" s="74"/>
      <c r="D166" s="73"/>
      <c r="E166" s="75"/>
      <c r="F166" s="76"/>
      <c r="G166" s="77"/>
      <c r="H166" s="80"/>
      <c r="I166" s="79"/>
      <c r="J166" s="43"/>
      <c r="K166" s="57"/>
      <c r="M166" s="92"/>
    </row>
    <row r="167" spans="1:13" s="6" customFormat="1" ht="12.75">
      <c r="A167" s="72">
        <v>2017</v>
      </c>
      <c r="B167" s="73"/>
      <c r="C167" s="74"/>
      <c r="D167" s="73"/>
      <c r="E167" s="75"/>
      <c r="F167" s="76"/>
      <c r="G167" s="77"/>
      <c r="H167" s="80"/>
      <c r="I167" s="79"/>
      <c r="J167" s="43"/>
      <c r="K167" s="57"/>
    </row>
    <row r="168" spans="1:13" s="6" customFormat="1" ht="12.75">
      <c r="A168" s="72">
        <v>2018</v>
      </c>
      <c r="B168" s="73"/>
      <c r="C168" s="74"/>
      <c r="D168" s="73"/>
      <c r="E168" s="75"/>
      <c r="F168" s="76"/>
      <c r="G168" s="77"/>
      <c r="H168" s="80"/>
      <c r="I168" s="79"/>
      <c r="J168" s="43"/>
      <c r="K168" s="57"/>
    </row>
    <row r="169" spans="1:13" s="6" customFormat="1" ht="13.5" thickBot="1">
      <c r="A169" s="81">
        <v>2019</v>
      </c>
      <c r="B169" s="36"/>
      <c r="C169" s="37"/>
      <c r="D169" s="36"/>
      <c r="E169" s="82"/>
      <c r="F169" s="83"/>
      <c r="G169" s="84"/>
      <c r="H169" s="85"/>
      <c r="I169" s="86"/>
      <c r="J169" s="43"/>
      <c r="K169" s="57"/>
    </row>
    <row r="170" spans="1:13" s="6" customFormat="1" ht="13.5" thickBot="1">
      <c r="A170" s="43"/>
      <c r="B170" s="44"/>
      <c r="C170" s="94"/>
      <c r="D170" s="44"/>
      <c r="E170" s="43"/>
      <c r="F170" s="44"/>
      <c r="G170" s="43"/>
      <c r="H170" s="43"/>
      <c r="I170" s="43"/>
      <c r="J170" s="43"/>
      <c r="K170" s="57"/>
    </row>
    <row r="171" spans="1:13" s="6" customFormat="1" ht="13.5" thickBot="1">
      <c r="A171" s="11"/>
      <c r="B171" s="12"/>
      <c r="C171" s="13"/>
      <c r="D171" s="204" t="s">
        <v>39</v>
      </c>
      <c r="E171" s="205"/>
      <c r="F171" s="204" t="s">
        <v>40</v>
      </c>
      <c r="G171" s="205"/>
      <c r="H171" s="43"/>
      <c r="I171" s="43"/>
      <c r="J171" s="43"/>
      <c r="K171" s="57"/>
    </row>
    <row r="172" spans="1:13" s="6" customFormat="1" ht="13.5" thickBot="1">
      <c r="A172" s="41">
        <v>2011</v>
      </c>
      <c r="B172" s="15"/>
      <c r="C172" s="16"/>
      <c r="D172" s="17" t="s">
        <v>17</v>
      </c>
      <c r="E172" s="18" t="s">
        <v>18</v>
      </c>
      <c r="F172" s="17" t="s">
        <v>17</v>
      </c>
      <c r="G172" s="18" t="s">
        <v>18</v>
      </c>
      <c r="H172" s="43"/>
      <c r="I172" s="43"/>
      <c r="J172" s="43"/>
      <c r="K172" s="57"/>
    </row>
    <row r="173" spans="1:13" s="6" customFormat="1" ht="12.75">
      <c r="A173" s="87" t="s">
        <v>35</v>
      </c>
      <c r="B173" s="20"/>
      <c r="C173" s="21"/>
      <c r="D173" s="105">
        <f>+F173/F161</f>
        <v>8.120967741935484</v>
      </c>
      <c r="E173" s="23">
        <f>+G173/F161</f>
        <v>8.9339579119202241</v>
      </c>
      <c r="F173" s="24">
        <f>'[5]Solar Meter'!$Q$26</f>
        <v>251.75</v>
      </c>
      <c r="G173" s="25">
        <f>'[5]Solar (Gen)'!$H$26</f>
        <v>276.95269526952694</v>
      </c>
      <c r="H173" s="43"/>
      <c r="I173" s="43"/>
      <c r="J173" s="43"/>
      <c r="K173" s="57"/>
    </row>
    <row r="174" spans="1:13" s="6" customFormat="1" ht="12.75">
      <c r="A174" s="88" t="s">
        <v>36</v>
      </c>
      <c r="B174" s="27"/>
      <c r="C174" s="28"/>
      <c r="D174" s="29">
        <f>+F174/F161</f>
        <v>0.24132563579928995</v>
      </c>
      <c r="E174" s="30">
        <f>+G174/F161</f>
        <v>0.26548474785400428</v>
      </c>
      <c r="F174" s="31">
        <f>'[5]Solar Meter'!$Q$28</f>
        <v>7.4810947097779881</v>
      </c>
      <c r="G174" s="32">
        <f>'[5]Solar (Gen)'!$H$28</f>
        <v>8.2300271834741334</v>
      </c>
      <c r="H174" s="43"/>
      <c r="I174" s="43"/>
      <c r="J174" s="43"/>
      <c r="K174" s="57"/>
    </row>
    <row r="175" spans="1:13" s="6" customFormat="1" ht="13.5" thickBot="1">
      <c r="A175" s="89" t="s">
        <v>38</v>
      </c>
      <c r="B175" s="34"/>
      <c r="C175" s="35"/>
      <c r="D175" s="36">
        <f>+F175/F161</f>
        <v>24527.967741935485</v>
      </c>
      <c r="E175" s="37">
        <f>+G175/F161</f>
        <v>26351.490913123642</v>
      </c>
      <c r="F175" s="140">
        <f>'[5]Solar Meter'!$Q$27*1000000</f>
        <v>760367</v>
      </c>
      <c r="G175" s="141">
        <f>'[5]Solar (Gen)'!$H$27*1000000</f>
        <v>816896.21830683295</v>
      </c>
      <c r="H175" s="43"/>
      <c r="I175" s="43"/>
      <c r="J175" s="43"/>
      <c r="K175" s="57"/>
    </row>
    <row r="176" spans="1:13" s="6" customFormat="1" ht="13.5" thickBot="1">
      <c r="A176" s="43"/>
      <c r="B176" s="43"/>
      <c r="C176" s="43"/>
      <c r="D176" s="43"/>
      <c r="E176" s="95"/>
      <c r="F176" s="96"/>
      <c r="G176" s="97"/>
      <c r="H176" s="98"/>
      <c r="I176" s="43"/>
      <c r="J176" s="43"/>
      <c r="K176" s="57"/>
    </row>
    <row r="177" spans="1:15" s="6" customFormat="1" ht="13.5" thickBot="1">
      <c r="A177" s="55">
        <v>2011</v>
      </c>
      <c r="B177" s="90"/>
      <c r="C177" s="14"/>
      <c r="D177" s="91"/>
      <c r="E177" s="43"/>
      <c r="F177" s="144"/>
      <c r="G177" s="145"/>
      <c r="H177" s="43"/>
      <c r="I177" s="43"/>
      <c r="J177" s="43"/>
      <c r="K177" s="57"/>
    </row>
    <row r="178" spans="1:15" s="6" customFormat="1" ht="12.75">
      <c r="A178" s="19" t="s">
        <v>44</v>
      </c>
      <c r="B178" s="20"/>
      <c r="C178" s="21"/>
      <c r="D178" s="106">
        <f>+D179*1000/F161</f>
        <v>30972.193870967742</v>
      </c>
      <c r="E178" s="42"/>
      <c r="F178" s="44"/>
      <c r="G178" s="42"/>
      <c r="H178" s="43"/>
      <c r="I178" s="43"/>
      <c r="J178" s="43"/>
      <c r="K178" s="57"/>
    </row>
    <row r="179" spans="1:15" s="6" customFormat="1" ht="12.75">
      <c r="A179" s="26" t="s">
        <v>41</v>
      </c>
      <c r="B179" s="27"/>
      <c r="C179" s="28"/>
      <c r="D179" s="52">
        <f>'2011 ECCR True-Up'!O17/1000</f>
        <v>960.13801000000001</v>
      </c>
      <c r="E179" s="43"/>
      <c r="F179" s="44"/>
      <c r="G179" s="43"/>
      <c r="H179" s="43"/>
      <c r="I179" s="43"/>
      <c r="J179" s="43"/>
      <c r="K179" s="57"/>
    </row>
    <row r="180" spans="1:15" s="6" customFormat="1" ht="13.5" thickBot="1">
      <c r="A180" s="33" t="s">
        <v>42</v>
      </c>
      <c r="B180" s="34"/>
      <c r="C180" s="35"/>
      <c r="D180" s="103">
        <f>'NPV 2011'!F34</f>
        <v>-46.669942227312042</v>
      </c>
      <c r="E180" s="43"/>
      <c r="F180" s="44"/>
      <c r="G180" s="43"/>
      <c r="H180" s="43"/>
      <c r="I180" s="43"/>
      <c r="J180" s="43"/>
      <c r="K180" s="57"/>
    </row>
    <row r="181" spans="1:15" s="6" customFormat="1" ht="12.75">
      <c r="A181" s="43"/>
      <c r="B181" s="43"/>
      <c r="C181" s="43"/>
      <c r="D181" s="43"/>
      <c r="E181" s="43"/>
      <c r="F181" s="44"/>
      <c r="G181" s="43"/>
      <c r="H181" s="43"/>
      <c r="I181" s="101"/>
      <c r="J181" s="43"/>
      <c r="K181" s="57"/>
    </row>
    <row r="182" spans="1:15" s="6" customFormat="1" ht="14.25">
      <c r="A182" s="54" t="s">
        <v>45</v>
      </c>
      <c r="B182" s="43"/>
      <c r="C182" s="43"/>
      <c r="D182" s="43"/>
      <c r="E182" s="43"/>
      <c r="F182" s="44"/>
      <c r="G182" s="43"/>
      <c r="H182" s="43"/>
      <c r="I182" s="43"/>
      <c r="J182" s="43"/>
      <c r="K182" s="57"/>
    </row>
    <row r="183" spans="1:15" s="6" customFormat="1" ht="12.75">
      <c r="A183" s="46"/>
      <c r="B183" s="43"/>
      <c r="C183" s="43"/>
      <c r="D183" s="43"/>
      <c r="E183" s="43"/>
      <c r="F183" s="44"/>
      <c r="G183" s="43"/>
      <c r="H183" s="43"/>
      <c r="I183" s="43"/>
      <c r="J183" s="43"/>
      <c r="K183" s="57"/>
    </row>
    <row r="184" spans="1:15" s="6" customFormat="1" ht="12.75">
      <c r="A184" s="46"/>
      <c r="B184" s="43"/>
      <c r="C184" s="43"/>
      <c r="D184" s="43"/>
      <c r="E184" s="43"/>
      <c r="F184" s="44"/>
      <c r="G184" s="43"/>
      <c r="H184" s="43"/>
      <c r="I184" s="43"/>
      <c r="J184" s="43"/>
      <c r="K184" s="57"/>
    </row>
    <row r="185" spans="1:15" s="6" customFormat="1" ht="12.75">
      <c r="A185" s="43" t="s">
        <v>34</v>
      </c>
      <c r="B185" s="43"/>
      <c r="C185" s="46"/>
      <c r="D185" s="43"/>
      <c r="E185" s="43"/>
      <c r="F185" s="44"/>
      <c r="G185" s="43"/>
      <c r="H185" s="43"/>
      <c r="I185" s="45" t="s">
        <v>0</v>
      </c>
      <c r="J185" s="44">
        <f>+J149+1</f>
        <v>23</v>
      </c>
      <c r="K185" s="56"/>
    </row>
    <row r="186" spans="1:15" s="6" customFormat="1" ht="12.75">
      <c r="A186" s="43"/>
      <c r="B186" s="43"/>
      <c r="C186" s="43"/>
      <c r="D186" s="43"/>
      <c r="E186" s="43"/>
      <c r="F186" s="44"/>
      <c r="G186" s="43"/>
      <c r="H186" s="43"/>
      <c r="I186" s="43"/>
      <c r="J186" s="43"/>
      <c r="K186" s="57"/>
      <c r="O186" s="110"/>
    </row>
    <row r="187" spans="1:15" s="6" customFormat="1" ht="12.75">
      <c r="A187" s="43" t="s">
        <v>1</v>
      </c>
      <c r="B187" s="43"/>
      <c r="C187" s="43" t="s">
        <v>26</v>
      </c>
      <c r="D187" s="46"/>
      <c r="E187" s="46"/>
      <c r="F187" s="47"/>
      <c r="G187" s="46"/>
      <c r="H187" s="46"/>
      <c r="I187" s="43"/>
      <c r="J187" s="43"/>
      <c r="K187" s="57"/>
    </row>
    <row r="188" spans="1:15" s="6" customFormat="1" ht="12.75">
      <c r="A188" s="43" t="s">
        <v>2</v>
      </c>
      <c r="B188" s="46"/>
      <c r="C188" s="99" t="s">
        <v>25</v>
      </c>
      <c r="D188" s="46"/>
      <c r="E188" s="46"/>
      <c r="F188" s="47"/>
      <c r="G188" s="46"/>
      <c r="H188" s="46"/>
      <c r="I188" s="43"/>
      <c r="J188" s="43"/>
      <c r="K188" s="57"/>
    </row>
    <row r="189" spans="1:15" s="6" customFormat="1" ht="12.75">
      <c r="A189" s="43" t="s">
        <v>3</v>
      </c>
      <c r="B189" s="46"/>
      <c r="C189" s="49" t="str">
        <f>C$12</f>
        <v>May 2011</v>
      </c>
      <c r="D189" s="49"/>
      <c r="E189" s="49"/>
      <c r="F189" s="50"/>
      <c r="G189" s="49"/>
      <c r="H189" s="49"/>
      <c r="I189" s="43"/>
      <c r="J189" s="43"/>
      <c r="K189" s="57"/>
    </row>
    <row r="190" spans="1:15" s="6" customFormat="1" ht="12.75">
      <c r="A190" s="43" t="s">
        <v>4</v>
      </c>
      <c r="B190" s="46"/>
      <c r="C190" s="100">
        <v>2011</v>
      </c>
      <c r="D190" s="46"/>
      <c r="E190" s="46"/>
      <c r="F190" s="44"/>
      <c r="G190" s="43"/>
      <c r="H190" s="46"/>
      <c r="I190" s="47"/>
      <c r="J190" s="43"/>
      <c r="K190" s="57"/>
    </row>
    <row r="191" spans="1:15" s="6" customFormat="1" ht="12.75">
      <c r="A191" s="43"/>
      <c r="B191" s="46"/>
      <c r="C191" s="46"/>
      <c r="D191" s="46"/>
      <c r="E191" s="46"/>
      <c r="F191" s="44"/>
      <c r="G191" s="43"/>
      <c r="H191" s="46"/>
      <c r="I191" s="47"/>
      <c r="J191" s="43"/>
      <c r="K191" s="57"/>
    </row>
    <row r="192" spans="1:15" s="6" customFormat="1" ht="12.75">
      <c r="A192" s="44" t="s">
        <v>5</v>
      </c>
      <c r="B192" s="44" t="s">
        <v>6</v>
      </c>
      <c r="C192" s="44" t="s">
        <v>7</v>
      </c>
      <c r="D192" s="44" t="s">
        <v>8</v>
      </c>
      <c r="E192" s="44" t="s">
        <v>9</v>
      </c>
      <c r="F192" s="47" t="s">
        <v>10</v>
      </c>
      <c r="G192" s="47" t="s">
        <v>37</v>
      </c>
      <c r="H192" s="44" t="s">
        <v>11</v>
      </c>
      <c r="I192" s="44" t="s">
        <v>12</v>
      </c>
      <c r="J192" s="43"/>
      <c r="K192" s="57"/>
    </row>
    <row r="193" spans="1:13" s="6" customFormat="1" ht="13.5" thickBot="1">
      <c r="A193" s="44"/>
      <c r="B193" s="44"/>
      <c r="C193" s="44"/>
      <c r="D193" s="44"/>
      <c r="E193" s="44" t="s">
        <v>13</v>
      </c>
      <c r="F193" s="47"/>
      <c r="G193" s="47"/>
      <c r="H193" s="47" t="s">
        <v>14</v>
      </c>
      <c r="I193" s="44" t="s">
        <v>15</v>
      </c>
      <c r="J193" s="43"/>
      <c r="K193" s="57"/>
    </row>
    <row r="194" spans="1:13" s="6" customFormat="1" ht="15.75" thickBot="1">
      <c r="A194" s="8"/>
      <c r="B194" s="9"/>
      <c r="C194" s="10"/>
      <c r="D194" s="206" t="s">
        <v>27</v>
      </c>
      <c r="E194" s="207"/>
      <c r="F194" s="208" t="s">
        <v>28</v>
      </c>
      <c r="G194" s="208"/>
      <c r="H194" s="208"/>
      <c r="I194" s="207"/>
      <c r="J194" s="43"/>
      <c r="K194" s="57"/>
    </row>
    <row r="195" spans="1:13" s="6" customFormat="1" ht="51.75" thickBot="1">
      <c r="A195" s="58" t="s">
        <v>16</v>
      </c>
      <c r="B195" s="59" t="s">
        <v>29</v>
      </c>
      <c r="C195" s="60" t="s">
        <v>30</v>
      </c>
      <c r="D195" s="104" t="s">
        <v>46</v>
      </c>
      <c r="E195" s="60" t="s">
        <v>32</v>
      </c>
      <c r="F195" s="61" t="s">
        <v>33</v>
      </c>
      <c r="G195" s="40" t="s">
        <v>31</v>
      </c>
      <c r="H195" s="62" t="s">
        <v>32</v>
      </c>
      <c r="I195" s="146" t="s">
        <v>91</v>
      </c>
      <c r="J195" s="43"/>
      <c r="K195" s="57"/>
    </row>
    <row r="196" spans="1:13" s="6" customFormat="1" ht="12.75">
      <c r="A196" s="64">
        <v>2010</v>
      </c>
      <c r="B196" s="65">
        <f>'[3]PV Schl'!E6</f>
        <v>534490.00855934958</v>
      </c>
      <c r="C196" s="108">
        <v>1334</v>
      </c>
      <c r="D196" s="65">
        <v>0</v>
      </c>
      <c r="E196" s="67">
        <f t="shared" ref="E196:E200" si="21">+D196/C196</f>
        <v>0</v>
      </c>
      <c r="F196" s="68">
        <v>0</v>
      </c>
      <c r="G196" s="69">
        <f>+F196</f>
        <v>0</v>
      </c>
      <c r="H196" s="70">
        <f t="shared" ref="H196:H197" si="22">+G196/C196</f>
        <v>0</v>
      </c>
      <c r="I196" s="71">
        <f t="shared" ref="I196:I197" si="23">+G196-D196</f>
        <v>0</v>
      </c>
      <c r="J196" s="43"/>
      <c r="K196" s="57"/>
    </row>
    <row r="197" spans="1:13" s="6" customFormat="1" ht="12.75">
      <c r="A197" s="72">
        <v>2011</v>
      </c>
      <c r="B197" s="65">
        <f>'[3]PV Schl'!E7</f>
        <v>547696.76814248285</v>
      </c>
      <c r="C197" s="109">
        <v>1334</v>
      </c>
      <c r="D197" s="73">
        <f>L197</f>
        <v>18</v>
      </c>
      <c r="E197" s="75">
        <f t="shared" si="21"/>
        <v>1.3493253373313344E-2</v>
      </c>
      <c r="F197" s="76">
        <v>0</v>
      </c>
      <c r="G197" s="77">
        <f>+F197</f>
        <v>0</v>
      </c>
      <c r="H197" s="78">
        <f t="shared" si="22"/>
        <v>0</v>
      </c>
      <c r="I197" s="79">
        <f t="shared" si="23"/>
        <v>-18</v>
      </c>
      <c r="J197" s="43"/>
      <c r="K197" s="57"/>
      <c r="L197" s="148">
        <f>'[3]PV Schl'!G7</f>
        <v>18</v>
      </c>
      <c r="M197" s="92"/>
    </row>
    <row r="198" spans="1:13" s="6" customFormat="1" ht="12.75">
      <c r="A198" s="72">
        <v>2012</v>
      </c>
      <c r="B198" s="65">
        <f>'[3]PV Schl'!E8</f>
        <v>561575.9303068415</v>
      </c>
      <c r="C198" s="109">
        <f>C197-L197</f>
        <v>1316</v>
      </c>
      <c r="D198" s="73">
        <f>L198+D197</f>
        <v>40</v>
      </c>
      <c r="E198" s="75">
        <f t="shared" si="21"/>
        <v>3.0395136778115502E-2</v>
      </c>
      <c r="F198" s="76"/>
      <c r="G198" s="77"/>
      <c r="H198" s="80"/>
      <c r="I198" s="79"/>
      <c r="J198" s="43"/>
      <c r="K198" s="57"/>
      <c r="L198" s="148">
        <f>'[3]PV Schl'!G8</f>
        <v>22</v>
      </c>
      <c r="M198" s="92"/>
    </row>
    <row r="199" spans="1:13" s="6" customFormat="1" ht="12.75">
      <c r="A199" s="72">
        <v>2013</v>
      </c>
      <c r="B199" s="65">
        <f>'[3]PV Schl'!E9</f>
        <v>575597.69705652446</v>
      </c>
      <c r="C199" s="109">
        <f>C198-L198</f>
        <v>1294</v>
      </c>
      <c r="D199" s="73">
        <f t="shared" ref="D199:D200" si="24">L199+D198</f>
        <v>61</v>
      </c>
      <c r="E199" s="75">
        <f t="shared" si="21"/>
        <v>4.714064914992272E-2</v>
      </c>
      <c r="F199" s="76"/>
      <c r="G199" s="77"/>
      <c r="H199" s="80"/>
      <c r="I199" s="79"/>
      <c r="J199" s="43"/>
      <c r="K199" s="57"/>
      <c r="L199" s="148">
        <f>'[3]PV Schl'!G9</f>
        <v>21</v>
      </c>
      <c r="M199" s="92"/>
    </row>
    <row r="200" spans="1:13" s="6" customFormat="1" ht="12.75">
      <c r="A200" s="72">
        <v>2014</v>
      </c>
      <c r="B200" s="65">
        <f>'[3]PV Schl'!E10</f>
        <v>590087.02019112988</v>
      </c>
      <c r="C200" s="109">
        <f>C199-L199</f>
        <v>1273</v>
      </c>
      <c r="D200" s="73">
        <f t="shared" si="24"/>
        <v>79</v>
      </c>
      <c r="E200" s="75">
        <f t="shared" si="21"/>
        <v>6.2058130400628436E-2</v>
      </c>
      <c r="F200" s="76"/>
      <c r="G200" s="77"/>
      <c r="H200" s="80"/>
      <c r="I200" s="79"/>
      <c r="J200" s="43"/>
      <c r="K200" s="57"/>
      <c r="L200" s="148">
        <f>'[3]PV Schl'!G10</f>
        <v>18</v>
      </c>
      <c r="M200" s="92"/>
    </row>
    <row r="201" spans="1:13" s="6" customFormat="1" ht="12.75">
      <c r="A201" s="72">
        <v>2015</v>
      </c>
      <c r="B201" s="73"/>
      <c r="C201" s="109"/>
      <c r="D201" s="73"/>
      <c r="E201" s="75"/>
      <c r="F201" s="76"/>
      <c r="G201" s="77"/>
      <c r="H201" s="80"/>
      <c r="I201" s="79"/>
      <c r="J201" s="43"/>
      <c r="K201" s="57"/>
      <c r="M201" s="92"/>
    </row>
    <row r="202" spans="1:13" s="6" customFormat="1" ht="12.75">
      <c r="A202" s="72">
        <v>2016</v>
      </c>
      <c r="B202" s="73"/>
      <c r="C202" s="74"/>
      <c r="D202" s="73"/>
      <c r="E202" s="75"/>
      <c r="F202" s="76"/>
      <c r="G202" s="77"/>
      <c r="H202" s="80"/>
      <c r="I202" s="79"/>
      <c r="J202" s="43"/>
      <c r="K202" s="57"/>
      <c r="M202" s="92"/>
    </row>
    <row r="203" spans="1:13" s="6" customFormat="1" ht="12.75">
      <c r="A203" s="72">
        <v>2017</v>
      </c>
      <c r="B203" s="73"/>
      <c r="C203" s="74"/>
      <c r="D203" s="73"/>
      <c r="E203" s="75"/>
      <c r="F203" s="76"/>
      <c r="G203" s="77"/>
      <c r="H203" s="80"/>
      <c r="I203" s="79"/>
      <c r="J203" s="43"/>
      <c r="K203" s="57"/>
    </row>
    <row r="204" spans="1:13" s="6" customFormat="1" ht="12.75">
      <c r="A204" s="72">
        <v>2018</v>
      </c>
      <c r="B204" s="73"/>
      <c r="C204" s="74"/>
      <c r="D204" s="73"/>
      <c r="E204" s="75"/>
      <c r="F204" s="76"/>
      <c r="G204" s="77"/>
      <c r="H204" s="80"/>
      <c r="I204" s="79"/>
      <c r="J204" s="43"/>
      <c r="K204" s="57"/>
    </row>
    <row r="205" spans="1:13" s="6" customFormat="1" ht="13.5" thickBot="1">
      <c r="A205" s="81">
        <v>2019</v>
      </c>
      <c r="B205" s="36"/>
      <c r="C205" s="37"/>
      <c r="D205" s="36"/>
      <c r="E205" s="82"/>
      <c r="F205" s="83"/>
      <c r="G205" s="84"/>
      <c r="H205" s="85"/>
      <c r="I205" s="86"/>
      <c r="J205" s="43"/>
      <c r="K205" s="57"/>
    </row>
    <row r="206" spans="1:13" s="6" customFormat="1" ht="13.5" thickBot="1">
      <c r="A206" s="43"/>
      <c r="B206" s="44"/>
      <c r="C206" s="94"/>
      <c r="D206" s="44"/>
      <c r="E206" s="43"/>
      <c r="F206" s="44"/>
      <c r="G206" s="43"/>
      <c r="H206" s="43"/>
      <c r="I206" s="43"/>
      <c r="J206" s="43"/>
      <c r="K206" s="57"/>
    </row>
    <row r="207" spans="1:13" s="6" customFormat="1" ht="13.5" thickBot="1">
      <c r="A207" s="11"/>
      <c r="B207" s="12"/>
      <c r="C207" s="13"/>
      <c r="D207" s="204" t="s">
        <v>39</v>
      </c>
      <c r="E207" s="205"/>
      <c r="F207" s="204" t="s">
        <v>40</v>
      </c>
      <c r="G207" s="205"/>
      <c r="H207" s="43"/>
      <c r="I207" s="43"/>
      <c r="J207" s="43"/>
      <c r="K207" s="57"/>
    </row>
    <row r="208" spans="1:13" s="6" customFormat="1" ht="13.5" thickBot="1">
      <c r="A208" s="41">
        <v>2011</v>
      </c>
      <c r="B208" s="15"/>
      <c r="C208" s="16"/>
      <c r="D208" s="17" t="s">
        <v>17</v>
      </c>
      <c r="E208" s="18" t="s">
        <v>18</v>
      </c>
      <c r="F208" s="17" t="s">
        <v>17</v>
      </c>
      <c r="G208" s="18" t="s">
        <v>18</v>
      </c>
      <c r="H208" s="43"/>
      <c r="I208" s="43"/>
      <c r="J208" s="43"/>
      <c r="K208" s="57"/>
    </row>
    <row r="209" spans="1:11" s="6" customFormat="1" ht="12.75">
      <c r="A209" s="87" t="s">
        <v>35</v>
      </c>
      <c r="B209" s="20"/>
      <c r="C209" s="21"/>
      <c r="D209" s="105">
        <v>0</v>
      </c>
      <c r="E209" s="23">
        <v>0</v>
      </c>
      <c r="F209" s="24">
        <v>0</v>
      </c>
      <c r="G209" s="25">
        <v>0</v>
      </c>
      <c r="H209" s="43"/>
      <c r="I209" s="43"/>
      <c r="J209" s="43"/>
      <c r="K209" s="57"/>
    </row>
    <row r="210" spans="1:11" s="6" customFormat="1" ht="12.75">
      <c r="A210" s="88" t="s">
        <v>36</v>
      </c>
      <c r="B210" s="27"/>
      <c r="C210" s="28"/>
      <c r="D210" s="29">
        <v>0</v>
      </c>
      <c r="E210" s="30">
        <v>0</v>
      </c>
      <c r="F210" s="31">
        <v>0</v>
      </c>
      <c r="G210" s="32">
        <v>0</v>
      </c>
      <c r="H210" s="43"/>
      <c r="I210" s="43"/>
      <c r="J210" s="43"/>
      <c r="K210" s="57"/>
    </row>
    <row r="211" spans="1:11" s="6" customFormat="1" ht="13.5" thickBot="1">
      <c r="A211" s="89" t="s">
        <v>38</v>
      </c>
      <c r="B211" s="34"/>
      <c r="C211" s="35"/>
      <c r="D211" s="36">
        <v>0</v>
      </c>
      <c r="E211" s="37">
        <v>0</v>
      </c>
      <c r="F211" s="38">
        <v>0</v>
      </c>
      <c r="G211" s="39">
        <v>0</v>
      </c>
      <c r="H211" s="43"/>
      <c r="I211" s="43"/>
      <c r="J211" s="43"/>
      <c r="K211" s="57"/>
    </row>
    <row r="212" spans="1:11" s="6" customFormat="1" ht="13.5" thickBot="1">
      <c r="A212" s="43"/>
      <c r="B212" s="43"/>
      <c r="C212" s="43"/>
      <c r="D212" s="43"/>
      <c r="E212" s="95"/>
      <c r="F212" s="96"/>
      <c r="G212" s="97"/>
      <c r="H212" s="98"/>
      <c r="I212" s="43"/>
      <c r="J212" s="43"/>
      <c r="K212" s="57"/>
    </row>
    <row r="213" spans="1:11" s="6" customFormat="1" ht="13.5" thickBot="1">
      <c r="A213" s="55">
        <v>2011</v>
      </c>
      <c r="B213" s="90"/>
      <c r="C213" s="14"/>
      <c r="D213" s="91"/>
      <c r="E213" s="43"/>
      <c r="F213" s="44"/>
      <c r="G213" s="43"/>
      <c r="H213" s="43"/>
      <c r="I213" s="43"/>
      <c r="J213" s="43"/>
      <c r="K213" s="57"/>
    </row>
    <row r="214" spans="1:11" s="6" customFormat="1" ht="12.75">
      <c r="A214" s="19" t="s">
        <v>44</v>
      </c>
      <c r="B214" s="20"/>
      <c r="C214" s="21"/>
      <c r="D214" s="106" t="s">
        <v>43</v>
      </c>
      <c r="E214" s="42" t="s">
        <v>47</v>
      </c>
      <c r="F214" s="44"/>
      <c r="G214" s="42"/>
      <c r="H214" s="43"/>
      <c r="I214" s="43"/>
      <c r="J214" s="43"/>
      <c r="K214" s="57"/>
    </row>
    <row r="215" spans="1:11" s="6" customFormat="1" ht="12.75">
      <c r="A215" s="26" t="s">
        <v>41</v>
      </c>
      <c r="B215" s="27"/>
      <c r="C215" s="28"/>
      <c r="D215" s="107">
        <f>'2011 ECCR True-Up'!O18/1000</f>
        <v>3.5</v>
      </c>
      <c r="E215" s="43"/>
      <c r="F215" s="44"/>
      <c r="G215" s="43"/>
      <c r="H215" s="43"/>
      <c r="I215" s="43"/>
      <c r="J215" s="43"/>
      <c r="K215" s="57"/>
    </row>
    <row r="216" spans="1:11" s="6" customFormat="1" ht="13.5" thickBot="1">
      <c r="A216" s="33" t="s">
        <v>42</v>
      </c>
      <c r="B216" s="34"/>
      <c r="C216" s="35"/>
      <c r="D216" s="102">
        <f>'NPV 2011'!G34</f>
        <v>0</v>
      </c>
      <c r="E216" s="43"/>
      <c r="F216" s="44"/>
      <c r="G216" s="43"/>
      <c r="H216" s="43"/>
      <c r="I216" s="43"/>
      <c r="J216" s="43"/>
      <c r="K216" s="57"/>
    </row>
    <row r="217" spans="1:11" s="6" customFormat="1" ht="12.75">
      <c r="A217" s="46"/>
      <c r="B217" s="43"/>
      <c r="C217" s="43"/>
      <c r="D217" s="43"/>
      <c r="E217" s="43"/>
      <c r="F217" s="44"/>
      <c r="G217" s="43"/>
      <c r="H217" s="43"/>
      <c r="I217" s="101"/>
      <c r="J217" s="43"/>
      <c r="K217" s="57"/>
    </row>
    <row r="218" spans="1:11" s="6" customFormat="1" ht="14.25">
      <c r="A218" s="54" t="s">
        <v>45</v>
      </c>
      <c r="B218" s="43"/>
      <c r="C218" s="43"/>
      <c r="D218" s="43"/>
      <c r="E218" s="43"/>
      <c r="F218" s="98"/>
      <c r="G218" s="43"/>
      <c r="H218" s="43"/>
      <c r="I218" s="43"/>
      <c r="J218" s="43"/>
      <c r="K218" s="57"/>
    </row>
    <row r="219" spans="1:11" s="6" customFormat="1" ht="12.75">
      <c r="A219" s="46"/>
      <c r="B219" s="43"/>
      <c r="C219" s="43"/>
      <c r="D219" s="43"/>
      <c r="E219" s="43"/>
      <c r="F219" s="44"/>
      <c r="G219" s="43"/>
      <c r="H219" s="43"/>
      <c r="I219" s="43"/>
      <c r="J219" s="43"/>
      <c r="K219" s="57"/>
    </row>
    <row r="220" spans="1:11" ht="12.75">
      <c r="E220" s="7"/>
      <c r="F220" s="5"/>
      <c r="G220"/>
    </row>
    <row r="221" spans="1:11" ht="12.75">
      <c r="E221" s="7"/>
      <c r="F221" s="5"/>
      <c r="G221"/>
    </row>
    <row r="222" spans="1:11" ht="12.75">
      <c r="E222" s="7"/>
      <c r="F222" s="5"/>
      <c r="G222"/>
    </row>
    <row r="223" spans="1:11" ht="12.75">
      <c r="E223" s="7"/>
      <c r="F223" s="5"/>
      <c r="G223"/>
    </row>
    <row r="224" spans="1:11" ht="12.75">
      <c r="E224" s="7"/>
      <c r="F224" s="5"/>
      <c r="G224"/>
    </row>
    <row r="225" spans="5:7" ht="12.75">
      <c r="E225" s="7"/>
      <c r="F225" s="5"/>
      <c r="G225"/>
    </row>
    <row r="226" spans="5:7" ht="12.75">
      <c r="E226" s="7"/>
      <c r="F226" s="5"/>
      <c r="G226"/>
    </row>
    <row r="227" spans="5:7" ht="12.75">
      <c r="E227" s="7"/>
      <c r="F227" s="5"/>
      <c r="G227"/>
    </row>
    <row r="228" spans="5:7" ht="12.75">
      <c r="E228" s="7"/>
      <c r="F228" s="5"/>
      <c r="G228"/>
    </row>
    <row r="229" spans="5:7" ht="12.75">
      <c r="E229" s="7"/>
      <c r="F229" s="5"/>
      <c r="G229"/>
    </row>
  </sheetData>
  <mergeCells count="24">
    <mergeCell ref="D17:E17"/>
    <mergeCell ref="F17:I17"/>
    <mergeCell ref="D52:E52"/>
    <mergeCell ref="F52:I52"/>
    <mergeCell ref="D87:E87"/>
    <mergeCell ref="F87:I87"/>
    <mergeCell ref="D30:E30"/>
    <mergeCell ref="F30:G30"/>
    <mergeCell ref="D65:E65"/>
    <mergeCell ref="F65:G65"/>
    <mergeCell ref="D207:E207"/>
    <mergeCell ref="F207:G207"/>
    <mergeCell ref="D100:E100"/>
    <mergeCell ref="F100:G100"/>
    <mergeCell ref="D136:E136"/>
    <mergeCell ref="F136:G136"/>
    <mergeCell ref="D171:E171"/>
    <mergeCell ref="F171:G171"/>
    <mergeCell ref="D123:E123"/>
    <mergeCell ref="F123:I123"/>
    <mergeCell ref="D158:E158"/>
    <mergeCell ref="F158:I158"/>
    <mergeCell ref="D194:E194"/>
    <mergeCell ref="F194:I194"/>
  </mergeCells>
  <printOptions horizontalCentered="1"/>
  <pageMargins left="0.25" right="0.25" top="0.5" bottom="0.5" header="0.5" footer="0.5"/>
  <pageSetup scale="90" fitToHeight="30" orientation="landscape" r:id="rId1"/>
  <headerFooter alignWithMargins="0"/>
  <rowBreaks count="5" manualBreakCount="5">
    <brk id="42" max="9" man="1"/>
    <brk id="77" max="16383" man="1"/>
    <brk id="113" max="16383" man="1"/>
    <brk id="148" max="9" man="1"/>
    <brk id="184" max="9" man="1"/>
  </rowBreaks>
  <ignoredErrors>
    <ignoredError sqref="E55:E5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zoomScaleNormal="100" workbookViewId="0">
      <selection activeCell="A7" sqref="A7"/>
    </sheetView>
  </sheetViews>
  <sheetFormatPr defaultRowHeight="11.25"/>
  <cols>
    <col min="1" max="1" width="16" style="150" customWidth="1"/>
    <col min="2" max="2" width="8" style="150" bestFit="1" customWidth="1"/>
    <col min="3" max="3" width="9.42578125" style="150" bestFit="1" customWidth="1"/>
    <col min="4" max="4" width="8" style="150" bestFit="1" customWidth="1"/>
    <col min="5" max="5" width="8.7109375" style="150" bestFit="1" customWidth="1"/>
    <col min="6" max="6" width="9.140625" style="150" bestFit="1" customWidth="1"/>
    <col min="7" max="7" width="10" style="150" bestFit="1" customWidth="1"/>
    <col min="8" max="16384" width="9.140625" style="150"/>
  </cols>
  <sheetData>
    <row r="1" spans="1:7" s="213" customFormat="1">
      <c r="A1" s="213" t="s">
        <v>26</v>
      </c>
    </row>
    <row r="2" spans="1:7" s="213" customFormat="1">
      <c r="A2" s="213" t="s">
        <v>93</v>
      </c>
    </row>
    <row r="3" spans="1:7" s="213" customFormat="1">
      <c r="A3" s="213" t="s">
        <v>94</v>
      </c>
    </row>
    <row r="4" spans="1:7" s="213" customFormat="1">
      <c r="A4" s="213" t="s">
        <v>95</v>
      </c>
    </row>
    <row r="5" spans="1:7" s="213" customFormat="1">
      <c r="A5" s="213" t="s">
        <v>96</v>
      </c>
    </row>
    <row r="6" spans="1:7" s="213" customFormat="1">
      <c r="A6" s="213" t="s">
        <v>99</v>
      </c>
    </row>
    <row r="7" spans="1:7" s="213" customFormat="1"/>
    <row r="8" spans="1:7">
      <c r="A8" s="149" t="s">
        <v>48</v>
      </c>
    </row>
    <row r="9" spans="1:7">
      <c r="A9" s="151" t="s">
        <v>49</v>
      </c>
    </row>
    <row r="10" spans="1:7" ht="12" thickBot="1">
      <c r="A10" s="151"/>
    </row>
    <row r="11" spans="1:7" s="153" customFormat="1" ht="12" customHeight="1" thickBot="1">
      <c r="A11" s="152"/>
      <c r="B11" s="209" t="s">
        <v>50</v>
      </c>
      <c r="C11" s="210"/>
      <c r="D11" s="210"/>
      <c r="E11" s="210"/>
      <c r="F11" s="210"/>
      <c r="G11" s="211"/>
    </row>
    <row r="12" spans="1:7" ht="12" thickBot="1">
      <c r="A12" s="154" t="s">
        <v>53</v>
      </c>
      <c r="B12" s="155" t="s">
        <v>54</v>
      </c>
      <c r="C12" s="156" t="s">
        <v>55</v>
      </c>
      <c r="D12" s="156" t="s">
        <v>56</v>
      </c>
      <c r="E12" s="156" t="s">
        <v>57</v>
      </c>
      <c r="F12" s="156" t="s">
        <v>58</v>
      </c>
      <c r="G12" s="157" t="s">
        <v>59</v>
      </c>
    </row>
    <row r="13" spans="1:7">
      <c r="A13" s="158" t="s">
        <v>51</v>
      </c>
      <c r="B13" s="159">
        <f>'2011 AR - Solar'!F20</f>
        <v>523</v>
      </c>
      <c r="C13" s="160">
        <f>'2011 AR - Solar'!F55</f>
        <v>0</v>
      </c>
      <c r="D13" s="160">
        <f>'2011 AR - Solar'!F90</f>
        <v>9</v>
      </c>
      <c r="E13" s="160">
        <f>'2011 AR - Solar'!F126</f>
        <v>271</v>
      </c>
      <c r="F13" s="160">
        <f>'2011 AR - Solar'!F161</f>
        <v>31</v>
      </c>
      <c r="G13" s="161">
        <f>'2011 AR - Solar'!F197</f>
        <v>0</v>
      </c>
    </row>
    <row r="14" spans="1:7">
      <c r="A14" s="162" t="s">
        <v>52</v>
      </c>
      <c r="B14" s="163">
        <f t="shared" ref="B14:G14" si="0">+B13/B28</f>
        <v>2.6938892338244931E-2</v>
      </c>
      <c r="C14" s="164">
        <f t="shared" si="0"/>
        <v>0</v>
      </c>
      <c r="D14" s="164">
        <f t="shared" si="0"/>
        <v>3.8676344817600461E-2</v>
      </c>
      <c r="E14" s="164">
        <f t="shared" si="0"/>
        <v>0.19926470588235295</v>
      </c>
      <c r="F14" s="164">
        <f t="shared" si="0"/>
        <v>0.11043453707265236</v>
      </c>
      <c r="G14" s="165">
        <f t="shared" si="0"/>
        <v>0</v>
      </c>
    </row>
    <row r="15" spans="1:7">
      <c r="A15" s="162"/>
      <c r="B15" s="166"/>
      <c r="C15" s="167"/>
      <c r="D15" s="167"/>
      <c r="E15" s="167"/>
      <c r="F15" s="167"/>
      <c r="G15" s="168"/>
    </row>
    <row r="16" spans="1:7">
      <c r="A16" s="169" t="s">
        <v>92</v>
      </c>
      <c r="B16" s="170"/>
      <c r="C16" s="171"/>
      <c r="D16" s="171"/>
      <c r="E16" s="171"/>
      <c r="F16" s="171"/>
      <c r="G16" s="172"/>
    </row>
    <row r="17" spans="1:7">
      <c r="A17" s="173">
        <v>2010</v>
      </c>
      <c r="B17" s="174">
        <v>0</v>
      </c>
      <c r="C17" s="175">
        <v>0</v>
      </c>
      <c r="D17" s="175">
        <v>0</v>
      </c>
      <c r="E17" s="176">
        <v>0</v>
      </c>
      <c r="F17" s="175">
        <v>0</v>
      </c>
      <c r="G17" s="177">
        <v>0</v>
      </c>
    </row>
    <row r="18" spans="1:7">
      <c r="A18" s="173">
        <v>2011</v>
      </c>
      <c r="B18" s="174">
        <f>'2011 AR - Solar'!L21</f>
        <v>4588.3097434448337</v>
      </c>
      <c r="C18" s="175">
        <f>'2011 AR - Solar'!L55</f>
        <v>200</v>
      </c>
      <c r="D18" s="175">
        <f>'2011 AR - Solar'!L90</f>
        <v>42.594443641718271</v>
      </c>
      <c r="E18" s="176">
        <f>'2011 AR - Solar'!L126</f>
        <v>340</v>
      </c>
      <c r="F18" s="175">
        <f>'2011 AR - Solar'!L161</f>
        <v>63.443218553037099</v>
      </c>
      <c r="G18" s="177">
        <f>'2011 AR - Solar'!L197</f>
        <v>18</v>
      </c>
    </row>
    <row r="19" spans="1:7">
      <c r="A19" s="173">
        <v>2012</v>
      </c>
      <c r="B19" s="174">
        <f>'2011 AR - Solar'!L22</f>
        <v>4882</v>
      </c>
      <c r="C19" s="175">
        <f>'2011 AR - Solar'!L56</f>
        <v>200</v>
      </c>
      <c r="D19" s="175">
        <f>'2011 AR - Solar'!L91</f>
        <v>51.834265266836603</v>
      </c>
      <c r="E19" s="176">
        <f>'2011 AR - Solar'!L127</f>
        <v>340</v>
      </c>
      <c r="F19" s="175">
        <f>'2011 AR - Solar'!L162</f>
        <v>66.443676072211204</v>
      </c>
      <c r="G19" s="177">
        <f>'2011 AR - Solar'!L198</f>
        <v>22</v>
      </c>
    </row>
    <row r="20" spans="1:7" ht="11.25" customHeight="1">
      <c r="A20" s="173">
        <v>2013</v>
      </c>
      <c r="B20" s="174">
        <f>'2011 AR - Solar'!L23</f>
        <v>4974</v>
      </c>
      <c r="C20" s="175">
        <f>'2011 AR - Solar'!L57</f>
        <v>200</v>
      </c>
      <c r="D20" s="175">
        <f>'2011 AR - Solar'!L92</f>
        <v>62.752299096201398</v>
      </c>
      <c r="E20" s="176">
        <f>'2011 AR - Solar'!L128</f>
        <v>340</v>
      </c>
      <c r="F20" s="175">
        <f>'2011 AR - Solar'!L163</f>
        <v>71.488621794719293</v>
      </c>
      <c r="G20" s="177">
        <f>'2011 AR - Solar'!L199</f>
        <v>21</v>
      </c>
    </row>
    <row r="21" spans="1:7">
      <c r="A21" s="173">
        <v>2014</v>
      </c>
      <c r="B21" s="174">
        <f>'2011 AR - Solar'!L24</f>
        <v>4970</v>
      </c>
      <c r="C21" s="175">
        <f>'2011 AR - Solar'!L58</f>
        <v>200</v>
      </c>
      <c r="D21" s="175">
        <f>'2011 AR - Solar'!L93</f>
        <v>75.519368477158977</v>
      </c>
      <c r="E21" s="176">
        <f>'2011 AR - Solar'!L129</f>
        <v>340</v>
      </c>
      <c r="F21" s="175">
        <f>'2011 AR - Solar'!L164</f>
        <v>79.333769114555054</v>
      </c>
      <c r="G21" s="177">
        <f>'2011 AR - Solar'!L200</f>
        <v>18</v>
      </c>
    </row>
    <row r="22" spans="1:7">
      <c r="A22" s="173">
        <v>2015</v>
      </c>
      <c r="B22" s="174">
        <f>'[7]Annual Report using 2009 plan'!L688</f>
        <v>0</v>
      </c>
      <c r="C22" s="175">
        <f>'[7]Annual Report using 2009 plan'!L728</f>
        <v>0</v>
      </c>
      <c r="D22" s="175">
        <f>'[7]Annual Report using 2009 plan'!L769</f>
        <v>0</v>
      </c>
      <c r="E22" s="176">
        <f>'[7]Annual Report using 2009 plan'!L808</f>
        <v>0</v>
      </c>
      <c r="F22" s="175">
        <f>'[7]Annual Report using 2009 plan'!L848</f>
        <v>0</v>
      </c>
      <c r="G22" s="177">
        <f>'[7]Annual Report using 2009 plan'!L888</f>
        <v>0</v>
      </c>
    </row>
    <row r="23" spans="1:7">
      <c r="A23" s="173">
        <v>2016</v>
      </c>
      <c r="B23" s="174">
        <f>'[7]Annual Report using 2009 plan'!L689</f>
        <v>0</v>
      </c>
      <c r="C23" s="175">
        <f>'[7]Annual Report using 2009 plan'!L729</f>
        <v>0</v>
      </c>
      <c r="D23" s="175">
        <f>'[7]Annual Report using 2009 plan'!L770</f>
        <v>0</v>
      </c>
      <c r="E23" s="176">
        <f>'[7]Annual Report using 2009 plan'!L809</f>
        <v>0</v>
      </c>
      <c r="F23" s="175">
        <f>'[7]Annual Report using 2009 plan'!L849</f>
        <v>0</v>
      </c>
      <c r="G23" s="177">
        <f>'[7]Annual Report using 2009 plan'!L889</f>
        <v>0</v>
      </c>
    </row>
    <row r="24" spans="1:7">
      <c r="A24" s="173">
        <v>2017</v>
      </c>
      <c r="B24" s="174">
        <f>'[7]Annual Report using 2009 plan'!L690</f>
        <v>0</v>
      </c>
      <c r="C24" s="175">
        <f>'[7]Annual Report using 2009 plan'!L730</f>
        <v>0</v>
      </c>
      <c r="D24" s="175">
        <f>'[7]Annual Report using 2009 plan'!L771</f>
        <v>0</v>
      </c>
      <c r="E24" s="176">
        <f>'[7]Annual Report using 2009 plan'!L810</f>
        <v>0</v>
      </c>
      <c r="F24" s="175">
        <f>'[7]Annual Report using 2009 plan'!L850</f>
        <v>0</v>
      </c>
      <c r="G24" s="177">
        <f>'[7]Annual Report using 2009 plan'!L890</f>
        <v>0</v>
      </c>
    </row>
    <row r="25" spans="1:7">
      <c r="A25" s="173">
        <v>2018</v>
      </c>
      <c r="B25" s="174">
        <f>'[7]Annual Report using 2009 plan'!L691</f>
        <v>0</v>
      </c>
      <c r="C25" s="175">
        <f>'[7]Annual Report using 2009 plan'!L731</f>
        <v>0</v>
      </c>
      <c r="D25" s="175">
        <f>'[7]Annual Report using 2009 plan'!L772</f>
        <v>0</v>
      </c>
      <c r="E25" s="176">
        <f>'[7]Annual Report using 2009 plan'!L811</f>
        <v>0</v>
      </c>
      <c r="F25" s="175">
        <f>'[7]Annual Report using 2009 plan'!L851</f>
        <v>0</v>
      </c>
      <c r="G25" s="177">
        <f>'[7]Annual Report using 2009 plan'!L891</f>
        <v>0</v>
      </c>
    </row>
    <row r="26" spans="1:7">
      <c r="A26" s="173">
        <v>2019</v>
      </c>
      <c r="B26" s="174">
        <f>'[7]Annual Report using 2009 plan'!L692</f>
        <v>0</v>
      </c>
      <c r="C26" s="175">
        <f>'[7]Annual Report using 2009 plan'!L732</f>
        <v>0</v>
      </c>
      <c r="D26" s="175">
        <f>'[7]Annual Report using 2009 plan'!L773</f>
        <v>0</v>
      </c>
      <c r="E26" s="176">
        <f>'[7]Annual Report using 2009 plan'!L812</f>
        <v>0</v>
      </c>
      <c r="F26" s="175">
        <f>'[7]Annual Report using 2009 plan'!L852</f>
        <v>0</v>
      </c>
      <c r="G26" s="177">
        <f>'[7]Annual Report using 2009 plan'!L892</f>
        <v>0</v>
      </c>
    </row>
    <row r="27" spans="1:7">
      <c r="A27" s="173"/>
      <c r="B27" s="178"/>
      <c r="C27" s="179"/>
      <c r="D27" s="180"/>
      <c r="E27" s="179"/>
      <c r="F27" s="179"/>
      <c r="G27" s="177"/>
    </row>
    <row r="28" spans="1:7" ht="12" thickBot="1">
      <c r="A28" s="173" t="s">
        <v>60</v>
      </c>
      <c r="B28" s="181">
        <f>SUM(B17:B26)</f>
        <v>19414.309743444835</v>
      </c>
      <c r="C28" s="182">
        <f t="shared" ref="C28:G28" si="1">SUM(C17:C26)</f>
        <v>800</v>
      </c>
      <c r="D28" s="182">
        <f t="shared" si="1"/>
        <v>232.70037648191527</v>
      </c>
      <c r="E28" s="182">
        <f t="shared" si="1"/>
        <v>1360</v>
      </c>
      <c r="F28" s="182">
        <f t="shared" si="1"/>
        <v>280.70928553452268</v>
      </c>
      <c r="G28" s="183">
        <f t="shared" si="1"/>
        <v>79</v>
      </c>
    </row>
    <row r="29" spans="1:7" ht="12" customHeight="1" thickTop="1">
      <c r="A29" s="173"/>
      <c r="B29" s="184"/>
      <c r="C29" s="185"/>
      <c r="D29" s="186"/>
      <c r="E29" s="185"/>
      <c r="F29" s="185"/>
      <c r="G29" s="187"/>
    </row>
    <row r="30" spans="1:7">
      <c r="A30" s="154" t="s">
        <v>61</v>
      </c>
      <c r="B30" s="188">
        <v>-15706</v>
      </c>
      <c r="C30" s="189">
        <v>-3451</v>
      </c>
      <c r="D30" s="189">
        <v>-977</v>
      </c>
      <c r="E30" s="189">
        <v>-8093</v>
      </c>
      <c r="F30" s="189">
        <v>-4491</v>
      </c>
      <c r="G30" s="190">
        <v>-5012</v>
      </c>
    </row>
    <row r="31" spans="1:7" s="173" customFormat="1" ht="13.5" customHeight="1">
      <c r="B31" s="191"/>
      <c r="C31" s="176"/>
      <c r="D31" s="176"/>
      <c r="E31" s="176"/>
      <c r="F31" s="176"/>
      <c r="G31" s="168"/>
    </row>
    <row r="32" spans="1:7">
      <c r="A32" s="162" t="s">
        <v>62</v>
      </c>
      <c r="B32" s="192">
        <f t="shared" ref="B32:G32" si="2">+B30*B14</f>
        <v>-423.10224306447486</v>
      </c>
      <c r="C32" s="193">
        <f t="shared" si="2"/>
        <v>0</v>
      </c>
      <c r="D32" s="193">
        <f t="shared" si="2"/>
        <v>-37.786788886795648</v>
      </c>
      <c r="E32" s="193">
        <f t="shared" si="2"/>
        <v>-1612.6492647058824</v>
      </c>
      <c r="F32" s="193">
        <f t="shared" si="2"/>
        <v>-495.96150599328172</v>
      </c>
      <c r="G32" s="194">
        <f t="shared" si="2"/>
        <v>0</v>
      </c>
    </row>
    <row r="33" spans="1:7" ht="12" thickBot="1">
      <c r="B33" s="191"/>
      <c r="C33" s="176"/>
      <c r="D33" s="176"/>
      <c r="E33" s="176"/>
      <c r="F33" s="176"/>
      <c r="G33" s="168"/>
    </row>
    <row r="34" spans="1:7" s="195" customFormat="1" ht="34.5" thickBot="1">
      <c r="A34" s="200" t="s">
        <v>63</v>
      </c>
      <c r="B34" s="201">
        <f t="shared" ref="B34:E34" si="3">B32*B37/(1-(1+B37)^-B36)</f>
        <v>-39.813890798881197</v>
      </c>
      <c r="C34" s="202">
        <f t="shared" si="3"/>
        <v>0</v>
      </c>
      <c r="D34" s="202">
        <f t="shared" si="3"/>
        <v>-3.5557341305562491</v>
      </c>
      <c r="E34" s="202">
        <f t="shared" si="3"/>
        <v>-151.75018042178516</v>
      </c>
      <c r="F34" s="202">
        <f>F32*F37/(1-(1+F37)^-F36)</f>
        <v>-46.669942227312042</v>
      </c>
      <c r="G34" s="203">
        <f>G32*G37/(1-(1+G37)^-G36)</f>
        <v>0</v>
      </c>
    </row>
    <row r="36" spans="1:7" ht="22.5">
      <c r="A36" s="196" t="s">
        <v>65</v>
      </c>
      <c r="B36" s="197">
        <v>34</v>
      </c>
      <c r="C36" s="197">
        <v>34</v>
      </c>
      <c r="D36" s="197">
        <v>34</v>
      </c>
      <c r="E36" s="197">
        <v>34</v>
      </c>
      <c r="F36" s="197">
        <v>34</v>
      </c>
      <c r="G36" s="197">
        <v>34</v>
      </c>
    </row>
    <row r="37" spans="1:7">
      <c r="A37" s="197" t="s">
        <v>90</v>
      </c>
      <c r="B37" s="198">
        <v>8.8900000000000007E-2</v>
      </c>
      <c r="C37" s="198">
        <v>8.8900000000000007E-2</v>
      </c>
      <c r="D37" s="198">
        <v>8.8900000000000007E-2</v>
      </c>
      <c r="E37" s="198">
        <v>8.8900000000000007E-2</v>
      </c>
      <c r="F37" s="198">
        <v>8.8900000000000007E-2</v>
      </c>
      <c r="G37" s="198">
        <v>8.8900000000000007E-2</v>
      </c>
    </row>
    <row r="39" spans="1:7">
      <c r="B39" s="198">
        <v>8.8900000000000007E-2</v>
      </c>
      <c r="C39" s="199" t="s">
        <v>64</v>
      </c>
    </row>
    <row r="40" spans="1:7">
      <c r="A40" s="198"/>
    </row>
    <row r="41" spans="1:7">
      <c r="A41" s="198"/>
    </row>
  </sheetData>
  <mergeCells count="1">
    <mergeCell ref="B11:G11"/>
  </mergeCells>
  <printOptions horizontalCentered="1"/>
  <pageMargins left="0" right="0" top="0" bottom="0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workbookViewId="0">
      <selection activeCell="A7" sqref="A7"/>
    </sheetView>
  </sheetViews>
  <sheetFormatPr defaultRowHeight="12.75"/>
  <cols>
    <col min="1" max="1" width="3.140625" style="112" bestFit="1" customWidth="1"/>
    <col min="2" max="2" width="28.28515625" style="112" customWidth="1"/>
    <col min="3" max="6" width="10.7109375" style="112" bestFit="1" customWidth="1"/>
    <col min="7" max="7" width="12" style="112" bestFit="1" customWidth="1"/>
    <col min="8" max="14" width="10.7109375" style="112" bestFit="1" customWidth="1"/>
    <col min="15" max="15" width="11.5703125" style="112" bestFit="1" customWidth="1"/>
    <col min="16" max="16384" width="9.140625" style="112"/>
  </cols>
  <sheetData>
    <row r="1" spans="1:15" s="212" customFormat="1">
      <c r="A1" s="212" t="s">
        <v>26</v>
      </c>
    </row>
    <row r="2" spans="1:15" s="212" customFormat="1">
      <c r="A2" s="212" t="s">
        <v>93</v>
      </c>
    </row>
    <row r="3" spans="1:15" s="212" customFormat="1">
      <c r="A3" s="212" t="s">
        <v>94</v>
      </c>
    </row>
    <row r="4" spans="1:15" s="212" customFormat="1">
      <c r="A4" s="212" t="s">
        <v>95</v>
      </c>
    </row>
    <row r="5" spans="1:15" s="212" customFormat="1">
      <c r="A5" s="212" t="s">
        <v>96</v>
      </c>
    </row>
    <row r="6" spans="1:15" s="212" customFormat="1">
      <c r="A6" s="212" t="s">
        <v>98</v>
      </c>
    </row>
    <row r="7" spans="1:15" s="212" customFormat="1"/>
    <row r="8" spans="1:15">
      <c r="B8" s="138" t="s">
        <v>89</v>
      </c>
    </row>
    <row r="9" spans="1:15">
      <c r="A9" s="135"/>
      <c r="B9" s="137" t="s">
        <v>88</v>
      </c>
      <c r="C9" s="136"/>
      <c r="D9" s="136"/>
      <c r="E9" s="136"/>
      <c r="F9" s="136"/>
      <c r="G9" s="136"/>
      <c r="H9" s="136"/>
      <c r="I9" s="135"/>
      <c r="J9" s="135"/>
      <c r="K9" s="135"/>
      <c r="L9" s="135"/>
      <c r="M9" s="135"/>
      <c r="N9" s="135"/>
      <c r="O9" s="134"/>
    </row>
    <row r="10" spans="1:15" ht="13.5" thickBot="1">
      <c r="A10" s="128"/>
      <c r="B10" s="133" t="s">
        <v>87</v>
      </c>
      <c r="C10" s="128"/>
      <c r="D10" s="128"/>
      <c r="E10" s="128"/>
      <c r="F10" s="132"/>
      <c r="G10" s="128"/>
      <c r="H10" s="131"/>
      <c r="I10" s="131"/>
      <c r="J10" s="130"/>
      <c r="K10" s="128"/>
      <c r="L10" s="128"/>
      <c r="M10" s="129"/>
      <c r="N10" s="128"/>
      <c r="O10" s="127"/>
    </row>
    <row r="11" spans="1:15">
      <c r="A11" s="126"/>
      <c r="B11" s="125"/>
      <c r="C11" s="124" t="s">
        <v>86</v>
      </c>
      <c r="D11" s="124" t="s">
        <v>86</v>
      </c>
      <c r="E11" s="124" t="s">
        <v>86</v>
      </c>
      <c r="F11" s="124" t="s">
        <v>86</v>
      </c>
      <c r="G11" s="124" t="s">
        <v>86</v>
      </c>
      <c r="H11" s="124" t="s">
        <v>86</v>
      </c>
      <c r="I11" s="124" t="s">
        <v>86</v>
      </c>
      <c r="J11" s="124" t="s">
        <v>86</v>
      </c>
      <c r="K11" s="124" t="s">
        <v>86</v>
      </c>
      <c r="L11" s="124" t="s">
        <v>86</v>
      </c>
      <c r="M11" s="124" t="s">
        <v>86</v>
      </c>
      <c r="N11" s="123" t="s">
        <v>86</v>
      </c>
      <c r="O11" s="122">
        <v>2011</v>
      </c>
    </row>
    <row r="12" spans="1:15" ht="13.5" thickBot="1">
      <c r="A12" s="121"/>
      <c r="B12" s="120" t="s">
        <v>85</v>
      </c>
      <c r="C12" s="119" t="s">
        <v>84</v>
      </c>
      <c r="D12" s="119" t="s">
        <v>83</v>
      </c>
      <c r="E12" s="119" t="s">
        <v>82</v>
      </c>
      <c r="F12" s="119" t="s">
        <v>81</v>
      </c>
      <c r="G12" s="119" t="s">
        <v>80</v>
      </c>
      <c r="H12" s="119" t="s">
        <v>79</v>
      </c>
      <c r="I12" s="119" t="s">
        <v>78</v>
      </c>
      <c r="J12" s="119" t="s">
        <v>77</v>
      </c>
      <c r="K12" s="119" t="s">
        <v>76</v>
      </c>
      <c r="L12" s="119" t="s">
        <v>75</v>
      </c>
      <c r="M12" s="119" t="s">
        <v>74</v>
      </c>
      <c r="N12" s="118" t="s">
        <v>73</v>
      </c>
      <c r="O12" s="117" t="s">
        <v>72</v>
      </c>
    </row>
    <row r="13" spans="1:15">
      <c r="A13" s="139">
        <v>20</v>
      </c>
      <c r="B13" s="116" t="s">
        <v>71</v>
      </c>
      <c r="C13" s="113"/>
      <c r="D13" s="113"/>
      <c r="E13" s="113"/>
      <c r="F13" s="113"/>
      <c r="G13" s="113"/>
      <c r="H13" s="113"/>
      <c r="I13" s="113">
        <v>1272</v>
      </c>
      <c r="J13" s="113">
        <v>21481.51</v>
      </c>
      <c r="K13" s="113">
        <v>148210.4</v>
      </c>
      <c r="L13" s="113">
        <v>163485.46</v>
      </c>
      <c r="M13" s="113">
        <v>61133.36</v>
      </c>
      <c r="N13" s="114">
        <v>180262.52</v>
      </c>
      <c r="O13" s="115">
        <f t="shared" ref="O13:O18" si="0">SUM(C13:N13)</f>
        <v>575845.25</v>
      </c>
    </row>
    <row r="14" spans="1:15">
      <c r="A14" s="139">
        <v>21</v>
      </c>
      <c r="B14" s="116" t="s">
        <v>70</v>
      </c>
      <c r="C14" s="113"/>
      <c r="D14" s="113"/>
      <c r="E14" s="113"/>
      <c r="F14" s="113"/>
      <c r="G14" s="113"/>
      <c r="H14" s="113"/>
      <c r="I14" s="113">
        <v>1450</v>
      </c>
      <c r="J14" s="113">
        <v>1586.68</v>
      </c>
      <c r="K14" s="113">
        <v>1951.49</v>
      </c>
      <c r="L14" s="113">
        <v>1834.63</v>
      </c>
      <c r="M14" s="113">
        <v>1476.95</v>
      </c>
      <c r="N14" s="114">
        <v>2868.92</v>
      </c>
      <c r="O14" s="115">
        <f t="shared" si="0"/>
        <v>11168.67</v>
      </c>
    </row>
    <row r="15" spans="1:15">
      <c r="A15" s="139">
        <v>22</v>
      </c>
      <c r="B15" s="116" t="s">
        <v>69</v>
      </c>
      <c r="C15" s="113"/>
      <c r="D15" s="113"/>
      <c r="E15" s="113"/>
      <c r="F15" s="113"/>
      <c r="G15" s="113"/>
      <c r="H15" s="113"/>
      <c r="I15" s="113">
        <v>0</v>
      </c>
      <c r="J15" s="113">
        <v>1049.47</v>
      </c>
      <c r="K15" s="113">
        <v>86.5</v>
      </c>
      <c r="L15" s="113">
        <v>6053.28</v>
      </c>
      <c r="M15" s="113">
        <v>947.55</v>
      </c>
      <c r="N15" s="114">
        <v>102885.35</v>
      </c>
      <c r="O15" s="115">
        <f t="shared" si="0"/>
        <v>111022.15000000001</v>
      </c>
    </row>
    <row r="16" spans="1:15">
      <c r="A16" s="139">
        <v>23</v>
      </c>
      <c r="B16" s="116" t="s">
        <v>68</v>
      </c>
      <c r="C16" s="113"/>
      <c r="D16" s="113"/>
      <c r="E16" s="113"/>
      <c r="F16" s="113"/>
      <c r="G16" s="113"/>
      <c r="H16" s="113"/>
      <c r="I16" s="113">
        <v>3407</v>
      </c>
      <c r="J16" s="113">
        <v>49704.72</v>
      </c>
      <c r="K16" s="113">
        <v>182914.49</v>
      </c>
      <c r="L16" s="113">
        <v>1221472.81</v>
      </c>
      <c r="M16" s="113">
        <v>433319.06</v>
      </c>
      <c r="N16" s="114">
        <v>1327092.31</v>
      </c>
      <c r="O16" s="115">
        <f t="shared" si="0"/>
        <v>3217910.39</v>
      </c>
    </row>
    <row r="17" spans="1:15">
      <c r="A17" s="139">
        <v>24</v>
      </c>
      <c r="B17" s="116" t="s">
        <v>67</v>
      </c>
      <c r="C17" s="113"/>
      <c r="D17" s="113"/>
      <c r="E17" s="113"/>
      <c r="F17" s="113"/>
      <c r="G17" s="113"/>
      <c r="H17" s="113"/>
      <c r="I17" s="113">
        <v>4178</v>
      </c>
      <c r="J17" s="113">
        <v>2187.4</v>
      </c>
      <c r="K17" s="113">
        <v>50535.98</v>
      </c>
      <c r="L17" s="113">
        <v>49996.26</v>
      </c>
      <c r="M17" s="113">
        <v>119.94</v>
      </c>
      <c r="N17" s="114">
        <v>853120.43</v>
      </c>
      <c r="O17" s="115">
        <f t="shared" si="0"/>
        <v>960138.01</v>
      </c>
    </row>
    <row r="18" spans="1:15">
      <c r="A18" s="139">
        <v>25</v>
      </c>
      <c r="B18" s="116" t="s">
        <v>66</v>
      </c>
      <c r="C18" s="113"/>
      <c r="D18" s="113"/>
      <c r="E18" s="113"/>
      <c r="F18" s="113"/>
      <c r="G18" s="113"/>
      <c r="H18" s="113"/>
      <c r="I18" s="113">
        <v>0</v>
      </c>
      <c r="J18" s="113"/>
      <c r="K18" s="113">
        <v>0</v>
      </c>
      <c r="L18" s="113">
        <v>0</v>
      </c>
      <c r="M18" s="113">
        <v>0</v>
      </c>
      <c r="N18" s="114">
        <v>3500</v>
      </c>
      <c r="O18" s="115">
        <f t="shared" si="0"/>
        <v>3500</v>
      </c>
    </row>
  </sheetData>
  <pageMargins left="0.2" right="0.2" top="0.17" bottom="0.17" header="0.5" footer="0.5"/>
  <pageSetup scale="7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954DA997A5CA43947A9E4003D7D9F9" ma:contentTypeVersion="0" ma:contentTypeDescription="Create a new document." ma:contentTypeScope="" ma:versionID="e5df6e5670a5ac89194fe3532eb358d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0ECE31C9-A910-467D-96E9-DE4E034970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0B009EC-80C3-4FE9-9846-A0D5886371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B77B74-A262-488A-A707-8AB5F149C3CB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2011 AR - Solar</vt:lpstr>
      <vt:lpstr>NPV 2011</vt:lpstr>
      <vt:lpstr>2011 ECCR True-Up</vt:lpstr>
      <vt:lpstr>'2011 AR - Solar'!Print_Area</vt:lpstr>
      <vt:lpstr>'2011 AR - Solar'!Print_Titles</vt:lpstr>
      <vt:lpstr>'NPV 2011'!Print_Titles</vt:lpstr>
    </vt:vector>
  </TitlesOfParts>
  <Company>Florida Power &amp; Light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Priscilla Richardson</dc:creator>
  <cp:lastModifiedBy>FPL_User</cp:lastModifiedBy>
  <cp:lastPrinted>2014-05-19T10:57:37Z</cp:lastPrinted>
  <dcterms:created xsi:type="dcterms:W3CDTF">2012-02-10T03:13:18Z</dcterms:created>
  <dcterms:modified xsi:type="dcterms:W3CDTF">2014-05-19T10:57:44Z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0x01010033954DA997A5CA43947A9E4003D7D9F9</vt:lpwstr>
  </property>
</Properties>
</file>