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4.xml" ContentType="application/vnd.openxmlformats-officedocument.spreadsheetml.worksheet+xml"/>
  <Override PartName="/xl/comments1.xml" ContentType="application/vnd.openxmlformats-officedocument.spreadsheetml.comments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5" yWindow="60" windowWidth="12390" windowHeight="6975" tabRatio="787" activeTab="0"/>
  </bookViews>
  <sheets>
    <sheet name="Assumptions" sheetId="1" r:id="rId1"/>
    <sheet name="Review Assumptions" sheetId="27" state="hidden" r:id="rId2"/>
    <sheet name="Hybrid DR3 2010-19" sheetId="4" state="hidden" r:id="rId3"/>
    <sheet name="REP" sheetId="10" state="hidden" r:id="rId4"/>
    <sheet name="SWH EM" sheetId="11" r:id="rId5"/>
    <sheet name="SWH Low" sheetId="12" r:id="rId6"/>
    <sheet name="R SPV" sheetId="13" r:id="rId7"/>
    <sheet name="C SPV" sheetId="19" r:id="rId8"/>
    <sheet name="C PVSc" sheetId="20" r:id="rId9"/>
  </sheets>
  <definedNames>
    <definedName name="_xlnm.Print_Area" localSheetId="8">'C PVSc'!$A$1:$I$41</definedName>
    <definedName name="_xlnm.Print_Area" localSheetId="7">'C SPV'!$A$1:$I$40</definedName>
    <definedName name="_xlnm.Print_Area" localSheetId="2">'Hybrid DR3 2010-19'!$A$1:$J$42</definedName>
    <definedName name="_xlnm.Print_Area" localSheetId="6">'R SPV'!$A$1:$I$40</definedName>
    <definedName name="_xlnm.Print_Area" localSheetId="3">REP!$A$1:$J$43</definedName>
    <definedName name="_xlnm.Print_Area" localSheetId="4">'SWH EM'!$A$1:$I$41</definedName>
    <definedName name="_xlnm.Print_Area" localSheetId="5">'SWH Low'!$A$1:$I$41</definedName>
    <definedName name="Z_2ACA7B64_3607_46AC_8503_6FD31F6EC315_.wvu.PrintArea" localSheetId="2" hidden="1">'Hybrid DR3 2010-19'!$A$1:$J$42</definedName>
    <definedName name="Z_2ACA7B64_3607_46AC_8503_6FD31F6EC315_.wvu.PrintArea" localSheetId="3" hidden="1">REP!$A$1:$J$43</definedName>
    <definedName name="Z_AF347661_7E2B_4AD3_BA82_5028E4F4DE78_.wvu.PrintArea" localSheetId="2" hidden="1">'Hybrid DR3 2010-19'!$A$1:$J$42</definedName>
    <definedName name="Z_AF347661_7E2B_4AD3_BA82_5028E4F4DE78_.wvu.PrintArea" localSheetId="3" hidden="1">REP!$A$1:$J$43</definedName>
    <definedName name="Z_CE06DB2A_5963_4BAE_BB67_53B7E9DE6884_.wvu.PrintArea" localSheetId="2" hidden="1">'Hybrid DR3 2010-19'!$A$1:$J$42</definedName>
    <definedName name="Z_CE06DB2A_5963_4BAE_BB67_53B7E9DE6884_.wvu.PrintArea" localSheetId="3" hidden="1">REP!$A$1:$J$43</definedName>
    <definedName name="Z_E04595B1_3086_49B2_BDA0_EEE5979F9447_.wvu.PrintArea" localSheetId="2" hidden="1">'Hybrid DR3 2010-19'!$A$1:$J$42</definedName>
    <definedName name="Z_E04595B1_3086_49B2_BDA0_EEE5979F9447_.wvu.PrintArea" localSheetId="3" hidden="1">REP!$A$1:$J$43</definedName>
    <definedName name="Z_EF1200A2_2A7F_4A80_B03D_7F87ACE09AA9_.wvu.PrintArea" localSheetId="2" hidden="1">'Hybrid DR3 2010-19'!$A$1:$J$42</definedName>
    <definedName name="Z_EF1200A2_2A7F_4A80_B03D_7F87ACE09AA9_.wvu.PrintArea" localSheetId="3" hidden="1">REP!$A$1:$J$43</definedName>
  </definedNames>
  <calcPr calcId="145621"/>
  <customWorkbookViews>
    <customWorkbookView name="Ted Kimer - Personal View" guid="{AF347661-7E2B-4AD3-BA82-5028E4F4DE78}" mergeInterval="0" personalView="1" maximized="1" xWindow="1" yWindow="1" windowWidth="1404" windowHeight="637" tabRatio="810" activeSheetId="2"/>
    <customWorkbookView name="Greg Burkett - Personal View" guid="{2ACA7B64-3607-46AC-8503-6FD31F6EC315}" mergeInterval="0" personalView="1" maximized="1" xWindow="1" yWindow="1" windowWidth="1276" windowHeight="769" tabRatio="885" activeSheetId="17" showComments="commIndAndComment"/>
    <customWorkbookView name="E00936 - Personal View" guid="{CE06DB2A-5963-4BAE-BB67-53B7E9DE6884}" mergeInterval="0" personalView="1" maximized="1" xWindow="1" yWindow="1" windowWidth="1440" windowHeight="708" tabRatio="885" activeSheetId="9"/>
    <customWorkbookView name="ot04826 - Personal View" guid="{E04595B1-3086-49B2-BDA0-EEE5979F9447}" mergeInterval="0" personalView="1" maximized="1" xWindow="1" yWindow="1" windowWidth="1276" windowHeight="520" tabRatio="885" activeSheetId="17"/>
    <customWorkbookView name="Progress Energy - Personal View" guid="{EF1200A2-2A7F-4A80-B03D-7F87ACE09AA9}" mergeInterval="0" personalView="1" maximized="1" xWindow="1" yWindow="1" windowWidth="1396" windowHeight="802" tabRatio="810" activeSheetId="2"/>
  </customWorkbookViews>
</workbook>
</file>

<file path=xl/calcChain.xml><?xml version="1.0" encoding="utf-8"?>
<calcChain xmlns="http://schemas.openxmlformats.org/spreadsheetml/2006/main">
  <c r="F43" i="20" l="1"/>
  <c r="F36" i="20"/>
  <c r="F35" i="20"/>
  <c r="D35" i="20" s="1"/>
  <c r="F34" i="20"/>
  <c r="C36" i="20"/>
  <c r="C35" i="20"/>
  <c r="C34" i="20"/>
  <c r="F45" i="19"/>
  <c r="F36" i="19"/>
  <c r="F35" i="19"/>
  <c r="F34" i="19"/>
  <c r="D35" i="19"/>
  <c r="C36" i="19"/>
  <c r="C35" i="19"/>
  <c r="C34" i="19"/>
  <c r="F36" i="11"/>
  <c r="F35" i="11"/>
  <c r="F34" i="11"/>
  <c r="F36" i="13"/>
  <c r="F35" i="13"/>
  <c r="F34" i="13"/>
  <c r="F39" i="13"/>
  <c r="F38" i="13"/>
  <c r="D35" i="13"/>
  <c r="C36" i="13"/>
  <c r="C35" i="13"/>
  <c r="C34" i="13"/>
  <c r="F36" i="12"/>
  <c r="F35" i="12"/>
  <c r="F34" i="12"/>
  <c r="F40" i="12"/>
  <c r="F39" i="12"/>
  <c r="C36" i="12"/>
  <c r="C35" i="12"/>
  <c r="C34" i="12"/>
  <c r="F40" i="11"/>
  <c r="F39" i="11"/>
  <c r="C36" i="11"/>
  <c r="C35" i="11"/>
  <c r="C34" i="11"/>
  <c r="E2" i="4" l="1"/>
  <c r="C17" i="12" l="1"/>
  <c r="C18" i="12" s="1"/>
  <c r="C19" i="12" s="1"/>
  <c r="D17" i="20"/>
  <c r="D18" i="20" s="1"/>
  <c r="D19" i="20" s="1"/>
  <c r="C17" i="20"/>
  <c r="C18" i="20" s="1"/>
  <c r="C19" i="20" s="1"/>
  <c r="G16" i="20"/>
  <c r="G17" i="20" s="1"/>
  <c r="G18" i="20" s="1"/>
  <c r="D17" i="19"/>
  <c r="D18" i="19" s="1"/>
  <c r="D19" i="19" s="1"/>
  <c r="C17" i="19"/>
  <c r="C18" i="19" s="1"/>
  <c r="C19" i="19" s="1"/>
  <c r="G16" i="19"/>
  <c r="G17" i="19" s="1"/>
  <c r="G18" i="19" s="1"/>
  <c r="H18" i="19" l="1"/>
  <c r="I18" i="19"/>
  <c r="H18" i="20"/>
  <c r="I18" i="20"/>
  <c r="H17" i="19"/>
  <c r="I17" i="19"/>
  <c r="I17" i="20"/>
  <c r="H17" i="20"/>
  <c r="G16" i="13"/>
  <c r="G17" i="13" s="1"/>
  <c r="G18" i="13" s="1"/>
  <c r="H18" i="13" l="1"/>
  <c r="I18" i="13"/>
  <c r="H17" i="13"/>
  <c r="I17" i="13"/>
  <c r="G16" i="12"/>
  <c r="G17" i="12" s="1"/>
  <c r="G18" i="12" s="1"/>
  <c r="E17" i="11"/>
  <c r="E18" i="11"/>
  <c r="E19" i="11"/>
  <c r="E16" i="11"/>
  <c r="G16" i="11"/>
  <c r="G17" i="11" s="1"/>
  <c r="G18" i="11" s="1"/>
  <c r="H18" i="11" l="1"/>
  <c r="I18" i="11"/>
  <c r="H18" i="12"/>
  <c r="I18" i="12"/>
  <c r="I17" i="12"/>
  <c r="H17" i="12"/>
  <c r="I17" i="11"/>
  <c r="H17" i="11"/>
  <c r="F39" i="20"/>
  <c r="F38" i="20" s="1"/>
  <c r="F39" i="19"/>
  <c r="F38" i="19" s="1"/>
  <c r="E17" i="13" l="1"/>
  <c r="E18" i="13"/>
  <c r="E19" i="13"/>
  <c r="E16" i="13"/>
  <c r="E17" i="12"/>
  <c r="E18" i="12"/>
  <c r="E19" i="12"/>
  <c r="E16" i="12"/>
  <c r="G15" i="10"/>
  <c r="D36" i="20" l="1"/>
  <c r="D34" i="20"/>
  <c r="L23" i="20"/>
  <c r="L24" i="20" s="1"/>
  <c r="E19" i="20"/>
  <c r="E18" i="20"/>
  <c r="E17" i="20"/>
  <c r="I16" i="20"/>
  <c r="E16" i="20"/>
  <c r="F40" i="20" l="1"/>
  <c r="H16" i="20"/>
  <c r="E17" i="19"/>
  <c r="E18" i="19"/>
  <c r="E19" i="19"/>
  <c r="E16" i="19"/>
  <c r="D36" i="19" l="1"/>
  <c r="D34" i="19"/>
  <c r="L22" i="19"/>
  <c r="I16" i="19"/>
  <c r="D36" i="13" l="1"/>
  <c r="D34" i="13"/>
  <c r="D36" i="12"/>
  <c r="D35" i="12"/>
  <c r="D34" i="12"/>
  <c r="D36" i="11"/>
  <c r="D35" i="11"/>
  <c r="D34" i="11"/>
  <c r="D14" i="4"/>
  <c r="D15" i="4"/>
  <c r="L23" i="19"/>
  <c r="F40" i="19" s="1"/>
  <c r="H16" i="19"/>
  <c r="J29" i="4"/>
  <c r="G29" i="4"/>
  <c r="D29" i="4"/>
  <c r="J13" i="4"/>
  <c r="G13" i="4"/>
  <c r="D13" i="4"/>
  <c r="L22" i="13"/>
  <c r="L23" i="13" s="1"/>
  <c r="I16" i="13"/>
  <c r="L22" i="12"/>
  <c r="I16" i="12"/>
  <c r="F40" i="13" l="1"/>
  <c r="L23" i="12"/>
  <c r="F41" i="12" s="1"/>
  <c r="H16" i="13"/>
  <c r="H16" i="12"/>
  <c r="L22" i="11" l="1"/>
  <c r="L23" i="11" s="1"/>
  <c r="I16" i="11" l="1"/>
  <c r="H16" i="11"/>
  <c r="F41" i="11"/>
  <c r="F39" i="10" l="1"/>
  <c r="C36" i="10"/>
  <c r="C35" i="10"/>
  <c r="C34" i="10"/>
  <c r="H15" i="10"/>
  <c r="G16" i="10"/>
  <c r="H16" i="10" s="1"/>
  <c r="F36" i="10"/>
  <c r="F35" i="10"/>
  <c r="F34" i="10"/>
  <c r="L20" i="10"/>
  <c r="L21" i="10" s="1"/>
  <c r="F41" i="10" s="1"/>
  <c r="D34" i="10" l="1"/>
  <c r="D35" i="10"/>
  <c r="D36" i="10"/>
  <c r="I15" i="10" l="1"/>
  <c r="E15" i="10"/>
  <c r="D16" i="10"/>
  <c r="E16" i="10" l="1"/>
  <c r="I16" i="10"/>
  <c r="G30" i="4" l="1"/>
  <c r="G14" i="4"/>
  <c r="G31" i="4" l="1"/>
  <c r="J30" i="4"/>
  <c r="D30" i="4"/>
  <c r="G15" i="4"/>
  <c r="D31" i="4" l="1"/>
  <c r="J31" i="4"/>
  <c r="J14" i="4"/>
  <c r="J15" i="4" l="1"/>
</calcChain>
</file>

<file path=xl/comments1.xml><?xml version="1.0" encoding="utf-8"?>
<comments xmlns="http://schemas.openxmlformats.org/spreadsheetml/2006/main">
  <authors>
    <author>Corporate User</author>
    <author>ot04826</author>
  </authors>
  <commentList>
    <comment ref="L18" authorId="0">
      <text>
        <r>
          <rPr>
            <sz val="12"/>
            <color indexed="81"/>
            <rFont val="Tahoma"/>
            <family val="2"/>
          </rPr>
          <t>Value for total 10 year plan</t>
        </r>
      </text>
    </comment>
    <comment ref="B34" authorId="1">
      <text>
        <r>
          <rPr>
            <b/>
            <sz val="8"/>
            <color indexed="81"/>
            <rFont val="Tahoma"/>
            <family val="2"/>
          </rPr>
          <t>ot04826:</t>
        </r>
        <r>
          <rPr>
            <sz val="8"/>
            <color indexed="81"/>
            <rFont val="Tahoma"/>
            <family val="2"/>
          </rPr>
          <t xml:space="preserve">
Watch out---these values are reversed from year end report</t>
        </r>
      </text>
    </comment>
    <comment ref="B35" authorId="1">
      <text>
        <r>
          <rPr>
            <b/>
            <sz val="8"/>
            <color indexed="81"/>
            <rFont val="Tahoma"/>
            <family val="2"/>
          </rPr>
          <t>ot04826:</t>
        </r>
        <r>
          <rPr>
            <sz val="8"/>
            <color indexed="81"/>
            <rFont val="Tahoma"/>
            <family val="2"/>
          </rPr>
          <t xml:space="preserve">
CHECK INPUT---these values are reversed from year end report</t>
        </r>
      </text>
    </comment>
    <comment ref="F39" authorId="1">
      <text>
        <r>
          <rPr>
            <b/>
            <sz val="8"/>
            <color indexed="81"/>
            <rFont val="Tahoma"/>
            <family val="2"/>
          </rPr>
          <t>ot04826:</t>
        </r>
        <r>
          <rPr>
            <sz val="8"/>
            <color indexed="81"/>
            <rFont val="Tahoma"/>
            <family val="2"/>
          </rPr>
          <t xml:space="preserve">
Check to make sure proper row is calculated</t>
        </r>
      </text>
    </comment>
  </commentList>
</comments>
</file>

<file path=xl/sharedStrings.xml><?xml version="1.0" encoding="utf-8"?>
<sst xmlns="http://schemas.openxmlformats.org/spreadsheetml/2006/main" count="602" uniqueCount="146">
  <si>
    <t>PROGRESS ENERGY FLORIDA</t>
  </si>
  <si>
    <t>RESIDENTIAL</t>
  </si>
  <si>
    <t>WINTER PEAK MW REDUCTION</t>
  </si>
  <si>
    <t>SUMMER PEAK MW REDUCTION</t>
  </si>
  <si>
    <t>GWH ENERGY REDUCTION</t>
  </si>
  <si>
    <t>COMMISSION</t>
  </si>
  <si>
    <t>TOTAL</t>
  </si>
  <si>
    <t>APPROVED</t>
  </si>
  <si>
    <t xml:space="preserve">% </t>
  </si>
  <si>
    <t>YEAR</t>
  </si>
  <si>
    <t>ACHIEVED</t>
  </si>
  <si>
    <t>VARIANCE</t>
  </si>
  <si>
    <t>COMMERCIAL / INDUSTRIAL*</t>
  </si>
  <si>
    <t>Demand Side Management Annual Report</t>
  </si>
  <si>
    <t>Utility:</t>
  </si>
  <si>
    <t xml:space="preserve">PROGRESS ENERGY, FLORIDA, INC. </t>
  </si>
  <si>
    <t>Program Name:</t>
  </si>
  <si>
    <t>Reporting Period:</t>
  </si>
  <si>
    <t>a</t>
  </si>
  <si>
    <t>b</t>
  </si>
  <si>
    <t>c</t>
  </si>
  <si>
    <t>d</t>
  </si>
  <si>
    <t>e</t>
  </si>
  <si>
    <t>f</t>
  </si>
  <si>
    <t>g</t>
  </si>
  <si>
    <t>h</t>
  </si>
  <si>
    <t>i</t>
  </si>
  <si>
    <t>Actual</t>
  </si>
  <si>
    <t>Projected</t>
  </si>
  <si>
    <t>Participation</t>
  </si>
  <si>
    <t>Total</t>
  </si>
  <si>
    <t>Cumulative</t>
  </si>
  <si>
    <t>Annual</t>
  </si>
  <si>
    <t>Over (Under)</t>
  </si>
  <si>
    <t>Number of</t>
  </si>
  <si>
    <t>Penetration</t>
  </si>
  <si>
    <t>Eligible</t>
  </si>
  <si>
    <t>Program</t>
  </si>
  <si>
    <t>Level %</t>
  </si>
  <si>
    <t>Participants</t>
  </si>
  <si>
    <t>Year</t>
  </si>
  <si>
    <t>Customers</t>
  </si>
  <si>
    <t>[(d/c)x100]</t>
  </si>
  <si>
    <t>[(g/c)x100]</t>
  </si>
  <si>
    <t xml:space="preserve">    (g-d)    </t>
  </si>
  <si>
    <t>Annual Demand &amp; Energy Savings</t>
  </si>
  <si>
    <t xml:space="preserve">         Per Installation       </t>
  </si>
  <si>
    <t xml:space="preserve">          Program Total          </t>
  </si>
  <si>
    <t xml:space="preserve">  (during the reporting period)</t>
  </si>
  <si>
    <t>@ Meter</t>
  </si>
  <si>
    <t>@ Generator</t>
  </si>
  <si>
    <t>Summer kW Reduction</t>
  </si>
  <si>
    <t>Winter kW Reduction</t>
  </si>
  <si>
    <t>Annual kWh Reduction</t>
  </si>
  <si>
    <t>Utility Cost per Installation:</t>
  </si>
  <si>
    <t>Total Program Cost of the Utility ($000):</t>
  </si>
  <si>
    <t>Net Benefits of Measures Installed During Reporting Period ($000):</t>
  </si>
  <si>
    <t>Rim Net Benefits ($000)</t>
  </si>
  <si>
    <t>Discount Rate</t>
  </si>
  <si>
    <t>Total # of Participants</t>
  </si>
  <si>
    <t>Total WKW Reduction</t>
  </si>
  <si>
    <t>B(npv)=</t>
  </si>
  <si>
    <t>Equation Per Ruling</t>
  </si>
  <si>
    <t>Normalized for actual year</t>
  </si>
  <si>
    <t>Program Start Date:</t>
  </si>
  <si>
    <t>RIM Net Benefit values came from DSM Plan</t>
  </si>
  <si>
    <t>Total WKW values came from DSM Plan</t>
  </si>
  <si>
    <t>Renewable Energy Program</t>
  </si>
  <si>
    <t>with Public Service Commission Data Request #3 filing, August 2, 2011</t>
  </si>
  <si>
    <t>Figures are rounded to the nearest whole number and are at the Generator</t>
  </si>
  <si>
    <t>Total SKW Reduction</t>
  </si>
  <si>
    <t>Photovoltaic for Schools Pilot</t>
  </si>
  <si>
    <t>`</t>
  </si>
  <si>
    <t xml:space="preserve"> Participants</t>
  </si>
  <si>
    <t xml:space="preserve">  Participants</t>
  </si>
  <si>
    <t>Assumptions for 2010-2019 Planning Cycle reports</t>
  </si>
  <si>
    <t>Data Column</t>
  </si>
  <si>
    <t>Assumption</t>
  </si>
  <si>
    <t>Program Tabs</t>
  </si>
  <si>
    <t>Goals Report tab</t>
  </si>
  <si>
    <t>B, E, H</t>
  </si>
  <si>
    <t>C, F, I</t>
  </si>
  <si>
    <t>PSC Ruling ORDER NO. PSC-10-0198-FOF-EG issued March 31, 2010. Numbers are at the Generator.</t>
  </si>
  <si>
    <t>Total Eligible Customers is generally same as Column B, except New Construction pgms, NES, LIWAP, and DR pgms.</t>
  </si>
  <si>
    <t>E</t>
  </si>
  <si>
    <t>Caculated column D divided by column C</t>
  </si>
  <si>
    <t>F</t>
  </si>
  <si>
    <t>Annual Participation from GRPT Report</t>
  </si>
  <si>
    <t>G</t>
  </si>
  <si>
    <t>H</t>
  </si>
  <si>
    <t>I</t>
  </si>
  <si>
    <t>Cumulative of Annual Participation stated in column F. Starts from plan cycle beginning, ex. 2010-2019, 2015-2024</t>
  </si>
  <si>
    <t>Actual Cumulative Penetration -- calculated by column G divided by column C.</t>
  </si>
  <si>
    <t>Participation over or (under) -- calculated by column G minus column D</t>
  </si>
  <si>
    <t>Total Program Cost of the Utility ( $  from Financial Report)</t>
  </si>
  <si>
    <t>Total NET Participants at end of Year</t>
  </si>
  <si>
    <t xml:space="preserve">Total Number of Customers is the forecast of all residential and commercial customers, from the April 2010 TYSP Forecast. </t>
  </si>
  <si>
    <t>c  Total number of Eligible Customers is based on current and projected residential energy management participation.</t>
  </si>
  <si>
    <t>GOAL*</t>
  </si>
  <si>
    <t>March 2011 transitioned to Renewable Pilot Program</t>
  </si>
  <si>
    <t>na</t>
  </si>
  <si>
    <t>uses old 2007-2014 approved RIM</t>
  </si>
  <si>
    <t>b Total Number of Customers is the forecast of all residential customers, from the April 2010 Forecast.</t>
  </si>
  <si>
    <t>Residential Solar PV</t>
  </si>
  <si>
    <t xml:space="preserve">Utility Cost per Installation: </t>
  </si>
  <si>
    <t>Solar Water Heat Low Income</t>
  </si>
  <si>
    <t>Solar Water Heat with EM</t>
  </si>
  <si>
    <t>Annual Demand &amp; Energy Savings *</t>
  </si>
  <si>
    <t>Commercial Solar PV</t>
  </si>
  <si>
    <t>Projected  Cumulative Participation -- 2010 data point is 2010 Actual. 2011-2019 is PEF’s Response to Staff’s 1st Interrogatory filed 9/16/2011 in Docket 110002-EG.</t>
  </si>
  <si>
    <t>B</t>
  </si>
  <si>
    <t>D</t>
  </si>
  <si>
    <t>* NOTE: Reductions are recorded in the Residential Load Management program.</t>
  </si>
  <si>
    <t>PEF’s Response to Staff’s 1st Interrogatory filed 9/16/2011 in Docket 110002-EG</t>
  </si>
  <si>
    <t>1/30/12 Participant Entry</t>
  </si>
  <si>
    <t>Entered Participant Data into template</t>
  </si>
  <si>
    <t>NES, LIWAP, RLM brought in from E-mails</t>
  </si>
  <si>
    <t>Oscar Toledo</t>
  </si>
  <si>
    <t>Updated Template for Dates and References</t>
  </si>
  <si>
    <t>George Prance</t>
  </si>
  <si>
    <t>Lynn Jurgensen</t>
  </si>
  <si>
    <t>Ted Kimer</t>
  </si>
  <si>
    <t>Helena Guthrie</t>
  </si>
  <si>
    <t>For beginning and intro</t>
  </si>
  <si>
    <t>Notes</t>
  </si>
  <si>
    <t>Team members also Present to Assist in Work:</t>
  </si>
  <si>
    <t>Brought in from Dec GRPT</t>
  </si>
  <si>
    <t>Name</t>
  </si>
  <si>
    <t>Item</t>
  </si>
  <si>
    <t>Goal Rpt Tab numbers come from DSMdb</t>
  </si>
  <si>
    <t>Ted has made pdf and we will put on sharepoint</t>
  </si>
  <si>
    <t>COMPARISON OF CUMULATIVE ACHIEVED MW &amp; GWH REDUCTIONS</t>
  </si>
  <si>
    <r>
      <t xml:space="preserve">Using Public Service Commission </t>
    </r>
    <r>
      <rPr>
        <b/>
        <sz val="10"/>
        <rFont val="Arial"/>
        <family val="2"/>
      </rPr>
      <t>2005-2014 Cumulative Goals for 2005-2014</t>
    </r>
    <r>
      <rPr>
        <sz val="10"/>
        <rFont val="Arial"/>
        <family val="2"/>
      </rPr>
      <t xml:space="preserve"> for 2010
and Public Service Commission </t>
    </r>
    <r>
      <rPr>
        <b/>
        <sz val="10"/>
        <rFont val="Arial"/>
        <family val="2"/>
      </rPr>
      <t>Undocketed DR3 2011-2019 Cumulative Goals</t>
    </r>
    <r>
      <rPr>
        <sz val="10"/>
        <rFont val="Arial"/>
        <family val="2"/>
      </rPr>
      <t xml:space="preserve"> for 2011-2019</t>
    </r>
  </si>
  <si>
    <t>* 2010 is based on 2005-2014 Goals Order PSC-10-1098-FOF-EG, March 31, 2010
* 2011-2019 Goals are based on PSC Data Request #3 submitted August 2, 2011</t>
  </si>
  <si>
    <t xml:space="preserve"> </t>
  </si>
  <si>
    <t xml:space="preserve">DUKE ENERGY, FLORIDA, INC.  </t>
  </si>
  <si>
    <t>GRP Report is at meter, so number includes Line Loss of 5.579% to be at Generator.</t>
  </si>
  <si>
    <t>2013 Line Loss</t>
  </si>
  <si>
    <t>C</t>
  </si>
  <si>
    <t xml:space="preserve"> Participants*</t>
  </si>
  <si>
    <t>DEF-DSM-04923</t>
  </si>
  <si>
    <t>DEF-DSM-04924</t>
  </si>
  <si>
    <t>DEF-DSM-04926</t>
  </si>
  <si>
    <t>DEF-DSM-04927</t>
  </si>
  <si>
    <t>DEF-DSM-04928</t>
  </si>
  <si>
    <t>DEF-DSM-04925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</si>
</sst>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#,##0.0"/>
    <numFmt numFmtId="166" formatCode="_(* #,##0_);_(* \(#,##0\);_(* &quot;-&quot;??_);_(@_)"/>
    <numFmt numFmtId="167" formatCode="&quot;$&quot;#,##0"/>
    <numFmt numFmtId="168" formatCode="0.0%"/>
    <numFmt numFmtId="169" formatCode="0.000%"/>
  </numFmts>
  <fonts count="27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2"/>
      <color indexed="14"/>
      <name val="Arial"/>
      <family val="2"/>
    </font>
    <font>
      <sz val="10"/>
      <name val="Arial"/>
      <family val="2"/>
    </font>
    <font>
      <sz val="14"/>
      <name val="Arial"/>
      <family val="2"/>
    </font>
    <font>
      <u/>
      <sz val="12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i/>
      <sz val="11"/>
      <name val="Arial"/>
      <family val="2"/>
    </font>
    <font>
      <sz val="12"/>
      <color indexed="81"/>
      <name val="Tahoma"/>
      <family val="2"/>
    </font>
    <font>
      <b/>
      <sz val="12"/>
      <color rgb="FFFF0000"/>
      <name val="Arial"/>
      <family val="2"/>
    </font>
    <font>
      <b/>
      <i/>
      <sz val="14"/>
      <color rgb="FFFF0000"/>
      <name val="Arial"/>
      <family val="2"/>
    </font>
    <font>
      <sz val="10"/>
      <color indexed="8"/>
      <name val="Arial"/>
      <family val="2"/>
    </font>
    <font>
      <sz val="11"/>
      <color theme="1"/>
      <name val="Times New Roman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i/>
      <sz val="12"/>
      <color theme="1"/>
      <name val="Arial"/>
      <family val="2"/>
    </font>
    <font>
      <u/>
      <sz val="12"/>
      <color theme="1"/>
      <name val="Arial"/>
      <family val="2"/>
    </font>
    <font>
      <b/>
      <i/>
      <sz val="12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37">
    <xf numFmtId="0" fontId="0" fillId="0" borderId="0"/>
    <xf numFmtId="43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4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2" fillId="0" borderId="0"/>
    <xf numFmtId="0" fontId="2" fillId="0" borderId="0"/>
    <xf numFmtId="0" fontId="18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180">
    <xf numFmtId="0" fontId="0" fillId="0" borderId="0" xfId="0"/>
    <xf numFmtId="0" fontId="7" fillId="0" borderId="0" xfId="0" applyFont="1" applyAlignment="1">
      <alignment horizontal="centerContinuous"/>
    </xf>
    <xf numFmtId="0" fontId="10" fillId="0" borderId="0" xfId="0" applyFont="1" applyAlignment="1">
      <alignment horizontal="centerContinuous"/>
    </xf>
    <xf numFmtId="0" fontId="7" fillId="0" borderId="0" xfId="0" applyFont="1"/>
    <xf numFmtId="0" fontId="9" fillId="0" borderId="0" xfId="0" applyFont="1"/>
    <xf numFmtId="0" fontId="7" fillId="0" borderId="0" xfId="0" applyFont="1" applyFill="1"/>
    <xf numFmtId="0" fontId="7" fillId="0" borderId="0" xfId="0" applyFont="1" applyAlignment="1">
      <alignment horizontal="center"/>
    </xf>
    <xf numFmtId="3" fontId="7" fillId="0" borderId="0" xfId="0" applyNumberFormat="1" applyFont="1" applyFill="1" applyAlignment="1">
      <alignment horizontal="center"/>
    </xf>
    <xf numFmtId="9" fontId="7" fillId="0" borderId="0" xfId="0" applyNumberFormat="1" applyFont="1" applyFill="1" applyAlignment="1">
      <alignment horizontal="center"/>
    </xf>
    <xf numFmtId="3" fontId="7" fillId="0" borderId="0" xfId="0" applyNumberFormat="1" applyFont="1" applyAlignment="1">
      <alignment horizontal="center"/>
    </xf>
    <xf numFmtId="9" fontId="7" fillId="0" borderId="0" xfId="0" applyNumberFormat="1" applyFont="1" applyAlignment="1">
      <alignment horizontal="center"/>
    </xf>
    <xf numFmtId="0" fontId="11" fillId="0" borderId="0" xfId="0" applyFont="1" applyFill="1" applyAlignment="1">
      <alignment horizontal="centerContinuous"/>
    </xf>
    <xf numFmtId="0" fontId="7" fillId="0" borderId="0" xfId="0" applyFont="1" applyFill="1" applyAlignment="1">
      <alignment horizontal="centerContinuous"/>
    </xf>
    <xf numFmtId="3" fontId="7" fillId="0" borderId="0" xfId="0" applyNumberFormat="1" applyFont="1" applyFill="1"/>
    <xf numFmtId="167" fontId="7" fillId="0" borderId="0" xfId="0" applyNumberFormat="1" applyFont="1" applyFill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quotePrefix="1" applyFont="1" applyAlignment="1">
      <alignment horizontal="left"/>
    </xf>
    <xf numFmtId="3" fontId="7" fillId="0" borderId="0" xfId="0" applyNumberFormat="1" applyFont="1" applyAlignment="1"/>
    <xf numFmtId="1" fontId="7" fillId="0" borderId="0" xfId="0" applyNumberFormat="1" applyFont="1" applyAlignment="1">
      <alignment horizontal="center"/>
    </xf>
    <xf numFmtId="1" fontId="7" fillId="0" borderId="0" xfId="0" applyNumberFormat="1" applyFont="1"/>
    <xf numFmtId="0" fontId="14" fillId="0" borderId="0" xfId="0" applyFont="1"/>
    <xf numFmtId="0" fontId="14" fillId="0" borderId="0" xfId="0" applyFont="1" applyAlignment="1">
      <alignment horizontal="left"/>
    </xf>
    <xf numFmtId="0" fontId="14" fillId="0" borderId="0" xfId="0" applyFont="1" applyFill="1"/>
    <xf numFmtId="2" fontId="7" fillId="0" borderId="0" xfId="0" applyNumberFormat="1" applyFont="1"/>
    <xf numFmtId="166" fontId="7" fillId="0" borderId="0" xfId="1" applyNumberFormat="1" applyFont="1" applyAlignment="1">
      <alignment horizontal="center"/>
    </xf>
    <xf numFmtId="168" fontId="7" fillId="0" borderId="0" xfId="0" applyNumberFormat="1" applyFont="1" applyFill="1" applyAlignment="1">
      <alignment horizontal="right"/>
    </xf>
    <xf numFmtId="167" fontId="7" fillId="2" borderId="0" xfId="0" applyNumberFormat="1" applyFont="1" applyFill="1" applyAlignment="1">
      <alignment horizontal="center"/>
    </xf>
    <xf numFmtId="4" fontId="7" fillId="2" borderId="0" xfId="0" applyNumberFormat="1" applyFont="1" applyFill="1"/>
    <xf numFmtId="3" fontId="7" fillId="2" borderId="0" xfId="0" applyNumberFormat="1" applyFont="1" applyFill="1"/>
    <xf numFmtId="0" fontId="7" fillId="2" borderId="0" xfId="0" applyFont="1" applyFill="1"/>
    <xf numFmtId="167" fontId="7" fillId="4" borderId="0" xfId="0" applyNumberFormat="1" applyFont="1" applyFill="1" applyAlignment="1">
      <alignment horizontal="center"/>
    </xf>
    <xf numFmtId="3" fontId="7" fillId="3" borderId="0" xfId="0" applyNumberFormat="1" applyFont="1" applyFill="1" applyAlignment="1">
      <alignment horizontal="center"/>
    </xf>
    <xf numFmtId="3" fontId="7" fillId="5" borderId="0" xfId="0" applyNumberFormat="1" applyFont="1" applyFill="1" applyAlignment="1">
      <alignment horizontal="center"/>
    </xf>
    <xf numFmtId="9" fontId="7" fillId="5" borderId="0" xfId="0" applyNumberFormat="1" applyFont="1" applyFill="1" applyAlignment="1">
      <alignment horizontal="center"/>
    </xf>
    <xf numFmtId="0" fontId="6" fillId="0" borderId="0" xfId="3" applyFont="1" applyAlignment="1">
      <alignment horizontal="centerContinuous"/>
    </xf>
    <xf numFmtId="1" fontId="7" fillId="0" borderId="0" xfId="3" applyNumberFormat="1" applyFont="1" applyAlignment="1">
      <alignment horizontal="centerContinuous"/>
    </xf>
    <xf numFmtId="0" fontId="7" fillId="0" borderId="0" xfId="3" applyFont="1" applyAlignment="1">
      <alignment horizontal="centerContinuous"/>
    </xf>
    <xf numFmtId="1" fontId="6" fillId="0" borderId="0" xfId="3" applyNumberFormat="1" applyFont="1" applyAlignment="1">
      <alignment horizontal="centerContinuous"/>
    </xf>
    <xf numFmtId="0" fontId="4" fillId="0" borderId="0" xfId="3"/>
    <xf numFmtId="0" fontId="4" fillId="0" borderId="0" xfId="3" applyFill="1"/>
    <xf numFmtId="1" fontId="4" fillId="0" borderId="0" xfId="3" applyNumberFormat="1" applyFill="1"/>
    <xf numFmtId="0" fontId="3" fillId="0" borderId="5" xfId="3" applyFont="1" applyFill="1" applyBorder="1" applyAlignment="1">
      <alignment horizontal="centerContinuous"/>
    </xf>
    <xf numFmtId="1" fontId="4" fillId="0" borderId="6" xfId="3" applyNumberFormat="1" applyFill="1" applyBorder="1" applyAlignment="1">
      <alignment horizontal="centerContinuous"/>
    </xf>
    <xf numFmtId="0" fontId="4" fillId="0" borderId="6" xfId="3" applyFill="1" applyBorder="1" applyAlignment="1">
      <alignment horizontal="centerContinuous"/>
    </xf>
    <xf numFmtId="0" fontId="4" fillId="0" borderId="7" xfId="3" applyFill="1" applyBorder="1" applyAlignment="1">
      <alignment horizontal="centerContinuous"/>
    </xf>
    <xf numFmtId="0" fontId="3" fillId="0" borderId="1" xfId="3" applyFont="1" applyFill="1" applyBorder="1" applyAlignment="1">
      <alignment horizontal="left"/>
    </xf>
    <xf numFmtId="1" fontId="3" fillId="0" borderId="1" xfId="3" applyNumberFormat="1" applyFont="1" applyFill="1" applyBorder="1" applyAlignment="1">
      <alignment horizontal="centerContinuous"/>
    </xf>
    <xf numFmtId="0" fontId="4" fillId="0" borderId="0" xfId="3" applyFill="1" applyBorder="1" applyAlignment="1">
      <alignment horizontal="centerContinuous"/>
    </xf>
    <xf numFmtId="0" fontId="4" fillId="0" borderId="2" xfId="3" applyFill="1" applyBorder="1" applyAlignment="1">
      <alignment horizontal="centerContinuous"/>
    </xf>
    <xf numFmtId="0" fontId="3" fillId="0" borderId="0" xfId="3" applyFont="1" applyFill="1" applyBorder="1" applyAlignment="1">
      <alignment horizontal="centerContinuous"/>
    </xf>
    <xf numFmtId="0" fontId="3" fillId="0" borderId="2" xfId="3" applyFont="1" applyFill="1" applyBorder="1" applyAlignment="1">
      <alignment horizontal="centerContinuous"/>
    </xf>
    <xf numFmtId="0" fontId="3" fillId="0" borderId="1" xfId="3" applyFont="1" applyFill="1" applyBorder="1" applyAlignment="1">
      <alignment horizontal="center"/>
    </xf>
    <xf numFmtId="0" fontId="4" fillId="0" borderId="1" xfId="3" applyFill="1" applyBorder="1"/>
    <xf numFmtId="0" fontId="3" fillId="0" borderId="0" xfId="3" applyFont="1" applyFill="1" applyBorder="1" applyAlignment="1">
      <alignment horizontal="center"/>
    </xf>
    <xf numFmtId="0" fontId="3" fillId="0" borderId="2" xfId="3" applyFont="1" applyFill="1" applyBorder="1" applyAlignment="1">
      <alignment horizontal="center"/>
    </xf>
    <xf numFmtId="1" fontId="3" fillId="0" borderId="1" xfId="3" applyNumberFormat="1" applyFont="1" applyFill="1" applyBorder="1" applyAlignment="1">
      <alignment horizontal="center"/>
    </xf>
    <xf numFmtId="0" fontId="4" fillId="0" borderId="1" xfId="3" applyFont="1" applyFill="1" applyBorder="1" applyAlignment="1">
      <alignment horizontal="center" wrapText="1"/>
    </xf>
    <xf numFmtId="1" fontId="4" fillId="0" borderId="1" xfId="3" applyNumberFormat="1" applyFill="1" applyBorder="1" applyAlignment="1">
      <alignment horizontal="center"/>
    </xf>
    <xf numFmtId="3" fontId="4" fillId="0" borderId="0" xfId="3" applyNumberFormat="1" applyFont="1" applyFill="1" applyBorder="1" applyAlignment="1">
      <alignment horizontal="center" wrapText="1"/>
    </xf>
    <xf numFmtId="9" fontId="4" fillId="0" borderId="2" xfId="3" applyNumberFormat="1" applyFill="1" applyBorder="1" applyAlignment="1">
      <alignment horizontal="center"/>
    </xf>
    <xf numFmtId="0" fontId="4" fillId="0" borderId="3" xfId="3" applyFont="1" applyFill="1" applyBorder="1" applyAlignment="1">
      <alignment horizontal="center" wrapText="1"/>
    </xf>
    <xf numFmtId="1" fontId="4" fillId="0" borderId="3" xfId="3" applyNumberFormat="1" applyFill="1" applyBorder="1" applyAlignment="1">
      <alignment horizontal="center"/>
    </xf>
    <xf numFmtId="3" fontId="4" fillId="0" borderId="4" xfId="3" applyNumberFormat="1" applyFont="1" applyFill="1" applyBorder="1" applyAlignment="1">
      <alignment horizontal="center" wrapText="1"/>
    </xf>
    <xf numFmtId="9" fontId="4" fillId="0" borderId="8" xfId="3" applyNumberFormat="1" applyFill="1" applyBorder="1" applyAlignment="1">
      <alignment horizontal="center"/>
    </xf>
    <xf numFmtId="1" fontId="4" fillId="0" borderId="0" xfId="3" applyNumberFormat="1" applyFill="1" applyBorder="1"/>
    <xf numFmtId="0" fontId="4" fillId="0" borderId="0" xfId="3" applyFill="1" applyBorder="1"/>
    <xf numFmtId="0" fontId="4" fillId="0" borderId="1" xfId="3" applyFont="1" applyBorder="1" applyAlignment="1">
      <alignment horizontal="center" wrapText="1"/>
    </xf>
    <xf numFmtId="1" fontId="4" fillId="0" borderId="1" xfId="3" applyNumberFormat="1" applyBorder="1" applyAlignment="1">
      <alignment horizontal="center"/>
    </xf>
    <xf numFmtId="9" fontId="4" fillId="0" borderId="2" xfId="3" applyNumberFormat="1" applyBorder="1" applyAlignment="1">
      <alignment horizontal="center"/>
    </xf>
    <xf numFmtId="0" fontId="4" fillId="0" borderId="3" xfId="3" applyFont="1" applyBorder="1" applyAlignment="1">
      <alignment horizontal="center" wrapText="1"/>
    </xf>
    <xf numFmtId="1" fontId="4" fillId="0" borderId="3" xfId="3" applyNumberFormat="1" applyBorder="1" applyAlignment="1">
      <alignment horizontal="center"/>
    </xf>
    <xf numFmtId="9" fontId="4" fillId="0" borderId="8" xfId="3" applyNumberForma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17" fillId="0" borderId="0" xfId="0" applyFont="1"/>
    <xf numFmtId="0" fontId="4" fillId="0" borderId="0" xfId="3" applyFont="1" applyBorder="1" applyAlignment="1">
      <alignment horizontal="center" wrapText="1"/>
    </xf>
    <xf numFmtId="1" fontId="4" fillId="0" borderId="0" xfId="3" applyNumberFormat="1" applyBorder="1" applyAlignment="1">
      <alignment horizontal="center"/>
    </xf>
    <xf numFmtId="9" fontId="4" fillId="0" borderId="0" xfId="3" applyNumberFormat="1" applyBorder="1" applyAlignment="1">
      <alignment horizontal="center"/>
    </xf>
    <xf numFmtId="0" fontId="7" fillId="0" borderId="0" xfId="0" applyFont="1" applyFill="1" applyAlignment="1">
      <alignment horizontal="left"/>
    </xf>
    <xf numFmtId="0" fontId="16" fillId="0" borderId="9" xfId="0" applyFont="1" applyBorder="1"/>
    <xf numFmtId="0" fontId="7" fillId="0" borderId="9" xfId="0" applyFont="1" applyBorder="1"/>
    <xf numFmtId="0" fontId="11" fillId="0" borderId="9" xfId="0" quotePrefix="1" applyFont="1" applyFill="1" applyBorder="1" applyAlignment="1">
      <alignment horizontal="center"/>
    </xf>
    <xf numFmtId="1" fontId="4" fillId="0" borderId="1" xfId="3" applyNumberFormat="1" applyFill="1" applyBorder="1" applyAlignment="1">
      <alignment horizontal="center" vertical="center"/>
    </xf>
    <xf numFmtId="1" fontId="4" fillId="0" borderId="3" xfId="3" applyNumberForma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4" fillId="0" borderId="0" xfId="3" applyBorder="1"/>
    <xf numFmtId="0" fontId="4" fillId="0" borderId="5" xfId="3" applyFont="1" applyFill="1" applyBorder="1" applyAlignment="1">
      <alignment horizontal="center" wrapText="1"/>
    </xf>
    <xf numFmtId="1" fontId="4" fillId="0" borderId="5" xfId="3" applyNumberFormat="1" applyFill="1" applyBorder="1" applyAlignment="1">
      <alignment horizontal="center"/>
    </xf>
    <xf numFmtId="3" fontId="4" fillId="0" borderId="6" xfId="3" applyNumberFormat="1" applyFont="1" applyFill="1" applyBorder="1" applyAlignment="1">
      <alignment horizontal="center" wrapText="1"/>
    </xf>
    <xf numFmtId="9" fontId="4" fillId="0" borderId="7" xfId="3" applyNumberFormat="1" applyFill="1" applyBorder="1" applyAlignment="1">
      <alignment horizontal="center"/>
    </xf>
    <xf numFmtId="0" fontId="6" fillId="0" borderId="0" xfId="3" applyFont="1" applyAlignment="1">
      <alignment horizontal="center"/>
    </xf>
    <xf numFmtId="1" fontId="3" fillId="0" borderId="3" xfId="3" applyNumberFormat="1" applyFont="1" applyFill="1" applyBorder="1" applyAlignment="1">
      <alignment horizontal="center"/>
    </xf>
    <xf numFmtId="0" fontId="3" fillId="0" borderId="4" xfId="3" applyFont="1" applyFill="1" applyBorder="1" applyAlignment="1">
      <alignment horizontal="center"/>
    </xf>
    <xf numFmtId="0" fontId="3" fillId="0" borderId="8" xfId="3" applyFont="1" applyFill="1" applyBorder="1" applyAlignment="1">
      <alignment horizontal="center"/>
    </xf>
    <xf numFmtId="1" fontId="4" fillId="0" borderId="5" xfId="3" applyNumberFormat="1" applyFill="1" applyBorder="1" applyAlignment="1">
      <alignment horizontal="center" vertical="center"/>
    </xf>
    <xf numFmtId="1" fontId="7" fillId="0" borderId="0" xfId="3" applyNumberFormat="1" applyFont="1" applyAlignment="1">
      <alignment horizontal="center"/>
    </xf>
    <xf numFmtId="0" fontId="7" fillId="0" borderId="0" xfId="3" applyFont="1" applyAlignment="1">
      <alignment horizontal="center"/>
    </xf>
    <xf numFmtId="0" fontId="8" fillId="0" borderId="0" xfId="3" applyFont="1" applyAlignment="1">
      <alignment horizontal="center"/>
    </xf>
    <xf numFmtId="17" fontId="6" fillId="0" borderId="0" xfId="3" applyNumberFormat="1" applyFont="1" applyAlignment="1"/>
    <xf numFmtId="0" fontId="20" fillId="0" borderId="0" xfId="0" quotePrefix="1" applyFont="1" applyFill="1" applyAlignment="1">
      <alignment horizontal="center" vertical="center"/>
    </xf>
    <xf numFmtId="168" fontId="20" fillId="0" borderId="0" xfId="2" applyNumberFormat="1" applyFont="1" applyFill="1" applyAlignment="1">
      <alignment horizontal="center" vertical="center"/>
    </xf>
    <xf numFmtId="3" fontId="20" fillId="0" borderId="0" xfId="0" applyNumberFormat="1" applyFont="1" applyFill="1" applyAlignment="1">
      <alignment horizontal="center" vertical="center"/>
    </xf>
    <xf numFmtId="9" fontId="20" fillId="0" borderId="0" xfId="0" applyNumberFormat="1" applyFont="1" applyFill="1" applyAlignment="1">
      <alignment horizontal="center" vertical="center"/>
    </xf>
    <xf numFmtId="10" fontId="20" fillId="0" borderId="0" xfId="2" applyNumberFormat="1" applyFont="1" applyFill="1" applyAlignment="1">
      <alignment horizontal="center" vertical="center"/>
    </xf>
    <xf numFmtId="2" fontId="20" fillId="0" borderId="0" xfId="0" applyNumberFormat="1" applyFont="1" applyFill="1" applyAlignment="1">
      <alignment vertical="center"/>
    </xf>
    <xf numFmtId="0" fontId="20" fillId="0" borderId="0" xfId="0" applyFont="1" applyFill="1" applyAlignment="1">
      <alignment vertical="center"/>
    </xf>
    <xf numFmtId="0" fontId="23" fillId="0" borderId="0" xfId="0" applyFont="1" applyFill="1" applyAlignment="1">
      <alignment horizontal="centerContinuous" vertical="center"/>
    </xf>
    <xf numFmtId="0" fontId="20" fillId="0" borderId="0" xfId="0" applyFont="1" applyFill="1" applyAlignment="1">
      <alignment horizontal="centerContinuous" vertical="center"/>
    </xf>
    <xf numFmtId="0" fontId="23" fillId="0" borderId="9" xfId="0" quotePrefix="1" applyFont="1" applyFill="1" applyBorder="1" applyAlignment="1">
      <alignment horizontal="center" vertical="center"/>
    </xf>
    <xf numFmtId="3" fontId="20" fillId="0" borderId="0" xfId="0" applyNumberFormat="1" applyFont="1" applyFill="1" applyAlignment="1">
      <alignment vertical="center"/>
    </xf>
    <xf numFmtId="167" fontId="20" fillId="0" borderId="0" xfId="0" applyNumberFormat="1" applyFont="1" applyFill="1" applyAlignment="1">
      <alignment horizontal="center" vertical="center"/>
    </xf>
    <xf numFmtId="0" fontId="20" fillId="0" borderId="0" xfId="0" applyFont="1" applyFill="1" applyAlignment="1">
      <alignment horizontal="center" vertical="center"/>
    </xf>
    <xf numFmtId="0" fontId="21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0" fontId="20" fillId="0" borderId="0" xfId="0" quotePrefix="1" applyFont="1" applyFill="1" applyAlignment="1">
      <alignment vertical="center"/>
    </xf>
    <xf numFmtId="0" fontId="20" fillId="0" borderId="9" xfId="0" applyFont="1" applyFill="1" applyBorder="1" applyAlignment="1">
      <alignment horizontal="center" vertical="center"/>
    </xf>
    <xf numFmtId="0" fontId="20" fillId="0" borderId="9" xfId="0" quotePrefix="1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  <xf numFmtId="0" fontId="20" fillId="0" borderId="0" xfId="0" quotePrefix="1" applyFont="1" applyFill="1" applyBorder="1" applyAlignment="1">
      <alignment horizontal="center" vertical="center"/>
    </xf>
    <xf numFmtId="166" fontId="20" fillId="0" borderId="0" xfId="1" applyNumberFormat="1" applyFont="1" applyFill="1" applyAlignment="1">
      <alignment vertical="center"/>
    </xf>
    <xf numFmtId="0" fontId="20" fillId="0" borderId="0" xfId="0" applyFont="1" applyFill="1"/>
    <xf numFmtId="2" fontId="20" fillId="0" borderId="0" xfId="0" quotePrefix="1" applyNumberFormat="1" applyFont="1" applyFill="1" applyAlignment="1">
      <alignment vertical="center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 applyAlignment="1">
      <alignment vertical="center"/>
    </xf>
    <xf numFmtId="0" fontId="20" fillId="0" borderId="0" xfId="0" quotePrefix="1" applyFont="1" applyFill="1" applyAlignment="1">
      <alignment horizontal="left" vertical="center"/>
    </xf>
    <xf numFmtId="0" fontId="20" fillId="0" borderId="9" xfId="0" applyFont="1" applyFill="1" applyBorder="1" applyAlignment="1">
      <alignment vertical="center"/>
    </xf>
    <xf numFmtId="4" fontId="20" fillId="0" borderId="0" xfId="0" applyNumberFormat="1" applyFont="1" applyFill="1" applyAlignment="1">
      <alignment vertical="center"/>
    </xf>
    <xf numFmtId="3" fontId="20" fillId="0" borderId="0" xfId="3" applyNumberFormat="1" applyFont="1" applyFill="1" applyAlignment="1">
      <alignment horizontal="center" vertical="center"/>
    </xf>
    <xf numFmtId="3" fontId="20" fillId="0" borderId="0" xfId="3" applyNumberFormat="1" applyFont="1" applyFill="1" applyBorder="1" applyAlignment="1">
      <alignment horizontal="center" vertical="center"/>
    </xf>
    <xf numFmtId="165" fontId="20" fillId="0" borderId="0" xfId="3" applyNumberFormat="1" applyFont="1" applyFill="1" applyAlignment="1">
      <alignment horizontal="center" vertical="center"/>
    </xf>
    <xf numFmtId="165" fontId="20" fillId="0" borderId="0" xfId="3" applyNumberFormat="1" applyFont="1" applyFill="1" applyBorder="1" applyAlignment="1">
      <alignment horizontal="center" vertical="center"/>
    </xf>
    <xf numFmtId="0" fontId="20" fillId="0" borderId="0" xfId="0" applyFont="1" applyFill="1" applyAlignment="1">
      <alignment horizontal="center"/>
    </xf>
    <xf numFmtId="0" fontId="24" fillId="0" borderId="0" xfId="0" applyFont="1" applyFill="1" applyAlignment="1">
      <alignment vertical="center"/>
    </xf>
    <xf numFmtId="0" fontId="20" fillId="0" borderId="0" xfId="0" quotePrefix="1" applyFont="1" applyFill="1" applyAlignment="1">
      <alignment horizontal="center"/>
    </xf>
    <xf numFmtId="10" fontId="20" fillId="0" borderId="0" xfId="2" applyNumberFormat="1" applyFont="1" applyFill="1" applyAlignment="1">
      <alignment horizontal="center"/>
    </xf>
    <xf numFmtId="3" fontId="20" fillId="0" borderId="0" xfId="0" applyNumberFormat="1" applyFont="1" applyFill="1" applyAlignment="1">
      <alignment horizontal="center"/>
    </xf>
    <xf numFmtId="9" fontId="20" fillId="0" borderId="0" xfId="0" applyNumberFormat="1" applyFont="1" applyFill="1" applyAlignment="1">
      <alignment horizontal="center"/>
    </xf>
    <xf numFmtId="2" fontId="20" fillId="0" borderId="0" xfId="0" applyNumberFormat="1" applyFont="1" applyFill="1"/>
    <xf numFmtId="0" fontId="23" fillId="0" borderId="0" xfId="0" applyFont="1" applyFill="1" applyAlignment="1">
      <alignment horizontal="centerContinuous"/>
    </xf>
    <xf numFmtId="0" fontId="20" fillId="0" borderId="0" xfId="0" applyFont="1" applyFill="1" applyAlignment="1">
      <alignment horizontal="centerContinuous"/>
    </xf>
    <xf numFmtId="0" fontId="23" fillId="0" borderId="9" xfId="0" quotePrefix="1" applyFont="1" applyFill="1" applyBorder="1" applyAlignment="1">
      <alignment horizontal="center"/>
    </xf>
    <xf numFmtId="3" fontId="20" fillId="0" borderId="0" xfId="0" applyNumberFormat="1" applyFont="1" applyFill="1"/>
    <xf numFmtId="167" fontId="20" fillId="0" borderId="0" xfId="0" applyNumberFormat="1" applyFont="1" applyFill="1" applyAlignment="1">
      <alignment horizontal="center"/>
    </xf>
    <xf numFmtId="0" fontId="21" fillId="0" borderId="0" xfId="0" applyFont="1" applyFill="1"/>
    <xf numFmtId="0" fontId="20" fillId="0" borderId="0" xfId="0" applyFont="1" applyFill="1" applyAlignment="1">
      <alignment horizontal="left"/>
    </xf>
    <xf numFmtId="0" fontId="20" fillId="0" borderId="0" xfId="0" quotePrefix="1" applyFont="1" applyFill="1"/>
    <xf numFmtId="0" fontId="20" fillId="0" borderId="9" xfId="0" applyFont="1" applyFill="1" applyBorder="1" applyAlignment="1">
      <alignment horizontal="center"/>
    </xf>
    <xf numFmtId="0" fontId="20" fillId="0" borderId="9" xfId="0" quotePrefix="1" applyFont="1" applyFill="1" applyBorder="1" applyAlignment="1">
      <alignment horizontal="center"/>
    </xf>
    <xf numFmtId="0" fontId="20" fillId="0" borderId="0" xfId="0" applyFont="1" applyFill="1" applyBorder="1" applyAlignment="1">
      <alignment horizontal="center"/>
    </xf>
    <xf numFmtId="0" fontId="20" fillId="0" borderId="0" xfId="0" quotePrefix="1" applyFont="1" applyFill="1" applyBorder="1" applyAlignment="1">
      <alignment horizontal="center"/>
    </xf>
    <xf numFmtId="166" fontId="20" fillId="0" borderId="0" xfId="1" applyNumberFormat="1" applyFont="1" applyFill="1"/>
    <xf numFmtId="164" fontId="20" fillId="0" borderId="0" xfId="0" applyNumberFormat="1" applyFont="1" applyFill="1"/>
    <xf numFmtId="0" fontId="22" fillId="0" borderId="0" xfId="0" applyFont="1" applyFill="1" applyAlignment="1">
      <alignment horizontal="left"/>
    </xf>
    <xf numFmtId="0" fontId="20" fillId="0" borderId="0" xfId="0" applyFont="1" applyFill="1" applyAlignment="1"/>
    <xf numFmtId="0" fontId="20" fillId="0" borderId="0" xfId="0" quotePrefix="1" applyFont="1" applyFill="1" applyAlignment="1">
      <alignment horizontal="left"/>
    </xf>
    <xf numFmtId="0" fontId="22" fillId="0" borderId="0" xfId="0" quotePrefix="1" applyFont="1" applyFill="1" applyAlignment="1"/>
    <xf numFmtId="0" fontId="20" fillId="0" borderId="9" xfId="0" applyFont="1" applyFill="1" applyBorder="1"/>
    <xf numFmtId="4" fontId="20" fillId="0" borderId="0" xfId="0" applyNumberFormat="1" applyFont="1" applyFill="1"/>
    <xf numFmtId="0" fontId="20" fillId="0" borderId="0" xfId="0" applyNumberFormat="1" applyFont="1" applyFill="1" applyAlignment="1">
      <alignment horizontal="center"/>
    </xf>
    <xf numFmtId="43" fontId="20" fillId="0" borderId="0" xfId="0" applyNumberFormat="1" applyFont="1" applyFill="1" applyAlignment="1">
      <alignment vertical="center"/>
    </xf>
    <xf numFmtId="164" fontId="20" fillId="0" borderId="0" xfId="0" applyNumberFormat="1" applyFont="1" applyFill="1" applyAlignment="1">
      <alignment vertical="center"/>
    </xf>
    <xf numFmtId="0" fontId="22" fillId="0" borderId="0" xfId="0" quotePrefix="1" applyFont="1" applyFill="1" applyAlignment="1">
      <alignment vertical="center"/>
    </xf>
    <xf numFmtId="0" fontId="20" fillId="0" borderId="0" xfId="0" applyNumberFormat="1" applyFont="1" applyFill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169" fontId="7" fillId="0" borderId="0" xfId="0" applyNumberFormat="1" applyFont="1" applyAlignment="1">
      <alignment vertical="center" wrapText="1"/>
    </xf>
    <xf numFmtId="0" fontId="25" fillId="0" borderId="0" xfId="0" applyFont="1" applyAlignment="1">
      <alignment horizontal="center" vertical="center"/>
    </xf>
    <xf numFmtId="0" fontId="26" fillId="0" borderId="0" xfId="0" applyFont="1" applyFill="1" applyAlignment="1">
      <alignment vertical="center"/>
    </xf>
    <xf numFmtId="0" fontId="26" fillId="0" borderId="0" xfId="0" applyFont="1" applyFill="1" applyAlignment="1">
      <alignment horizontal="centerContinuous" vertical="center"/>
    </xf>
    <xf numFmtId="0" fontId="26" fillId="0" borderId="0" xfId="0" applyFont="1" applyFill="1"/>
    <xf numFmtId="0" fontId="7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/>
    </xf>
    <xf numFmtId="0" fontId="4" fillId="0" borderId="0" xfId="3" applyFont="1" applyAlignment="1">
      <alignment horizontal="center" vertical="center" wrapText="1"/>
    </xf>
    <xf numFmtId="0" fontId="4" fillId="0" borderId="0" xfId="3" applyAlignment="1">
      <alignment horizontal="left" wrapText="1"/>
    </xf>
    <xf numFmtId="0" fontId="4" fillId="0" borderId="0" xfId="3" applyAlignment="1">
      <alignment horizontal="left"/>
    </xf>
    <xf numFmtId="0" fontId="6" fillId="0" borderId="0" xfId="3" applyFont="1" applyAlignment="1">
      <alignment horizontal="center"/>
    </xf>
    <xf numFmtId="0" fontId="21" fillId="0" borderId="0" xfId="0" applyFont="1" applyFill="1" applyAlignment="1">
      <alignment horizontal="center" wrapText="1"/>
    </xf>
  </cellXfs>
  <cellStyles count="137">
    <cellStyle name="Comma" xfId="1" builtinId="3"/>
    <cellStyle name="Comma 2" xfId="4"/>
    <cellStyle name="Comma 3" xfId="5"/>
    <cellStyle name="Comma 4" xfId="136"/>
    <cellStyle name="Currency 2" xfId="6"/>
    <cellStyle name="Currency 3" xfId="7"/>
    <cellStyle name="Normal" xfId="0" builtinId="0"/>
    <cellStyle name="Normal 10" xfId="8"/>
    <cellStyle name="Normal 11" xfId="9"/>
    <cellStyle name="Normal 12" xfId="10"/>
    <cellStyle name="Normal 13" xfId="135"/>
    <cellStyle name="Normal 2" xfId="3"/>
    <cellStyle name="Normal 2 2" xfId="11"/>
    <cellStyle name="Normal 3" xfId="12"/>
    <cellStyle name="Normal 3 2" xfId="13"/>
    <cellStyle name="Normal 3 3" xfId="14"/>
    <cellStyle name="Normal 4" xfId="15"/>
    <cellStyle name="Normal 4 2" xfId="16"/>
    <cellStyle name="Normal 4 3" xfId="17"/>
    <cellStyle name="Normal 4 4" xfId="18"/>
    <cellStyle name="Normal 5" xfId="19"/>
    <cellStyle name="Normal 6" xfId="20"/>
    <cellStyle name="Normal 6 2" xfId="21"/>
    <cellStyle name="Normal 6 3" xfId="22"/>
    <cellStyle name="Normal 7" xfId="23"/>
    <cellStyle name="Normal 7 2" xfId="24"/>
    <cellStyle name="Normal 7 2 2" xfId="25"/>
    <cellStyle name="Normal 7 2 2 2" xfId="26"/>
    <cellStyle name="Normal 7 2 2 2 2" xfId="27"/>
    <cellStyle name="Normal 7 2 2 3" xfId="28"/>
    <cellStyle name="Normal 7 2 3" xfId="29"/>
    <cellStyle name="Normal 7 2 3 2" xfId="30"/>
    <cellStyle name="Normal 7 2 4" xfId="31"/>
    <cellStyle name="Normal 7 2 4 2" xfId="32"/>
    <cellStyle name="Normal 7 2 5" xfId="33"/>
    <cellStyle name="Normal 7 3" xfId="34"/>
    <cellStyle name="Normal 7 3 2" xfId="35"/>
    <cellStyle name="Normal 7 3 2 2" xfId="36"/>
    <cellStyle name="Normal 7 3 2 2 2" xfId="37"/>
    <cellStyle name="Normal 7 3 2 3" xfId="38"/>
    <cellStyle name="Normal 7 3 3" xfId="39"/>
    <cellStyle name="Normal 7 3 3 2" xfId="40"/>
    <cellStyle name="Normal 7 3 4" xfId="41"/>
    <cellStyle name="Normal 7 3 4 2" xfId="42"/>
    <cellStyle name="Normal 7 3 5" xfId="43"/>
    <cellStyle name="Normal 7 4" xfId="44"/>
    <cellStyle name="Normal 7 4 2" xfId="45"/>
    <cellStyle name="Normal 7 4 2 2" xfId="46"/>
    <cellStyle name="Normal 7 4 2 2 2" xfId="47"/>
    <cellStyle name="Normal 7 4 2 3" xfId="48"/>
    <cellStyle name="Normal 7 4 3" xfId="49"/>
    <cellStyle name="Normal 7 4 3 2" xfId="50"/>
    <cellStyle name="Normal 7 4 4" xfId="51"/>
    <cellStyle name="Normal 7 4 4 2" xfId="52"/>
    <cellStyle name="Normal 7 4 5" xfId="53"/>
    <cellStyle name="Normal 7 5" xfId="54"/>
    <cellStyle name="Normal 7 5 2" xfId="55"/>
    <cellStyle name="Normal 7 5 2 2" xfId="56"/>
    <cellStyle name="Normal 7 5 2 2 2" xfId="57"/>
    <cellStyle name="Normal 7 5 2 3" xfId="58"/>
    <cellStyle name="Normal 7 5 3" xfId="59"/>
    <cellStyle name="Normal 7 5 3 2" xfId="60"/>
    <cellStyle name="Normal 7 5 4" xfId="61"/>
    <cellStyle name="Normal 7 5 4 2" xfId="62"/>
    <cellStyle name="Normal 7 5 5" xfId="63"/>
    <cellStyle name="Normal 7 6" xfId="64"/>
    <cellStyle name="Normal 7 6 2" xfId="65"/>
    <cellStyle name="Normal 7 6 2 2" xfId="66"/>
    <cellStyle name="Normal 7 6 3" xfId="67"/>
    <cellStyle name="Normal 7 7" xfId="68"/>
    <cellStyle name="Normal 7 7 2" xfId="69"/>
    <cellStyle name="Normal 7 8" xfId="70"/>
    <cellStyle name="Normal 7 8 2" xfId="71"/>
    <cellStyle name="Normal 7 9" xfId="72"/>
    <cellStyle name="Normal 8" xfId="73"/>
    <cellStyle name="Normal 8 2" xfId="74"/>
    <cellStyle name="Normal 8 2 2" xfId="75"/>
    <cellStyle name="Normal 8 2 2 2" xfId="76"/>
    <cellStyle name="Normal 8 2 2 2 2" xfId="77"/>
    <cellStyle name="Normal 8 2 2 3" xfId="78"/>
    <cellStyle name="Normal 8 2 3" xfId="79"/>
    <cellStyle name="Normal 8 2 3 2" xfId="80"/>
    <cellStyle name="Normal 8 2 4" xfId="81"/>
    <cellStyle name="Normal 8 2 4 2" xfId="82"/>
    <cellStyle name="Normal 8 2 5" xfId="83"/>
    <cellStyle name="Normal 8 3" xfId="84"/>
    <cellStyle name="Normal 8 3 2" xfId="85"/>
    <cellStyle name="Normal 8 3 2 2" xfId="86"/>
    <cellStyle name="Normal 8 3 2 2 2" xfId="87"/>
    <cellStyle name="Normal 8 3 2 3" xfId="88"/>
    <cellStyle name="Normal 8 3 3" xfId="89"/>
    <cellStyle name="Normal 8 3 3 2" xfId="90"/>
    <cellStyle name="Normal 8 3 4" xfId="91"/>
    <cellStyle name="Normal 8 3 4 2" xfId="92"/>
    <cellStyle name="Normal 8 3 5" xfId="93"/>
    <cellStyle name="Normal 8 4" xfId="94"/>
    <cellStyle name="Normal 8 4 2" xfId="95"/>
    <cellStyle name="Normal 8 4 2 2" xfId="96"/>
    <cellStyle name="Normal 8 4 2 2 2" xfId="97"/>
    <cellStyle name="Normal 8 4 2 3" xfId="98"/>
    <cellStyle name="Normal 8 4 3" xfId="99"/>
    <cellStyle name="Normal 8 4 3 2" xfId="100"/>
    <cellStyle name="Normal 8 4 4" xfId="101"/>
    <cellStyle name="Normal 8 4 4 2" xfId="102"/>
    <cellStyle name="Normal 8 4 5" xfId="103"/>
    <cellStyle name="Normal 8 5" xfId="104"/>
    <cellStyle name="Normal 8 5 2" xfId="105"/>
    <cellStyle name="Normal 8 5 2 2" xfId="106"/>
    <cellStyle name="Normal 8 5 2 2 2" xfId="107"/>
    <cellStyle name="Normal 8 5 2 3" xfId="108"/>
    <cellStyle name="Normal 8 5 3" xfId="109"/>
    <cellStyle name="Normal 8 5 3 2" xfId="110"/>
    <cellStyle name="Normal 8 5 4" xfId="111"/>
    <cellStyle name="Normal 8 5 4 2" xfId="112"/>
    <cellStyle name="Normal 8 5 5" xfId="113"/>
    <cellStyle name="Normal 8 6" xfId="114"/>
    <cellStyle name="Normal 8 6 2" xfId="115"/>
    <cellStyle name="Normal 8 6 2 2" xfId="116"/>
    <cellStyle name="Normal 8 6 3" xfId="117"/>
    <cellStyle name="Normal 8 7" xfId="118"/>
    <cellStyle name="Normal 8 7 2" xfId="119"/>
    <cellStyle name="Normal 8 8" xfId="120"/>
    <cellStyle name="Normal 8 8 2" xfId="121"/>
    <cellStyle name="Normal 8 9" xfId="122"/>
    <cellStyle name="Normal 9" xfId="123"/>
    <cellStyle name="Normal 9 2" xfId="124"/>
    <cellStyle name="Normal 9 2 2" xfId="125"/>
    <cellStyle name="Normal 9 2 2 2" xfId="126"/>
    <cellStyle name="Normal 9 2 3" xfId="127"/>
    <cellStyle name="Normal 9 3" xfId="128"/>
    <cellStyle name="Normal 9 3 2" xfId="129"/>
    <cellStyle name="Normal 9 4" xfId="130"/>
    <cellStyle name="Normal 9 4 2" xfId="131"/>
    <cellStyle name="Normal 9 5" xfId="132"/>
    <cellStyle name="Percent" xfId="2" builtinId="5"/>
    <cellStyle name="Percent 2" xfId="133"/>
    <cellStyle name="Percent 3" xfId="134"/>
  </cellStyles>
  <dxfs count="0"/>
  <tableStyles count="0" defaultTableStyle="TableStyleMedium9" defaultPivotStyle="PivotStyleLight16"/>
  <colors>
    <mruColors>
      <color rgb="FFFFFF99"/>
      <color rgb="FF66FF3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11" Type="http://schemas.openxmlformats.org/officeDocument/2006/relationships/styles" Target="styles.xml" />
  <Relationship Id="rId10" Type="http://schemas.openxmlformats.org/officeDocument/2006/relationships/theme" Target="theme/theme1.xml" />
  <Relationship Id="rId12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4" Type="http://schemas.openxmlformats.org/officeDocument/2006/relationships/worksheet" Target="worksheets/sheet4.xml" />
  <Relationship Id="rId5" Type="http://schemas.openxmlformats.org/officeDocument/2006/relationships/worksheet" Target="worksheets/sheet5.xml" />
  <Relationship Id="rId6" Type="http://schemas.openxmlformats.org/officeDocument/2006/relationships/worksheet" Target="worksheets/sheet6.xml" />
  <Relationship Id="rId7" Type="http://schemas.openxmlformats.org/officeDocument/2006/relationships/worksheet" Target="worksheets/sheet7.xml" />
  <Relationship Id="rId8" Type="http://schemas.openxmlformats.org/officeDocument/2006/relationships/worksheet" Target="worksheets/sheet8.xml" />
  <Relationship Id="rId9" Type="http://schemas.openxmlformats.org/officeDocument/2006/relationships/worksheet" Target="worksheets/sheet9.xml" />
  <Relationship Id="rId13" Type="http://schemas.openxmlformats.org/officeDocument/2006/relationships/calcChain" Target="calcChain.xml" />
  <Relationship Id="rId16" Type="http://schemas.openxmlformats.org/officeDocument/2006/relationships/customXml" Target="../customXml/item3.xml" />
  <Relationship Id="rId15" Type="http://schemas.openxmlformats.org/officeDocument/2006/relationships/customXml" Target="../customXml/item2.xml" />
  <Relationship Id="rId14" Type="http://schemas.openxmlformats.org/officeDocument/2006/relationships/customXml" Target="../customXml/item1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3</xdr:col>
      <xdr:colOff>0</xdr:colOff>
      <xdr:row>1</xdr:row>
      <xdr:rowOff>127000</xdr:rowOff>
    </xdr:to>
    <xdr:sp macro="" textlink="">
      <xdr:nvSpPr>
        <xdr:cNvPr id="2" name="TextBox 1"/>
        <xdr:cNvSpPr txBox="1"/>
      </xdr:nvSpPr>
      <xdr:spPr>
        <a:xfrm>
          <a:off x="0" y="0"/>
          <a:ext cx="2222500" cy="3280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ctr"/>
        <a:lstStyle/>
        <a:p>
          <a:pPr algn="ctr"/>
          <a:r>
            <a:rPr lang="en-US" sz="1200">
              <a:latin typeface="Arial" pitchFamily="34" charset="0"/>
              <a:cs typeface="Arial" pitchFamily="34" charset="0"/>
            </a:rPr>
            <a:t>Hybrid DR3 PSC Goals</a:t>
          </a:r>
        </a:p>
        <a:p>
          <a:pPr algn="ctr"/>
          <a:endParaRPr lang="en-US" sz="1200">
            <a:latin typeface="Arial" pitchFamily="34" charset="0"/>
            <a:cs typeface="Arial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3.bin" />
  <Relationship Id="rId2" Type="http://schemas.openxmlformats.org/officeDocument/2006/relationships/printerSettings" Target="../printerSettings/printerSettings2.bin" />
  <Relationship Id="rId1" Type="http://schemas.openxmlformats.org/officeDocument/2006/relationships/printerSettings" Target="../printerSettings/printerSettings1.bin" />
  <Relationship Id="rId6" Type="http://schemas.openxmlformats.org/officeDocument/2006/relationships/printerSettings" Target="../printerSettings/printerSettings6.bin" />
  <Relationship Id="rId5" Type="http://schemas.openxmlformats.org/officeDocument/2006/relationships/printerSettings" Target="../printerSettings/printerSettings5.bin" />
  <Relationship Id="rId4" Type="http://schemas.openxmlformats.org/officeDocument/2006/relationships/printerSettings" Target="../printerSettings/printerSettings4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7.bin" />
</Relationships>
</file>

<file path=xl/worksheets/_rels/sheet3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10.bin" />
  <Relationship Id="rId7" Type="http://schemas.openxmlformats.org/officeDocument/2006/relationships/drawing" Target="../drawings/drawing1.xml" />
  <Relationship Id="rId2" Type="http://schemas.openxmlformats.org/officeDocument/2006/relationships/printerSettings" Target="../printerSettings/printerSettings9.bin" />
  <Relationship Id="rId1" Type="http://schemas.openxmlformats.org/officeDocument/2006/relationships/printerSettings" Target="../printerSettings/printerSettings8.bin" />
  <Relationship Id="rId6" Type="http://schemas.openxmlformats.org/officeDocument/2006/relationships/printerSettings" Target="../printerSettings/printerSettings13.bin" />
  <Relationship Id="rId5" Type="http://schemas.openxmlformats.org/officeDocument/2006/relationships/printerSettings" Target="../printerSettings/printerSettings12.bin" />
  <Relationship Id="rId4" Type="http://schemas.openxmlformats.org/officeDocument/2006/relationships/printerSettings" Target="../printerSettings/printerSettings11.bin" />
</Relationships>
</file>

<file path=xl/worksheets/_rels/sheet4.xml.rels>&#65279;<?xml version="1.0" encoding="UTF-8" standalone="yes"?>
<Relationships xmlns="http://schemas.openxmlformats.org/package/2006/relationships">
  <Relationship Id="rId8" Type="http://schemas.openxmlformats.org/officeDocument/2006/relationships/comments" Target="../comments1.xml" />
  <Relationship Id="rId3" Type="http://schemas.openxmlformats.org/officeDocument/2006/relationships/printerSettings" Target="../printerSettings/printerSettings16.bin" />
  <Relationship Id="rId7" Type="http://schemas.openxmlformats.org/officeDocument/2006/relationships/vmlDrawing" Target="../drawings/vmlDrawing1.vml" />
  <Relationship Id="rId2" Type="http://schemas.openxmlformats.org/officeDocument/2006/relationships/printerSettings" Target="../printerSettings/printerSettings15.bin" />
  <Relationship Id="rId1" Type="http://schemas.openxmlformats.org/officeDocument/2006/relationships/printerSettings" Target="../printerSettings/printerSettings14.bin" />
  <Relationship Id="rId6" Type="http://schemas.openxmlformats.org/officeDocument/2006/relationships/printerSettings" Target="../printerSettings/printerSettings19.bin" />
  <Relationship Id="rId5" Type="http://schemas.openxmlformats.org/officeDocument/2006/relationships/printerSettings" Target="../printerSettings/printerSettings18.bin" />
  <Relationship Id="rId4" Type="http://schemas.openxmlformats.org/officeDocument/2006/relationships/printerSettings" Target="../printerSettings/printerSettings17.bin" />
</Relationships>
</file>

<file path=xl/worksheets/_rels/sheet5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21.bin" />
  <Relationship Id="rId1" Type="http://schemas.openxmlformats.org/officeDocument/2006/relationships/printerSettings" Target="../printerSettings/printerSettings20.bin" />
</Relationships>
</file>

<file path=xl/worksheets/_rels/sheet6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23.bin" />
  <Relationship Id="rId1" Type="http://schemas.openxmlformats.org/officeDocument/2006/relationships/printerSettings" Target="../printerSettings/printerSettings22.bin" />
</Relationships>
</file>

<file path=xl/worksheets/_rels/sheet7.xml.rels>&#65279;<?xml version="1.0" encoding="UTF-8" standalone="yes"?>
<Relationships xmlns="http://schemas.openxmlformats.org/package/2006/relationships">
  <Relationship Id="rId2" Type="http://schemas.openxmlformats.org/officeDocument/2006/relationships/printerSettings" Target="../printerSettings/printerSettings25.bin" />
  <Relationship Id="rId1" Type="http://schemas.openxmlformats.org/officeDocument/2006/relationships/printerSettings" Target="../printerSettings/printerSettings24.bin" />
</Relationships>
</file>

<file path=xl/worksheets/_rels/sheet8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28.bin" />
  <Relationship Id="rId2" Type="http://schemas.openxmlformats.org/officeDocument/2006/relationships/printerSettings" Target="../printerSettings/printerSettings27.bin" />
  <Relationship Id="rId1" Type="http://schemas.openxmlformats.org/officeDocument/2006/relationships/printerSettings" Target="../printerSettings/printerSettings26.bin" />
  <Relationship Id="rId6" Type="http://schemas.openxmlformats.org/officeDocument/2006/relationships/printerSettings" Target="../printerSettings/printerSettings31.bin" />
  <Relationship Id="rId5" Type="http://schemas.openxmlformats.org/officeDocument/2006/relationships/printerSettings" Target="../printerSettings/printerSettings30.bin" />
  <Relationship Id="rId4" Type="http://schemas.openxmlformats.org/officeDocument/2006/relationships/printerSettings" Target="../printerSettings/printerSettings29.bin" />
</Relationships>
</file>

<file path=xl/worksheets/_rels/sheet9.xml.rels>&#65279;<?xml version="1.0" encoding="UTF-8" standalone="yes"?>
<Relationships xmlns="http://schemas.openxmlformats.org/package/2006/relationships">
  <Relationship Id="rId3" Type="http://schemas.openxmlformats.org/officeDocument/2006/relationships/printerSettings" Target="../printerSettings/printerSettings34.bin" />
  <Relationship Id="rId2" Type="http://schemas.openxmlformats.org/officeDocument/2006/relationships/printerSettings" Target="../printerSettings/printerSettings33.bin" />
  <Relationship Id="rId1" Type="http://schemas.openxmlformats.org/officeDocument/2006/relationships/printerSettings" Target="../printerSettings/printerSettings32.bin" />
  <Relationship Id="rId6" Type="http://schemas.openxmlformats.org/officeDocument/2006/relationships/printerSettings" Target="../printerSettings/printerSettings37.bin" />
  <Relationship Id="rId5" Type="http://schemas.openxmlformats.org/officeDocument/2006/relationships/printerSettings" Target="../printerSettings/printerSettings36.bin" />
  <Relationship Id="rId4" Type="http://schemas.openxmlformats.org/officeDocument/2006/relationships/printerSettings" Target="../printerSettings/printerSettings35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rgb="FFFFFF99"/>
    <pageSetUpPr fitToPage="1"/>
  </sheetPr>
  <dimension ref="A1:D24"/>
  <sheetViews>
    <sheetView zoomScaleNormal="100" workbookViewId="0">
      <selection activeCell="F3" sqref="F3"/>
    </sheetView>
  </sheetViews>
  <sheetFormatPr defaultColWidth="9.140625" defaultRowHeight="15" x14ac:dyDescent="0.2"/>
  <cols>
    <col min="1" max="1" width="4.42578125" style="74" customWidth="1"/>
    <col min="2" max="2" width="12.42578125" style="74" customWidth="1"/>
    <col min="3" max="3" width="97.85546875" style="74" customWidth="1"/>
    <col min="4" max="16384" width="9.140625" style="74"/>
  </cols>
  <sheetData>
    <row r="1" spans="1:4" ht="18" customHeight="1" x14ac:dyDescent="0.2">
      <c r="A1" s="73" t="s">
        <v>75</v>
      </c>
      <c r="D1" s="169" t="s">
        <v>140</v>
      </c>
    </row>
    <row r="2" spans="1:4" ht="18" customHeight="1" x14ac:dyDescent="0.2">
      <c r="A2" s="73" t="s">
        <v>79</v>
      </c>
    </row>
    <row r="3" spans="1:4" ht="24.75" customHeight="1" thickBot="1" x14ac:dyDescent="0.25">
      <c r="A3" s="167"/>
      <c r="B3" s="167" t="s">
        <v>76</v>
      </c>
      <c r="C3" s="167" t="s">
        <v>77</v>
      </c>
      <c r="D3" s="167"/>
    </row>
    <row r="4" spans="1:4" ht="18" customHeight="1" x14ac:dyDescent="0.2">
      <c r="A4" s="74">
        <v>1</v>
      </c>
      <c r="B4" s="74" t="s">
        <v>80</v>
      </c>
      <c r="C4" s="73" t="s">
        <v>136</v>
      </c>
    </row>
    <row r="5" spans="1:4" ht="18" customHeight="1" x14ac:dyDescent="0.2">
      <c r="A5" s="74">
        <v>2</v>
      </c>
      <c r="B5" s="74" t="s">
        <v>81</v>
      </c>
      <c r="C5" s="73" t="s">
        <v>82</v>
      </c>
    </row>
    <row r="6" spans="1:4" ht="18" customHeight="1" x14ac:dyDescent="0.2"/>
    <row r="7" spans="1:4" ht="18" customHeight="1" x14ac:dyDescent="0.2">
      <c r="A7" s="73" t="s">
        <v>78</v>
      </c>
    </row>
    <row r="8" spans="1:4" ht="24.75" customHeight="1" thickBot="1" x14ac:dyDescent="0.25">
      <c r="A8" s="167"/>
      <c r="B8" s="167" t="s">
        <v>76</v>
      </c>
      <c r="C8" s="167" t="s">
        <v>77</v>
      </c>
      <c r="D8" s="167"/>
    </row>
    <row r="9" spans="1:4" ht="18" customHeight="1" x14ac:dyDescent="0.2">
      <c r="A9" s="74">
        <v>1</v>
      </c>
      <c r="B9" s="74" t="s">
        <v>110</v>
      </c>
      <c r="C9" s="73" t="s">
        <v>96</v>
      </c>
    </row>
    <row r="10" spans="1:4" ht="18" customHeight="1" x14ac:dyDescent="0.2">
      <c r="A10" s="74">
        <v>2</v>
      </c>
      <c r="B10" s="74" t="s">
        <v>138</v>
      </c>
      <c r="C10" s="73" t="s">
        <v>83</v>
      </c>
    </row>
    <row r="11" spans="1:4" ht="30.75" customHeight="1" x14ac:dyDescent="0.2">
      <c r="A11" s="74">
        <v>3</v>
      </c>
      <c r="B11" s="74" t="s">
        <v>111</v>
      </c>
      <c r="C11" s="173" t="s">
        <v>109</v>
      </c>
      <c r="D11" s="173"/>
    </row>
    <row r="12" spans="1:4" ht="18" customHeight="1" x14ac:dyDescent="0.2">
      <c r="A12" s="74">
        <v>4</v>
      </c>
      <c r="B12" s="74" t="s">
        <v>84</v>
      </c>
      <c r="C12" s="73" t="s">
        <v>85</v>
      </c>
    </row>
    <row r="13" spans="1:4" ht="18" customHeight="1" x14ac:dyDescent="0.2">
      <c r="A13" s="74">
        <v>5</v>
      </c>
      <c r="B13" s="74" t="s">
        <v>86</v>
      </c>
      <c r="C13" s="73" t="s">
        <v>87</v>
      </c>
    </row>
    <row r="14" spans="1:4" ht="18" customHeight="1" x14ac:dyDescent="0.2">
      <c r="A14" s="74">
        <v>6</v>
      </c>
      <c r="B14" s="74" t="s">
        <v>88</v>
      </c>
      <c r="C14" s="73" t="s">
        <v>91</v>
      </c>
    </row>
    <row r="15" spans="1:4" ht="18" customHeight="1" x14ac:dyDescent="0.2">
      <c r="A15" s="74">
        <v>7</v>
      </c>
      <c r="B15" s="74" t="s">
        <v>89</v>
      </c>
      <c r="C15" s="73" t="s">
        <v>92</v>
      </c>
    </row>
    <row r="16" spans="1:4" ht="18" customHeight="1" x14ac:dyDescent="0.2">
      <c r="A16" s="74">
        <v>8</v>
      </c>
      <c r="B16" s="74" t="s">
        <v>90</v>
      </c>
      <c r="C16" s="73" t="s">
        <v>93</v>
      </c>
    </row>
    <row r="17" spans="2:3" ht="18" customHeight="1" x14ac:dyDescent="0.2">
      <c r="C17" s="73"/>
    </row>
    <row r="18" spans="2:3" ht="18" customHeight="1" x14ac:dyDescent="0.2">
      <c r="C18" s="73"/>
    </row>
    <row r="19" spans="2:3" ht="18" customHeight="1" x14ac:dyDescent="0.2">
      <c r="C19" s="73"/>
    </row>
    <row r="20" spans="2:3" x14ac:dyDescent="0.2">
      <c r="B20" s="168">
        <v>5.5789999999999999E-2</v>
      </c>
      <c r="C20" s="73" t="s">
        <v>137</v>
      </c>
    </row>
    <row r="22" spans="2:3" x14ac:dyDescent="0.2">
      <c r="B22" s="73"/>
    </row>
    <row r="24" spans="2:3" x14ac:dyDescent="0.2">
      <c r="B24" s="73"/>
    </row>
  </sheetData>
  <customSheetViews>
    <customSheetView guid="{AF347661-7E2B-4AD3-BA82-5028E4F4DE78}" scale="120">
      <selection activeCell="B22" sqref="B22"/>
      <pageMargins left="0.7" right="0.7" top="0.75" bottom="0.75" header="0.3" footer="0.3"/>
      <pageSetup orientation="portrait" r:id="rId1"/>
    </customSheetView>
    <customSheetView guid="{2ACA7B64-3607-46AC-8503-6FD31F6EC315}" scale="120">
      <selection activeCell="C7" sqref="C7"/>
      <pageMargins left="0.7" right="0.7" top="0.75" bottom="0.75" header="0.3" footer="0.3"/>
      <pageSetup orientation="portrait" r:id="rId2"/>
    </customSheetView>
    <customSheetView guid="{CE06DB2A-5963-4BAE-BB67-53B7E9DE6884}" scale="120">
      <selection activeCell="C7" sqref="C7"/>
      <pageMargins left="0.7" right="0.7" top="0.75" bottom="0.75" header="0.3" footer="0.3"/>
      <pageSetup orientation="portrait" r:id="rId3"/>
    </customSheetView>
    <customSheetView guid="{E04595B1-3086-49B2-BDA0-EEE5979F9447}" scale="120" showPageBreaks="1" topLeftCell="A3">
      <selection activeCell="C7" sqref="C7"/>
      <pageMargins left="0.7" right="0.7" top="0.75" bottom="0.75" header="0.3" footer="0.3"/>
      <pageSetup orientation="portrait" r:id="rId4"/>
    </customSheetView>
    <customSheetView guid="{EF1200A2-2A7F-4A80-B03D-7F87ACE09AA9}" scale="120" showPageBreaks="1">
      <selection activeCell="B22" sqref="B22"/>
      <pageMargins left="0.7" right="0.7" top="0.75" bottom="0.75" header="0.3" footer="0.3"/>
      <pageSetup orientation="portrait" r:id="rId5"/>
    </customSheetView>
  </customSheetViews>
  <mergeCells count="1">
    <mergeCell ref="C11:D11"/>
  </mergeCells>
  <pageMargins left="0.25" right="0.25" top="0.75" bottom="0.75" header="0.3" footer="0.3"/>
  <pageSetup scale="96" orientation="landscape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22" sqref="D22"/>
    </sheetView>
  </sheetViews>
  <sheetFormatPr defaultRowHeight="12.75" x14ac:dyDescent="0.2"/>
  <cols>
    <col min="2" max="2" width="40.85546875" bestFit="1" customWidth="1"/>
    <col min="3" max="3" width="14.140625" style="87" bestFit="1" customWidth="1"/>
    <col min="4" max="4" width="41.140625" bestFit="1" customWidth="1"/>
  </cols>
  <sheetData>
    <row r="2" spans="2:4" x14ac:dyDescent="0.2">
      <c r="B2" s="174" t="s">
        <v>114</v>
      </c>
      <c r="C2" s="174"/>
      <c r="D2" s="174"/>
    </row>
    <row r="3" spans="2:4" x14ac:dyDescent="0.2">
      <c r="B3" s="86" t="s">
        <v>128</v>
      </c>
      <c r="C3" s="86" t="s">
        <v>127</v>
      </c>
      <c r="D3" s="86" t="s">
        <v>124</v>
      </c>
    </row>
    <row r="4" spans="2:4" x14ac:dyDescent="0.2">
      <c r="B4" s="85" t="s">
        <v>115</v>
      </c>
      <c r="C4" s="86" t="s">
        <v>117</v>
      </c>
    </row>
    <row r="5" spans="2:4" x14ac:dyDescent="0.2">
      <c r="B5" s="88" t="s">
        <v>126</v>
      </c>
      <c r="C5" s="86" t="s">
        <v>117</v>
      </c>
    </row>
    <row r="6" spans="2:4" x14ac:dyDescent="0.2">
      <c r="B6" s="88" t="s">
        <v>116</v>
      </c>
      <c r="C6" s="86" t="s">
        <v>117</v>
      </c>
    </row>
    <row r="7" spans="2:4" x14ac:dyDescent="0.2">
      <c r="B7" s="85" t="s">
        <v>118</v>
      </c>
      <c r="C7" s="86" t="s">
        <v>117</v>
      </c>
    </row>
    <row r="8" spans="2:4" x14ac:dyDescent="0.2">
      <c r="B8" s="85" t="s">
        <v>129</v>
      </c>
      <c r="C8" s="86" t="s">
        <v>117</v>
      </c>
      <c r="D8" s="85" t="s">
        <v>130</v>
      </c>
    </row>
    <row r="10" spans="2:4" x14ac:dyDescent="0.2">
      <c r="B10" s="85" t="s">
        <v>125</v>
      </c>
      <c r="C10" s="86" t="s">
        <v>119</v>
      </c>
    </row>
    <row r="11" spans="2:4" x14ac:dyDescent="0.2">
      <c r="B11" s="85" t="s">
        <v>125</v>
      </c>
      <c r="C11" s="86" t="s">
        <v>120</v>
      </c>
    </row>
    <row r="12" spans="2:4" x14ac:dyDescent="0.2">
      <c r="B12" s="85" t="s">
        <v>125</v>
      </c>
      <c r="C12" s="86" t="s">
        <v>121</v>
      </c>
    </row>
    <row r="13" spans="2:4" x14ac:dyDescent="0.2">
      <c r="B13" s="85" t="s">
        <v>125</v>
      </c>
      <c r="C13" s="86" t="s">
        <v>122</v>
      </c>
      <c r="D13" s="85" t="s">
        <v>123</v>
      </c>
    </row>
  </sheetData>
  <mergeCells count="1">
    <mergeCell ref="B2:D2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tabColor rgb="FF66FF33"/>
    <pageSetUpPr fitToPage="1"/>
  </sheetPr>
  <dimension ref="A1:L43"/>
  <sheetViews>
    <sheetView showGridLines="0" topLeftCell="A17" zoomScale="90" zoomScaleNormal="90" workbookViewId="0">
      <selection activeCell="C15" sqref="C15"/>
    </sheetView>
  </sheetViews>
  <sheetFormatPr defaultRowHeight="12.75" x14ac:dyDescent="0.2"/>
  <cols>
    <col min="1" max="10" width="11.140625" style="38" customWidth="1"/>
    <col min="11" max="246" width="9.140625" style="38"/>
    <col min="247" max="256" width="11.140625" style="38" customWidth="1"/>
    <col min="257" max="502" width="9.140625" style="38"/>
    <col min="503" max="512" width="11.140625" style="38" customWidth="1"/>
    <col min="513" max="758" width="9.140625" style="38"/>
    <col min="759" max="768" width="11.140625" style="38" customWidth="1"/>
    <col min="769" max="1014" width="9.140625" style="38"/>
    <col min="1015" max="1024" width="11.140625" style="38" customWidth="1"/>
    <col min="1025" max="1270" width="9.140625" style="38"/>
    <col min="1271" max="1280" width="11.140625" style="38" customWidth="1"/>
    <col min="1281" max="1526" width="9.140625" style="38"/>
    <col min="1527" max="1536" width="11.140625" style="38" customWidth="1"/>
    <col min="1537" max="1782" width="9.140625" style="38"/>
    <col min="1783" max="1792" width="11.140625" style="38" customWidth="1"/>
    <col min="1793" max="2038" width="9.140625" style="38"/>
    <col min="2039" max="2048" width="11.140625" style="38" customWidth="1"/>
    <col min="2049" max="2294" width="9.140625" style="38"/>
    <col min="2295" max="2304" width="11.140625" style="38" customWidth="1"/>
    <col min="2305" max="2550" width="9.140625" style="38"/>
    <col min="2551" max="2560" width="11.140625" style="38" customWidth="1"/>
    <col min="2561" max="2806" width="9.140625" style="38"/>
    <col min="2807" max="2816" width="11.140625" style="38" customWidth="1"/>
    <col min="2817" max="3062" width="9.140625" style="38"/>
    <col min="3063" max="3072" width="11.140625" style="38" customWidth="1"/>
    <col min="3073" max="3318" width="9.140625" style="38"/>
    <col min="3319" max="3328" width="11.140625" style="38" customWidth="1"/>
    <col min="3329" max="3574" width="9.140625" style="38"/>
    <col min="3575" max="3584" width="11.140625" style="38" customWidth="1"/>
    <col min="3585" max="3830" width="9.140625" style="38"/>
    <col min="3831" max="3840" width="11.140625" style="38" customWidth="1"/>
    <col min="3841" max="4086" width="9.140625" style="38"/>
    <col min="4087" max="4096" width="11.140625" style="38" customWidth="1"/>
    <col min="4097" max="4342" width="9.140625" style="38"/>
    <col min="4343" max="4352" width="11.140625" style="38" customWidth="1"/>
    <col min="4353" max="4598" width="9.140625" style="38"/>
    <col min="4599" max="4608" width="11.140625" style="38" customWidth="1"/>
    <col min="4609" max="4854" width="9.140625" style="38"/>
    <col min="4855" max="4864" width="11.140625" style="38" customWidth="1"/>
    <col min="4865" max="5110" width="9.140625" style="38"/>
    <col min="5111" max="5120" width="11.140625" style="38" customWidth="1"/>
    <col min="5121" max="5366" width="9.140625" style="38"/>
    <col min="5367" max="5376" width="11.140625" style="38" customWidth="1"/>
    <col min="5377" max="5622" width="9.140625" style="38"/>
    <col min="5623" max="5632" width="11.140625" style="38" customWidth="1"/>
    <col min="5633" max="5878" width="9.140625" style="38"/>
    <col min="5879" max="5888" width="11.140625" style="38" customWidth="1"/>
    <col min="5889" max="6134" width="9.140625" style="38"/>
    <col min="6135" max="6144" width="11.140625" style="38" customWidth="1"/>
    <col min="6145" max="6390" width="9.140625" style="38"/>
    <col min="6391" max="6400" width="11.140625" style="38" customWidth="1"/>
    <col min="6401" max="6646" width="9.140625" style="38"/>
    <col min="6647" max="6656" width="11.140625" style="38" customWidth="1"/>
    <col min="6657" max="6902" width="9.140625" style="38"/>
    <col min="6903" max="6912" width="11.140625" style="38" customWidth="1"/>
    <col min="6913" max="7158" width="9.140625" style="38"/>
    <col min="7159" max="7168" width="11.140625" style="38" customWidth="1"/>
    <col min="7169" max="7414" width="9.140625" style="38"/>
    <col min="7415" max="7424" width="11.140625" style="38" customWidth="1"/>
    <col min="7425" max="7670" width="9.140625" style="38"/>
    <col min="7671" max="7680" width="11.140625" style="38" customWidth="1"/>
    <col min="7681" max="7926" width="9.140625" style="38"/>
    <col min="7927" max="7936" width="11.140625" style="38" customWidth="1"/>
    <col min="7937" max="8182" width="9.140625" style="38"/>
    <col min="8183" max="8192" width="11.140625" style="38" customWidth="1"/>
    <col min="8193" max="8438" width="9.140625" style="38"/>
    <col min="8439" max="8448" width="11.140625" style="38" customWidth="1"/>
    <col min="8449" max="8694" width="9.140625" style="38"/>
    <col min="8695" max="8704" width="11.140625" style="38" customWidth="1"/>
    <col min="8705" max="8950" width="9.140625" style="38"/>
    <col min="8951" max="8960" width="11.140625" style="38" customWidth="1"/>
    <col min="8961" max="9206" width="9.140625" style="38"/>
    <col min="9207" max="9216" width="11.140625" style="38" customWidth="1"/>
    <col min="9217" max="9462" width="9.140625" style="38"/>
    <col min="9463" max="9472" width="11.140625" style="38" customWidth="1"/>
    <col min="9473" max="9718" width="9.140625" style="38"/>
    <col min="9719" max="9728" width="11.140625" style="38" customWidth="1"/>
    <col min="9729" max="9974" width="9.140625" style="38"/>
    <col min="9975" max="9984" width="11.140625" style="38" customWidth="1"/>
    <col min="9985" max="10230" width="9.140625" style="38"/>
    <col min="10231" max="10240" width="11.140625" style="38" customWidth="1"/>
    <col min="10241" max="10486" width="9.140625" style="38"/>
    <col min="10487" max="10496" width="11.140625" style="38" customWidth="1"/>
    <col min="10497" max="10742" width="9.140625" style="38"/>
    <col min="10743" max="10752" width="11.140625" style="38" customWidth="1"/>
    <col min="10753" max="10998" width="9.140625" style="38"/>
    <col min="10999" max="11008" width="11.140625" style="38" customWidth="1"/>
    <col min="11009" max="11254" width="9.140625" style="38"/>
    <col min="11255" max="11264" width="11.140625" style="38" customWidth="1"/>
    <col min="11265" max="11510" width="9.140625" style="38"/>
    <col min="11511" max="11520" width="11.140625" style="38" customWidth="1"/>
    <col min="11521" max="11766" width="9.140625" style="38"/>
    <col min="11767" max="11776" width="11.140625" style="38" customWidth="1"/>
    <col min="11777" max="12022" width="9.140625" style="38"/>
    <col min="12023" max="12032" width="11.140625" style="38" customWidth="1"/>
    <col min="12033" max="12278" width="9.140625" style="38"/>
    <col min="12279" max="12288" width="11.140625" style="38" customWidth="1"/>
    <col min="12289" max="12534" width="9.140625" style="38"/>
    <col min="12535" max="12544" width="11.140625" style="38" customWidth="1"/>
    <col min="12545" max="12790" width="9.140625" style="38"/>
    <col min="12791" max="12800" width="11.140625" style="38" customWidth="1"/>
    <col min="12801" max="13046" width="9.140625" style="38"/>
    <col min="13047" max="13056" width="11.140625" style="38" customWidth="1"/>
    <col min="13057" max="13302" width="9.140625" style="38"/>
    <col min="13303" max="13312" width="11.140625" style="38" customWidth="1"/>
    <col min="13313" max="13558" width="9.140625" style="38"/>
    <col min="13559" max="13568" width="11.140625" style="38" customWidth="1"/>
    <col min="13569" max="13814" width="9.140625" style="38"/>
    <col min="13815" max="13824" width="11.140625" style="38" customWidth="1"/>
    <col min="13825" max="14070" width="9.140625" style="38"/>
    <col min="14071" max="14080" width="11.140625" style="38" customWidth="1"/>
    <col min="14081" max="14326" width="9.140625" style="38"/>
    <col min="14327" max="14336" width="11.140625" style="38" customWidth="1"/>
    <col min="14337" max="14582" width="9.140625" style="38"/>
    <col min="14583" max="14592" width="11.140625" style="38" customWidth="1"/>
    <col min="14593" max="14838" width="9.140625" style="38"/>
    <col min="14839" max="14848" width="11.140625" style="38" customWidth="1"/>
    <col min="14849" max="15094" width="9.140625" style="38"/>
    <col min="15095" max="15104" width="11.140625" style="38" customWidth="1"/>
    <col min="15105" max="15350" width="9.140625" style="38"/>
    <col min="15351" max="15360" width="11.140625" style="38" customWidth="1"/>
    <col min="15361" max="15606" width="9.140625" style="38"/>
    <col min="15607" max="15616" width="11.140625" style="38" customWidth="1"/>
    <col min="15617" max="15862" width="9.140625" style="38"/>
    <col min="15863" max="15872" width="11.140625" style="38" customWidth="1"/>
    <col min="15873" max="16118" width="9.140625" style="38"/>
    <col min="16119" max="16128" width="11.140625" style="38" customWidth="1"/>
    <col min="16129" max="16384" width="9.140625" style="38"/>
  </cols>
  <sheetData>
    <row r="1" spans="1:10" ht="15.75" x14ac:dyDescent="0.25">
      <c r="A1" s="178" t="s">
        <v>0</v>
      </c>
      <c r="B1" s="178"/>
      <c r="C1" s="178"/>
      <c r="D1" s="178"/>
      <c r="E1" s="178"/>
      <c r="F1" s="178"/>
      <c r="G1" s="178"/>
      <c r="H1" s="178"/>
      <c r="I1" s="178"/>
      <c r="J1" s="178"/>
    </row>
    <row r="2" spans="1:10" ht="15.75" x14ac:dyDescent="0.25">
      <c r="A2" s="101"/>
      <c r="B2" s="99"/>
      <c r="C2" s="100"/>
      <c r="D2" s="100"/>
      <c r="E2" s="102" t="str">
        <f xml:space="preserve"> "2012"</f>
        <v>2012</v>
      </c>
      <c r="F2" s="102"/>
      <c r="G2" s="94"/>
      <c r="H2" s="99"/>
      <c r="I2" s="100"/>
      <c r="J2" s="100"/>
    </row>
    <row r="3" spans="1:10" ht="15.75" x14ac:dyDescent="0.25">
      <c r="A3" s="178" t="s">
        <v>131</v>
      </c>
      <c r="B3" s="178"/>
      <c r="C3" s="178"/>
      <c r="D3" s="178"/>
      <c r="E3" s="178"/>
      <c r="F3" s="178"/>
      <c r="G3" s="178"/>
      <c r="H3" s="178"/>
      <c r="I3" s="178"/>
      <c r="J3" s="178"/>
    </row>
    <row r="4" spans="1:10" ht="15.75" x14ac:dyDescent="0.25">
      <c r="A4" s="34" t="s">
        <v>68</v>
      </c>
      <c r="B4" s="35"/>
      <c r="C4" s="36"/>
      <c r="D4" s="36"/>
      <c r="E4" s="37"/>
      <c r="F4" s="34"/>
      <c r="G4" s="34"/>
      <c r="H4" s="35"/>
      <c r="I4" s="36"/>
      <c r="J4" s="36"/>
    </row>
    <row r="5" spans="1:10" ht="15.75" customHeight="1" x14ac:dyDescent="0.2">
      <c r="A5" s="175" t="s">
        <v>132</v>
      </c>
      <c r="B5" s="175"/>
      <c r="C5" s="175"/>
      <c r="D5" s="175"/>
      <c r="E5" s="175"/>
      <c r="F5" s="175"/>
      <c r="G5" s="175"/>
      <c r="H5" s="175"/>
      <c r="I5" s="175"/>
      <c r="J5" s="175"/>
    </row>
    <row r="6" spans="1:10" ht="15.75" customHeight="1" x14ac:dyDescent="0.2">
      <c r="A6" s="175"/>
      <c r="B6" s="175"/>
      <c r="C6" s="175"/>
      <c r="D6" s="175"/>
      <c r="E6" s="175"/>
      <c r="F6" s="175"/>
      <c r="G6" s="175"/>
      <c r="H6" s="175"/>
      <c r="I6" s="175"/>
      <c r="J6" s="175"/>
    </row>
    <row r="7" spans="1:10" ht="13.5" thickBot="1" x14ac:dyDescent="0.25">
      <c r="A7" s="39"/>
      <c r="B7" s="40"/>
      <c r="C7" s="39"/>
      <c r="D7" s="39"/>
      <c r="E7" s="40"/>
      <c r="F7" s="39"/>
      <c r="G7" s="39"/>
      <c r="H7" s="40"/>
      <c r="I7" s="39"/>
      <c r="J7" s="39"/>
    </row>
    <row r="8" spans="1:10" ht="13.5" thickBot="1" x14ac:dyDescent="0.25">
      <c r="A8" s="41" t="s">
        <v>1</v>
      </c>
      <c r="B8" s="42"/>
      <c r="C8" s="43"/>
      <c r="D8" s="43"/>
      <c r="E8" s="42"/>
      <c r="F8" s="43"/>
      <c r="G8" s="43"/>
      <c r="H8" s="42"/>
      <c r="I8" s="43"/>
      <c r="J8" s="44"/>
    </row>
    <row r="9" spans="1:10" x14ac:dyDescent="0.2">
      <c r="A9" s="45"/>
      <c r="B9" s="46" t="s">
        <v>2</v>
      </c>
      <c r="C9" s="47"/>
      <c r="D9" s="48"/>
      <c r="E9" s="46" t="s">
        <v>3</v>
      </c>
      <c r="F9" s="47"/>
      <c r="G9" s="48"/>
      <c r="H9" s="46" t="s">
        <v>4</v>
      </c>
      <c r="I9" s="49"/>
      <c r="J9" s="50"/>
    </row>
    <row r="10" spans="1:10" x14ac:dyDescent="0.2">
      <c r="A10" s="51"/>
      <c r="B10" s="52"/>
      <c r="C10" s="53" t="s">
        <v>5</v>
      </c>
      <c r="D10" s="54"/>
      <c r="E10" s="52"/>
      <c r="F10" s="53" t="s">
        <v>5</v>
      </c>
      <c r="G10" s="54"/>
      <c r="H10" s="52"/>
      <c r="I10" s="53" t="s">
        <v>5</v>
      </c>
      <c r="J10" s="54"/>
    </row>
    <row r="11" spans="1:10" x14ac:dyDescent="0.2">
      <c r="A11" s="51"/>
      <c r="B11" s="55" t="s">
        <v>6</v>
      </c>
      <c r="C11" s="53" t="s">
        <v>7</v>
      </c>
      <c r="D11" s="54" t="s">
        <v>8</v>
      </c>
      <c r="E11" s="55" t="s">
        <v>6</v>
      </c>
      <c r="F11" s="53" t="s">
        <v>7</v>
      </c>
      <c r="G11" s="54" t="s">
        <v>8</v>
      </c>
      <c r="H11" s="55" t="s">
        <v>6</v>
      </c>
      <c r="I11" s="53" t="s">
        <v>7</v>
      </c>
      <c r="J11" s="54" t="s">
        <v>8</v>
      </c>
    </row>
    <row r="12" spans="1:10" ht="13.5" thickBot="1" x14ac:dyDescent="0.25">
      <c r="A12" s="51" t="s">
        <v>9</v>
      </c>
      <c r="B12" s="55" t="s">
        <v>10</v>
      </c>
      <c r="C12" s="53" t="s">
        <v>98</v>
      </c>
      <c r="D12" s="54" t="s">
        <v>11</v>
      </c>
      <c r="E12" s="95" t="s">
        <v>10</v>
      </c>
      <c r="F12" s="96" t="s">
        <v>98</v>
      </c>
      <c r="G12" s="97" t="s">
        <v>11</v>
      </c>
      <c r="H12" s="95" t="s">
        <v>10</v>
      </c>
      <c r="I12" s="53" t="s">
        <v>98</v>
      </c>
      <c r="J12" s="54" t="s">
        <v>11</v>
      </c>
    </row>
    <row r="13" spans="1:10" ht="13.5" thickBot="1" x14ac:dyDescent="0.25">
      <c r="A13" s="90">
        <v>2010</v>
      </c>
      <c r="B13" s="91">
        <v>84.853427088250001</v>
      </c>
      <c r="C13" s="92">
        <v>37.153550000000003</v>
      </c>
      <c r="D13" s="93">
        <f>(B13-C13)/C13</f>
        <v>1.2838578571428569</v>
      </c>
      <c r="E13" s="98">
        <v>43.938865682950002</v>
      </c>
      <c r="F13" s="92">
        <v>8.4922400000000007</v>
      </c>
      <c r="G13" s="93">
        <f>(E13-F13)/F13</f>
        <v>4.1740018749999992</v>
      </c>
      <c r="H13" s="98">
        <v>58.455897751169999</v>
      </c>
      <c r="I13" s="92">
        <v>15.922950000000002</v>
      </c>
      <c r="J13" s="93">
        <f>(H13-I13)/I13</f>
        <v>2.6711725999999998</v>
      </c>
    </row>
    <row r="14" spans="1:10" x14ac:dyDescent="0.2">
      <c r="A14" s="56">
        <v>2011</v>
      </c>
      <c r="B14" s="57">
        <v>160.30324799818237</v>
      </c>
      <c r="C14" s="58">
        <v>115.85355000000001</v>
      </c>
      <c r="D14" s="59">
        <f t="shared" ref="D14:D15" si="0">(B14-C14)/C14</f>
        <v>0.38367143689755173</v>
      </c>
      <c r="E14" s="83">
        <v>83.042851527900169</v>
      </c>
      <c r="F14" s="58">
        <v>49.67800900000001</v>
      </c>
      <c r="G14" s="59">
        <f>(E14-F14)/F14</f>
        <v>0.67162197518624689</v>
      </c>
      <c r="H14" s="83">
        <v>110.55305095130547</v>
      </c>
      <c r="I14" s="58">
        <v>72.522950000000009</v>
      </c>
      <c r="J14" s="59">
        <f>(H14-I14)/I14</f>
        <v>0.52438712092248663</v>
      </c>
    </row>
    <row r="15" spans="1:10" x14ac:dyDescent="0.2">
      <c r="A15" s="56">
        <v>2012</v>
      </c>
      <c r="B15" s="57">
        <v>232.92515286953397</v>
      </c>
      <c r="C15" s="58">
        <v>188.25355000000002</v>
      </c>
      <c r="D15" s="59">
        <f t="shared" si="0"/>
        <v>0.23729487634912569</v>
      </c>
      <c r="E15" s="83">
        <v>117.97167930831986</v>
      </c>
      <c r="F15" s="58">
        <v>87.578009000000009</v>
      </c>
      <c r="G15" s="59">
        <f>(E15-F15)/F15</f>
        <v>0.34704682893989808</v>
      </c>
      <c r="H15" s="83">
        <v>158.91882442635043</v>
      </c>
      <c r="I15" s="58">
        <v>121.12295</v>
      </c>
      <c r="J15" s="59">
        <f>(H15-I15)/I15</f>
        <v>0.31204552420784354</v>
      </c>
    </row>
    <row r="16" spans="1:10" x14ac:dyDescent="0.2">
      <c r="A16" s="56">
        <v>2013</v>
      </c>
      <c r="B16" s="57"/>
      <c r="C16" s="58">
        <v>258.45355000000001</v>
      </c>
      <c r="D16" s="59"/>
      <c r="E16" s="57"/>
      <c r="F16" s="58">
        <v>124.47800900000001</v>
      </c>
      <c r="G16" s="59"/>
      <c r="H16" s="57"/>
      <c r="I16" s="58">
        <v>168.22295</v>
      </c>
      <c r="J16" s="59"/>
    </row>
    <row r="17" spans="1:12" x14ac:dyDescent="0.2">
      <c r="A17" s="56">
        <v>2014</v>
      </c>
      <c r="B17" s="57"/>
      <c r="C17" s="58">
        <v>326.55354999999997</v>
      </c>
      <c r="D17" s="59"/>
      <c r="E17" s="57"/>
      <c r="F17" s="58">
        <v>160.37800900000002</v>
      </c>
      <c r="G17" s="59"/>
      <c r="H17" s="57"/>
      <c r="I17" s="58">
        <v>213.92295000000001</v>
      </c>
      <c r="J17" s="59"/>
    </row>
    <row r="18" spans="1:12" x14ac:dyDescent="0.2">
      <c r="A18" s="56">
        <v>2015</v>
      </c>
      <c r="B18" s="57"/>
      <c r="C18" s="58">
        <v>386.85354999999998</v>
      </c>
      <c r="D18" s="59"/>
      <c r="E18" s="57"/>
      <c r="F18" s="58">
        <v>191.77800900000003</v>
      </c>
      <c r="G18" s="59"/>
      <c r="H18" s="57"/>
      <c r="I18" s="58">
        <v>251.02295000000001</v>
      </c>
      <c r="J18" s="59"/>
    </row>
    <row r="19" spans="1:12" x14ac:dyDescent="0.2">
      <c r="A19" s="56">
        <v>2016</v>
      </c>
      <c r="B19" s="57"/>
      <c r="C19" s="58">
        <v>445.25354999999996</v>
      </c>
      <c r="D19" s="59"/>
      <c r="E19" s="57"/>
      <c r="F19" s="58">
        <v>222.17800900000003</v>
      </c>
      <c r="G19" s="59"/>
      <c r="H19" s="57"/>
      <c r="I19" s="58">
        <v>286.62295</v>
      </c>
      <c r="J19" s="59"/>
    </row>
    <row r="20" spans="1:12" x14ac:dyDescent="0.2">
      <c r="A20" s="56">
        <v>2017</v>
      </c>
      <c r="B20" s="57"/>
      <c r="C20" s="58">
        <v>493.55354999999997</v>
      </c>
      <c r="D20" s="59"/>
      <c r="E20" s="57"/>
      <c r="F20" s="58">
        <v>248.47800900000004</v>
      </c>
      <c r="G20" s="59"/>
      <c r="H20" s="57"/>
      <c r="I20" s="58">
        <v>315.52294999999998</v>
      </c>
      <c r="J20" s="59"/>
    </row>
    <row r="21" spans="1:12" x14ac:dyDescent="0.2">
      <c r="A21" s="56">
        <v>2018</v>
      </c>
      <c r="B21" s="57"/>
      <c r="C21" s="58">
        <v>540.35354999999993</v>
      </c>
      <c r="D21" s="59"/>
      <c r="E21" s="57"/>
      <c r="F21" s="58">
        <v>273.97800900000004</v>
      </c>
      <c r="G21" s="59"/>
      <c r="H21" s="57"/>
      <c r="I21" s="58">
        <v>343.02294999999998</v>
      </c>
      <c r="J21" s="59"/>
    </row>
    <row r="22" spans="1:12" ht="13.5" thickBot="1" x14ac:dyDescent="0.25">
      <c r="A22" s="60">
        <v>2019</v>
      </c>
      <c r="B22" s="61"/>
      <c r="C22" s="62">
        <v>585.85354999999993</v>
      </c>
      <c r="D22" s="63"/>
      <c r="E22" s="61"/>
      <c r="F22" s="62">
        <v>298.67800900000003</v>
      </c>
      <c r="G22" s="63"/>
      <c r="H22" s="61"/>
      <c r="I22" s="62">
        <v>369.32294999999999</v>
      </c>
      <c r="J22" s="63"/>
    </row>
    <row r="23" spans="1:12" s="89" customFormat="1" ht="13.5" thickBot="1" x14ac:dyDescent="0.25">
      <c r="A23" s="65"/>
      <c r="B23" s="64"/>
      <c r="C23" s="65"/>
      <c r="D23" s="65"/>
      <c r="E23" s="64"/>
      <c r="F23" s="65"/>
      <c r="G23" s="65"/>
      <c r="H23" s="64"/>
      <c r="I23" s="65"/>
      <c r="J23" s="65"/>
    </row>
    <row r="24" spans="1:12" ht="13.5" thickBot="1" x14ac:dyDescent="0.25">
      <c r="A24" s="41" t="s">
        <v>12</v>
      </c>
      <c r="B24" s="42"/>
      <c r="C24" s="43"/>
      <c r="D24" s="43"/>
      <c r="E24" s="42"/>
      <c r="F24" s="43"/>
      <c r="G24" s="43"/>
      <c r="H24" s="42"/>
      <c r="I24" s="43"/>
      <c r="J24" s="44"/>
    </row>
    <row r="25" spans="1:12" x14ac:dyDescent="0.2">
      <c r="A25" s="45"/>
      <c r="B25" s="46" t="s">
        <v>2</v>
      </c>
      <c r="C25" s="47"/>
      <c r="D25" s="48"/>
      <c r="E25" s="46" t="s">
        <v>3</v>
      </c>
      <c r="F25" s="47"/>
      <c r="G25" s="48"/>
      <c r="H25" s="46" t="s">
        <v>4</v>
      </c>
      <c r="I25" s="49"/>
      <c r="J25" s="50"/>
      <c r="L25" s="39"/>
    </row>
    <row r="26" spans="1:12" x14ac:dyDescent="0.2">
      <c r="A26" s="51"/>
      <c r="B26" s="52"/>
      <c r="C26" s="53" t="s">
        <v>5</v>
      </c>
      <c r="D26" s="54"/>
      <c r="E26" s="52"/>
      <c r="F26" s="53" t="s">
        <v>5</v>
      </c>
      <c r="G26" s="54"/>
      <c r="H26" s="52"/>
      <c r="I26" s="53" t="s">
        <v>5</v>
      </c>
      <c r="J26" s="54"/>
      <c r="L26" s="39"/>
    </row>
    <row r="27" spans="1:12" x14ac:dyDescent="0.2">
      <c r="A27" s="51"/>
      <c r="B27" s="55" t="s">
        <v>6</v>
      </c>
      <c r="C27" s="53" t="s">
        <v>7</v>
      </c>
      <c r="D27" s="54" t="s">
        <v>8</v>
      </c>
      <c r="E27" s="55" t="s">
        <v>6</v>
      </c>
      <c r="F27" s="53" t="s">
        <v>7</v>
      </c>
      <c r="G27" s="54" t="s">
        <v>8</v>
      </c>
      <c r="H27" s="55" t="s">
        <v>6</v>
      </c>
      <c r="I27" s="53" t="s">
        <v>7</v>
      </c>
      <c r="J27" s="54" t="s">
        <v>8</v>
      </c>
      <c r="L27" s="39"/>
    </row>
    <row r="28" spans="1:12" ht="13.5" thickBot="1" x14ac:dyDescent="0.25">
      <c r="A28" s="51" t="s">
        <v>9</v>
      </c>
      <c r="B28" s="95" t="s">
        <v>10</v>
      </c>
      <c r="C28" s="53" t="s">
        <v>98</v>
      </c>
      <c r="D28" s="54" t="s">
        <v>11</v>
      </c>
      <c r="E28" s="55" t="s">
        <v>10</v>
      </c>
      <c r="F28" s="53" t="s">
        <v>98</v>
      </c>
      <c r="G28" s="54" t="s">
        <v>11</v>
      </c>
      <c r="H28" s="55" t="s">
        <v>10</v>
      </c>
      <c r="I28" s="53" t="s">
        <v>98</v>
      </c>
      <c r="J28" s="54" t="s">
        <v>11</v>
      </c>
      <c r="L28" s="39"/>
    </row>
    <row r="29" spans="1:12" ht="13.5" thickBot="1" x14ac:dyDescent="0.25">
      <c r="A29" s="90">
        <v>2010</v>
      </c>
      <c r="B29" s="84">
        <v>31.495476712799999</v>
      </c>
      <c r="C29" s="92">
        <v>3.1640999999999999</v>
      </c>
      <c r="D29" s="93">
        <f>(B29-C29)/C29</f>
        <v>8.954008</v>
      </c>
      <c r="E29" s="91">
        <v>36.019899241200001</v>
      </c>
      <c r="F29" s="92">
        <v>3.1640999999999999</v>
      </c>
      <c r="G29" s="93">
        <f>(E29-F29)/F29</f>
        <v>10.383932000000001</v>
      </c>
      <c r="H29" s="91">
        <v>65.626765797299996</v>
      </c>
      <c r="I29" s="92">
        <v>3.1640999999999999</v>
      </c>
      <c r="J29" s="93">
        <f>(H29-I29)/I29</f>
        <v>19.741053000000001</v>
      </c>
      <c r="L29" s="39"/>
    </row>
    <row r="30" spans="1:12" x14ac:dyDescent="0.2">
      <c r="A30" s="56">
        <v>2011</v>
      </c>
      <c r="B30" s="83">
        <v>60.662357754110623</v>
      </c>
      <c r="C30" s="58">
        <v>25.464100000000002</v>
      </c>
      <c r="D30" s="59">
        <f>(B30-C30)/C30</f>
        <v>1.38226985262038</v>
      </c>
      <c r="E30" s="57">
        <v>65.417092046616062</v>
      </c>
      <c r="F30" s="58">
        <v>23.964100000000002</v>
      </c>
      <c r="G30" s="59">
        <f>(E30-F30)/F30</f>
        <v>1.729795487692676</v>
      </c>
      <c r="H30" s="57">
        <v>132.22339098197091</v>
      </c>
      <c r="I30" s="58">
        <v>62.864100000000001</v>
      </c>
      <c r="J30" s="59">
        <f>(H30-I30)/I30</f>
        <v>1.1033211480315617</v>
      </c>
      <c r="L30" s="39"/>
    </row>
    <row r="31" spans="1:12" x14ac:dyDescent="0.2">
      <c r="A31" s="56">
        <v>2012</v>
      </c>
      <c r="B31" s="83">
        <v>82.136004000583355</v>
      </c>
      <c r="C31" s="58">
        <v>45.164100000000005</v>
      </c>
      <c r="D31" s="59">
        <f>(B31-C31)/C31</f>
        <v>0.81861265918247783</v>
      </c>
      <c r="E31" s="57">
        <v>93.57866085122177</v>
      </c>
      <c r="F31" s="58">
        <v>43.664100000000005</v>
      </c>
      <c r="G31" s="59">
        <f>(E31-F31)/F31</f>
        <v>1.1431487389233206</v>
      </c>
      <c r="H31" s="57">
        <v>199.13169294655125</v>
      </c>
      <c r="I31" s="58">
        <v>113.5641</v>
      </c>
      <c r="J31" s="59">
        <f>(H31-I31)/I31</f>
        <v>0.75347396709480607</v>
      </c>
      <c r="L31" s="39"/>
    </row>
    <row r="32" spans="1:12" x14ac:dyDescent="0.2">
      <c r="A32" s="56">
        <v>2013</v>
      </c>
      <c r="B32" s="57"/>
      <c r="C32" s="58">
        <v>64.064099999999996</v>
      </c>
      <c r="D32" s="59"/>
      <c r="E32" s="57"/>
      <c r="F32" s="58">
        <v>62.664100000000005</v>
      </c>
      <c r="G32" s="59"/>
      <c r="H32" s="57"/>
      <c r="I32" s="58">
        <v>161.76409999999998</v>
      </c>
      <c r="J32" s="59"/>
      <c r="L32" s="39"/>
    </row>
    <row r="33" spans="1:12" x14ac:dyDescent="0.2">
      <c r="A33" s="66">
        <v>2014</v>
      </c>
      <c r="B33" s="67"/>
      <c r="C33" s="58">
        <v>77.064099999999996</v>
      </c>
      <c r="D33" s="68"/>
      <c r="E33" s="67"/>
      <c r="F33" s="58">
        <v>75.764099999999999</v>
      </c>
      <c r="G33" s="68"/>
      <c r="H33" s="67"/>
      <c r="I33" s="58">
        <v>190.0641</v>
      </c>
      <c r="J33" s="68"/>
      <c r="L33" s="39"/>
    </row>
    <row r="34" spans="1:12" x14ac:dyDescent="0.2">
      <c r="A34" s="66">
        <v>2015</v>
      </c>
      <c r="B34" s="67"/>
      <c r="C34" s="58">
        <v>89.464100000000002</v>
      </c>
      <c r="D34" s="68"/>
      <c r="E34" s="67"/>
      <c r="F34" s="58">
        <v>87.964100000000002</v>
      </c>
      <c r="G34" s="68"/>
      <c r="H34" s="67"/>
      <c r="I34" s="58">
        <v>215.66409999999999</v>
      </c>
      <c r="J34" s="68"/>
      <c r="L34" s="39"/>
    </row>
    <row r="35" spans="1:12" x14ac:dyDescent="0.2">
      <c r="A35" s="66">
        <v>2016</v>
      </c>
      <c r="B35" s="67"/>
      <c r="C35" s="58">
        <v>101.1641</v>
      </c>
      <c r="D35" s="68"/>
      <c r="E35" s="67"/>
      <c r="F35" s="58">
        <v>99.564099999999996</v>
      </c>
      <c r="G35" s="68"/>
      <c r="H35" s="67"/>
      <c r="I35" s="58">
        <v>239.9641</v>
      </c>
      <c r="J35" s="68"/>
      <c r="L35" s="39"/>
    </row>
    <row r="36" spans="1:12" x14ac:dyDescent="0.2">
      <c r="A36" s="66">
        <v>2017</v>
      </c>
      <c r="B36" s="67"/>
      <c r="C36" s="58">
        <v>111.9641</v>
      </c>
      <c r="D36" s="68"/>
      <c r="E36" s="67"/>
      <c r="F36" s="58">
        <v>109.9641</v>
      </c>
      <c r="G36" s="68"/>
      <c r="H36" s="67"/>
      <c r="I36" s="58">
        <v>261.26409999999998</v>
      </c>
      <c r="J36" s="68"/>
      <c r="L36" s="39"/>
    </row>
    <row r="37" spans="1:12" x14ac:dyDescent="0.2">
      <c r="A37" s="66">
        <v>2018</v>
      </c>
      <c r="B37" s="67"/>
      <c r="C37" s="58">
        <v>122.2641</v>
      </c>
      <c r="D37" s="68"/>
      <c r="E37" s="67"/>
      <c r="F37" s="58">
        <v>119.86410000000001</v>
      </c>
      <c r="G37" s="68"/>
      <c r="H37" s="67"/>
      <c r="I37" s="58">
        <v>281.46409999999997</v>
      </c>
      <c r="J37" s="68"/>
      <c r="L37" s="39"/>
    </row>
    <row r="38" spans="1:12" ht="13.5" thickBot="1" x14ac:dyDescent="0.25">
      <c r="A38" s="69">
        <v>2019</v>
      </c>
      <c r="B38" s="70"/>
      <c r="C38" s="62">
        <v>132.0641</v>
      </c>
      <c r="D38" s="71"/>
      <c r="E38" s="70"/>
      <c r="F38" s="62">
        <v>129.26410000000001</v>
      </c>
      <c r="G38" s="71"/>
      <c r="H38" s="70"/>
      <c r="I38" s="62">
        <v>300.66409999999996</v>
      </c>
      <c r="J38" s="71"/>
      <c r="L38" s="39"/>
    </row>
    <row r="39" spans="1:12" x14ac:dyDescent="0.2">
      <c r="A39" s="76"/>
      <c r="B39" s="77"/>
      <c r="C39" s="58"/>
      <c r="D39" s="78"/>
      <c r="E39" s="77" t="s">
        <v>134</v>
      </c>
      <c r="F39" s="58"/>
      <c r="G39" s="78"/>
      <c r="H39" s="77"/>
      <c r="I39" s="58"/>
      <c r="J39" s="78"/>
    </row>
    <row r="40" spans="1:12" ht="14.25" customHeight="1" x14ac:dyDescent="0.2">
      <c r="A40" s="176" t="s">
        <v>133</v>
      </c>
      <c r="B40" s="177"/>
      <c r="C40" s="177"/>
      <c r="D40" s="177"/>
      <c r="E40" s="177"/>
      <c r="F40" s="177"/>
      <c r="G40" s="177"/>
      <c r="H40" s="177"/>
      <c r="I40" s="177"/>
      <c r="J40" s="177"/>
    </row>
    <row r="41" spans="1:12" ht="14.25" customHeight="1" x14ac:dyDescent="0.2">
      <c r="A41" s="177"/>
      <c r="B41" s="177"/>
      <c r="C41" s="177"/>
      <c r="D41" s="177"/>
      <c r="E41" s="177"/>
      <c r="F41" s="177"/>
      <c r="G41" s="177"/>
      <c r="H41" s="177"/>
      <c r="I41" s="177"/>
      <c r="J41" s="177"/>
    </row>
    <row r="42" spans="1:12" ht="14.25" customHeight="1" x14ac:dyDescent="0.2">
      <c r="A42" s="38" t="s">
        <v>69</v>
      </c>
    </row>
    <row r="43" spans="1:12" ht="14.25" customHeight="1" x14ac:dyDescent="0.2"/>
  </sheetData>
  <customSheetViews>
    <customSheetView guid="{AF347661-7E2B-4AD3-BA82-5028E4F4DE78}" fitToPage="1" topLeftCell="A2">
      <selection activeCell="H40" sqref="H40"/>
      <pageMargins left="0.7" right="0.7" top="0.75" bottom="0.75" header="0.3" footer="0.3"/>
      <printOptions horizontalCentered="1" verticalCentered="1"/>
      <pageSetup scale="94" orientation="landscape" r:id="rId1"/>
      <headerFooter>
        <oddFooter>Page &amp;P</oddFooter>
      </headerFooter>
    </customSheetView>
    <customSheetView guid="{2ACA7B64-3607-46AC-8503-6FD31F6EC315}" showPageBreaks="1" fitToPage="1" printArea="1" topLeftCell="A2">
      <selection activeCell="H40" sqref="H40"/>
      <pageMargins left="0.7" right="0.7" top="0.75" bottom="0.75" header="0.3" footer="0.3"/>
      <printOptions horizontalCentered="1" verticalCentered="1"/>
      <pageSetup scale="94" orientation="landscape" r:id="rId2"/>
      <headerFooter>
        <oddFooter>Page &amp;P</oddFooter>
      </headerFooter>
    </customSheetView>
    <customSheetView guid="{CE06DB2A-5963-4BAE-BB67-53B7E9DE6884}" showPageBreaks="1" fitToPage="1" printArea="1" topLeftCell="A2">
      <selection activeCell="H40" sqref="H40"/>
      <pageMargins left="0.7" right="0.7" top="0.75" bottom="0.75" header="0.3" footer="0.3"/>
      <printOptions horizontalCentered="1" verticalCentered="1"/>
      <pageSetup scale="94" orientation="landscape" r:id="rId3"/>
      <headerFooter>
        <oddFooter>Page &amp;P</oddFooter>
      </headerFooter>
    </customSheetView>
    <customSheetView guid="{E04595B1-3086-49B2-BDA0-EEE5979F9447}" showPageBreaks="1" fitToPage="1" printArea="1" topLeftCell="A7">
      <selection activeCell="H40" sqref="H40"/>
      <pageMargins left="0.7" right="0.7" top="0.75" bottom="0.75" header="0.3" footer="0.3"/>
      <printOptions horizontalCentered="1" verticalCentered="1"/>
      <pageSetup scale="94" orientation="landscape" r:id="rId4"/>
      <headerFooter>
        <oddFooter>Page &amp;P</oddFooter>
      </headerFooter>
    </customSheetView>
    <customSheetView guid="{EF1200A2-2A7F-4A80-B03D-7F87ACE09AA9}" showPageBreaks="1" fitToPage="1" printArea="1" topLeftCell="A2">
      <selection activeCell="H40" sqref="H40"/>
      <pageMargins left="0.7" right="0.7" top="0.75" bottom="0.75" header="0.3" footer="0.3"/>
      <printOptions horizontalCentered="1" verticalCentered="1"/>
      <pageSetup scale="94" orientation="landscape" r:id="rId5"/>
      <headerFooter>
        <oddFooter>Page &amp;P</oddFooter>
      </headerFooter>
    </customSheetView>
  </customSheetViews>
  <mergeCells count="4">
    <mergeCell ref="A5:J6"/>
    <mergeCell ref="A40:J41"/>
    <mergeCell ref="A3:J3"/>
    <mergeCell ref="A1:J1"/>
  </mergeCells>
  <printOptions horizontalCentered="1"/>
  <pageMargins left="0.25" right="0.25" top="0.75" bottom="0.75" header="0.3" footer="0.3"/>
  <pageSetup scale="93" orientation="portrait" r:id="rId6"/>
  <drawing r:id="rId7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2">
    <tabColor rgb="FFFF0000"/>
    <pageSetUpPr fitToPage="1"/>
  </sheetPr>
  <dimension ref="A1:P43"/>
  <sheetViews>
    <sheetView topLeftCell="A20" zoomScale="90" zoomScaleNormal="90" workbookViewId="0">
      <selection activeCell="G39" sqref="G39"/>
    </sheetView>
  </sheetViews>
  <sheetFormatPr defaultColWidth="9.140625" defaultRowHeight="15" x14ac:dyDescent="0.2"/>
  <cols>
    <col min="1" max="1" width="17.140625" style="3" customWidth="1"/>
    <col min="2" max="2" width="19.42578125" style="3" customWidth="1"/>
    <col min="3" max="9" width="15.7109375" style="3" customWidth="1"/>
    <col min="10" max="11" width="9.140625" style="3"/>
    <col min="12" max="12" width="9.7109375" style="3" customWidth="1"/>
    <col min="13" max="16384" width="9.140625" style="3"/>
  </cols>
  <sheetData>
    <row r="1" spans="1:14" ht="18" x14ac:dyDescent="0.25">
      <c r="A1" s="2" t="s">
        <v>13</v>
      </c>
      <c r="B1" s="1"/>
      <c r="C1" s="1"/>
      <c r="D1" s="1"/>
      <c r="E1" s="1"/>
      <c r="F1" s="1"/>
      <c r="G1" s="1"/>
      <c r="H1" s="1"/>
      <c r="I1" s="1"/>
    </row>
    <row r="3" spans="1:14" x14ac:dyDescent="0.2">
      <c r="A3" s="3" t="s">
        <v>14</v>
      </c>
      <c r="B3" s="4"/>
      <c r="C3" s="3" t="s">
        <v>15</v>
      </c>
    </row>
    <row r="4" spans="1:14" x14ac:dyDescent="0.2">
      <c r="A4" s="3" t="s">
        <v>16</v>
      </c>
      <c r="C4" s="5" t="s">
        <v>67</v>
      </c>
    </row>
    <row r="5" spans="1:14" x14ac:dyDescent="0.2">
      <c r="A5" s="3" t="s">
        <v>64</v>
      </c>
      <c r="C5" s="16">
        <v>2007</v>
      </c>
    </row>
    <row r="6" spans="1:14" ht="18.75" x14ac:dyDescent="0.3">
      <c r="A6" s="3" t="s">
        <v>17</v>
      </c>
      <c r="C6" s="79" t="s">
        <v>99</v>
      </c>
      <c r="D6" s="75"/>
    </row>
    <row r="7" spans="1:14" x14ac:dyDescent="0.2">
      <c r="C7" s="15"/>
    </row>
    <row r="8" spans="1:14" x14ac:dyDescent="0.2">
      <c r="A8" s="6" t="s">
        <v>18</v>
      </c>
      <c r="B8" s="6" t="s">
        <v>19</v>
      </c>
      <c r="C8" s="6" t="s">
        <v>20</v>
      </c>
      <c r="D8" s="6" t="s">
        <v>21</v>
      </c>
      <c r="E8" s="6" t="s">
        <v>22</v>
      </c>
      <c r="F8" s="6" t="s">
        <v>23</v>
      </c>
      <c r="G8" s="6" t="s">
        <v>24</v>
      </c>
      <c r="H8" s="6" t="s">
        <v>25</v>
      </c>
      <c r="I8" s="6" t="s">
        <v>26</v>
      </c>
    </row>
    <row r="9" spans="1:14" x14ac:dyDescent="0.2">
      <c r="I9" s="6" t="s">
        <v>27</v>
      </c>
    </row>
    <row r="10" spans="1:14" x14ac:dyDescent="0.2">
      <c r="A10" s="6"/>
      <c r="B10" s="6"/>
      <c r="C10" s="6"/>
      <c r="D10" s="6" t="s">
        <v>28</v>
      </c>
      <c r="E10" s="6" t="s">
        <v>28</v>
      </c>
      <c r="F10" s="6" t="s">
        <v>27</v>
      </c>
      <c r="G10" s="6" t="s">
        <v>27</v>
      </c>
      <c r="H10" s="6" t="s">
        <v>27</v>
      </c>
      <c r="I10" s="6" t="s">
        <v>29</v>
      </c>
    </row>
    <row r="11" spans="1:14" x14ac:dyDescent="0.2">
      <c r="A11" s="6"/>
      <c r="B11" s="6"/>
      <c r="C11" s="6" t="s">
        <v>30</v>
      </c>
      <c r="D11" s="6" t="s">
        <v>31</v>
      </c>
      <c r="E11" s="6" t="s">
        <v>31</v>
      </c>
      <c r="F11" s="6" t="s">
        <v>32</v>
      </c>
      <c r="G11" s="6" t="s">
        <v>31</v>
      </c>
      <c r="H11" s="6" t="s">
        <v>31</v>
      </c>
      <c r="I11" s="6" t="s">
        <v>33</v>
      </c>
    </row>
    <row r="12" spans="1:14" x14ac:dyDescent="0.2">
      <c r="A12" s="6"/>
      <c r="B12" s="6" t="s">
        <v>30</v>
      </c>
      <c r="C12" s="6" t="s">
        <v>34</v>
      </c>
      <c r="D12" s="6" t="s">
        <v>34</v>
      </c>
      <c r="E12" s="6" t="s">
        <v>35</v>
      </c>
      <c r="F12" s="6" t="s">
        <v>34</v>
      </c>
      <c r="G12" s="6" t="s">
        <v>34</v>
      </c>
      <c r="H12" s="6" t="s">
        <v>35</v>
      </c>
      <c r="I12" s="6" t="s">
        <v>28</v>
      </c>
    </row>
    <row r="13" spans="1:14" x14ac:dyDescent="0.2">
      <c r="A13" s="6"/>
      <c r="B13" s="6" t="s">
        <v>34</v>
      </c>
      <c r="C13" s="6" t="s">
        <v>36</v>
      </c>
      <c r="D13" s="6" t="s">
        <v>37</v>
      </c>
      <c r="E13" s="6" t="s">
        <v>38</v>
      </c>
      <c r="F13" s="6" t="s">
        <v>37</v>
      </c>
      <c r="G13" s="6" t="s">
        <v>37</v>
      </c>
      <c r="H13" s="6" t="s">
        <v>38</v>
      </c>
      <c r="I13" s="6" t="s">
        <v>39</v>
      </c>
    </row>
    <row r="14" spans="1:14" ht="15.75" x14ac:dyDescent="0.25">
      <c r="A14" s="72" t="s">
        <v>40</v>
      </c>
      <c r="B14" s="72" t="s">
        <v>41</v>
      </c>
      <c r="C14" s="72" t="s">
        <v>41</v>
      </c>
      <c r="D14" s="72" t="s">
        <v>39</v>
      </c>
      <c r="E14" s="72" t="s">
        <v>42</v>
      </c>
      <c r="F14" s="72" t="s">
        <v>39</v>
      </c>
      <c r="G14" s="72" t="s">
        <v>39</v>
      </c>
      <c r="H14" s="72" t="s">
        <v>43</v>
      </c>
      <c r="I14" s="72" t="s">
        <v>44</v>
      </c>
      <c r="K14" s="80" t="s">
        <v>101</v>
      </c>
      <c r="L14" s="81"/>
      <c r="M14" s="81"/>
      <c r="N14" s="81"/>
    </row>
    <row r="15" spans="1:14" x14ac:dyDescent="0.2">
      <c r="A15" s="6">
        <v>2010</v>
      </c>
      <c r="B15" s="9">
        <v>1441396</v>
      </c>
      <c r="C15" s="24">
        <v>408000</v>
      </c>
      <c r="D15" s="24">
        <v>2617</v>
      </c>
      <c r="E15" s="25">
        <f t="shared" ref="E15:E16" si="0">+D15/C15</f>
        <v>6.4142156862745095E-3</v>
      </c>
      <c r="F15" s="7">
        <v>1587</v>
      </c>
      <c r="G15" s="9">
        <f>F15</f>
        <v>1587</v>
      </c>
      <c r="H15" s="8">
        <f>G15/C15</f>
        <v>3.8897058823529414E-3</v>
      </c>
      <c r="I15" s="7">
        <f>G15-D15</f>
        <v>-1030</v>
      </c>
      <c r="L15" s="17">
        <v>379</v>
      </c>
      <c r="M15" s="3" t="s">
        <v>57</v>
      </c>
    </row>
    <row r="16" spans="1:14" x14ac:dyDescent="0.2">
      <c r="A16" s="6">
        <v>2011</v>
      </c>
      <c r="B16" s="9">
        <v>1453081</v>
      </c>
      <c r="C16" s="24">
        <v>427000</v>
      </c>
      <c r="D16" s="24">
        <f>+D15+597</f>
        <v>3214</v>
      </c>
      <c r="E16" s="25">
        <f t="shared" si="0"/>
        <v>7.5269320843091335E-3</v>
      </c>
      <c r="F16" s="31">
        <v>199</v>
      </c>
      <c r="G16" s="32">
        <f>G15+F16</f>
        <v>1786</v>
      </c>
      <c r="H16" s="33">
        <f>G16/C16</f>
        <v>4.1826697892271662E-3</v>
      </c>
      <c r="I16" s="32">
        <f>G16-D16</f>
        <v>-1428</v>
      </c>
      <c r="L16" s="29">
        <v>8.1600000000000006E-2</v>
      </c>
      <c r="M16" s="3" t="s">
        <v>58</v>
      </c>
    </row>
    <row r="17" spans="1:13" x14ac:dyDescent="0.2">
      <c r="A17" s="6">
        <v>2012</v>
      </c>
      <c r="B17" s="9">
        <v>1470238</v>
      </c>
      <c r="C17" s="24"/>
      <c r="D17" s="24"/>
      <c r="E17" s="25"/>
      <c r="F17" s="9"/>
      <c r="G17" s="9"/>
      <c r="H17" s="10"/>
      <c r="I17" s="9"/>
      <c r="L17" s="3" t="s">
        <v>100</v>
      </c>
      <c r="M17" s="3" t="s">
        <v>59</v>
      </c>
    </row>
    <row r="18" spans="1:13" x14ac:dyDescent="0.2">
      <c r="A18" s="6">
        <v>2013</v>
      </c>
      <c r="B18" s="9">
        <v>1491898</v>
      </c>
      <c r="C18" s="24"/>
      <c r="D18" s="24"/>
      <c r="E18" s="25"/>
      <c r="F18" s="9"/>
      <c r="G18" s="9"/>
      <c r="H18" s="10"/>
      <c r="I18" s="9"/>
      <c r="L18" s="3">
        <v>15</v>
      </c>
      <c r="M18" s="3" t="s">
        <v>60</v>
      </c>
    </row>
    <row r="19" spans="1:13" x14ac:dyDescent="0.2">
      <c r="A19" s="6">
        <v>2014</v>
      </c>
      <c r="B19" s="9">
        <v>1515281</v>
      </c>
      <c r="C19" s="24"/>
      <c r="D19" s="24"/>
      <c r="E19" s="25"/>
      <c r="F19" s="9"/>
      <c r="G19" s="9"/>
      <c r="H19" s="10"/>
      <c r="I19" s="9"/>
    </row>
    <row r="20" spans="1:13" x14ac:dyDescent="0.2">
      <c r="A20" s="6">
        <v>2015</v>
      </c>
      <c r="B20" s="9">
        <v>1539148</v>
      </c>
      <c r="C20" s="18"/>
      <c r="D20" s="18"/>
      <c r="E20" s="25"/>
      <c r="K20" s="3" t="s">
        <v>61</v>
      </c>
      <c r="L20" s="23">
        <f>L15*(L16/(1-(1+L16)^-30))</f>
        <v>34.175098575517666</v>
      </c>
      <c r="M20" s="3" t="s">
        <v>62</v>
      </c>
    </row>
    <row r="21" spans="1:13" x14ac:dyDescent="0.2">
      <c r="A21" s="6">
        <v>2016</v>
      </c>
      <c r="B21" s="9">
        <v>1562492</v>
      </c>
      <c r="C21" s="18"/>
      <c r="D21" s="18"/>
      <c r="E21" s="25"/>
      <c r="L21" s="19">
        <f>L20*(E35/L18)</f>
        <v>0</v>
      </c>
      <c r="M21" s="3" t="s">
        <v>63</v>
      </c>
    </row>
    <row r="22" spans="1:13" x14ac:dyDescent="0.2">
      <c r="A22" s="6">
        <v>2017</v>
      </c>
      <c r="B22" s="9">
        <v>1585247</v>
      </c>
      <c r="C22" s="19"/>
      <c r="D22" s="19"/>
      <c r="E22" s="25"/>
    </row>
    <row r="23" spans="1:13" x14ac:dyDescent="0.2">
      <c r="A23" s="6">
        <v>2018</v>
      </c>
      <c r="B23" s="9">
        <v>1607594</v>
      </c>
      <c r="C23" s="20"/>
      <c r="D23" s="20"/>
      <c r="E23" s="25"/>
      <c r="F23" s="20"/>
      <c r="G23" s="20"/>
      <c r="H23" s="20"/>
      <c r="I23" s="20"/>
    </row>
    <row r="24" spans="1:13" x14ac:dyDescent="0.2">
      <c r="A24" s="6">
        <v>2019</v>
      </c>
      <c r="B24" s="9">
        <v>1629707</v>
      </c>
      <c r="C24" s="20"/>
      <c r="D24" s="20"/>
      <c r="E24" s="25"/>
      <c r="F24" s="20"/>
      <c r="G24" s="20"/>
      <c r="H24" s="20"/>
      <c r="I24" s="20"/>
    </row>
    <row r="25" spans="1:13" x14ac:dyDescent="0.2">
      <c r="A25" s="22"/>
      <c r="B25" s="9"/>
      <c r="C25" s="20"/>
      <c r="D25" s="20"/>
      <c r="E25" s="20"/>
      <c r="F25" s="20"/>
      <c r="G25" s="20"/>
      <c r="H25" s="20"/>
      <c r="I25" s="20"/>
      <c r="K25" s="16" t="s">
        <v>65</v>
      </c>
    </row>
    <row r="26" spans="1:13" x14ac:dyDescent="0.2">
      <c r="A26" s="21" t="s">
        <v>102</v>
      </c>
      <c r="B26" s="9"/>
      <c r="C26" s="20"/>
      <c r="D26" s="20"/>
      <c r="E26" s="20"/>
      <c r="F26" s="20"/>
      <c r="G26" s="20"/>
      <c r="H26" s="20"/>
      <c r="I26" s="20"/>
      <c r="K26" s="16"/>
    </row>
    <row r="27" spans="1:13" x14ac:dyDescent="0.2">
      <c r="A27" s="22" t="s">
        <v>97</v>
      </c>
      <c r="B27" s="9"/>
      <c r="C27" s="20"/>
      <c r="D27" s="20"/>
      <c r="E27" s="20"/>
      <c r="F27" s="20"/>
      <c r="G27" s="20"/>
      <c r="H27" s="20"/>
      <c r="I27" s="20"/>
      <c r="K27" s="16" t="s">
        <v>66</v>
      </c>
    </row>
    <row r="28" spans="1:13" x14ac:dyDescent="0.2">
      <c r="A28" s="20"/>
      <c r="B28" s="20"/>
      <c r="C28" s="22"/>
      <c r="D28" s="22"/>
      <c r="E28" s="22"/>
      <c r="F28" s="22"/>
      <c r="G28" s="20"/>
      <c r="H28" s="20"/>
      <c r="I28" s="20"/>
    </row>
    <row r="29" spans="1:13" x14ac:dyDescent="0.2">
      <c r="A29" s="20"/>
      <c r="B29" s="20"/>
      <c r="C29" s="22"/>
      <c r="D29" s="22"/>
      <c r="E29" s="22"/>
      <c r="F29" s="22"/>
      <c r="G29" s="20"/>
      <c r="H29" s="20"/>
      <c r="I29" s="20"/>
    </row>
    <row r="30" spans="1:13" x14ac:dyDescent="0.2">
      <c r="A30" s="20"/>
      <c r="B30" s="20"/>
      <c r="C30" s="22"/>
      <c r="D30" s="22"/>
      <c r="E30" s="22"/>
      <c r="F30" s="22"/>
      <c r="G30" s="20"/>
      <c r="H30" s="20"/>
      <c r="I30" s="20"/>
    </row>
    <row r="31" spans="1:13" x14ac:dyDescent="0.2">
      <c r="A31" s="20"/>
      <c r="B31" s="20"/>
      <c r="C31" s="22"/>
      <c r="D31" s="22"/>
      <c r="E31" s="22"/>
      <c r="F31" s="22"/>
      <c r="G31" s="20"/>
      <c r="H31" s="20"/>
      <c r="I31" s="20"/>
    </row>
    <row r="32" spans="1:13" x14ac:dyDescent="0.2">
      <c r="A32" s="3" t="s">
        <v>107</v>
      </c>
      <c r="C32" s="11" t="s">
        <v>46</v>
      </c>
      <c r="D32" s="12"/>
      <c r="E32" s="11" t="s">
        <v>47</v>
      </c>
      <c r="F32" s="12"/>
    </row>
    <row r="33" spans="1:16" x14ac:dyDescent="0.2">
      <c r="A33" s="81" t="s">
        <v>48</v>
      </c>
      <c r="B33" s="81"/>
      <c r="C33" s="82" t="s">
        <v>49</v>
      </c>
      <c r="D33" s="82" t="s">
        <v>50</v>
      </c>
      <c r="E33" s="82" t="s">
        <v>49</v>
      </c>
      <c r="F33" s="82" t="s">
        <v>50</v>
      </c>
      <c r="K33" s="4"/>
      <c r="L33" s="4"/>
      <c r="M33" s="4"/>
      <c r="N33" s="4"/>
      <c r="O33" s="4"/>
      <c r="P33" s="4"/>
    </row>
    <row r="34" spans="1:16" x14ac:dyDescent="0.2">
      <c r="A34" s="3" t="s">
        <v>51</v>
      </c>
      <c r="C34" s="27">
        <f t="shared" ref="C34:D36" si="1">E34/$F$16</f>
        <v>0</v>
      </c>
      <c r="D34" s="27">
        <f t="shared" si="1"/>
        <v>0</v>
      </c>
      <c r="E34" s="13"/>
      <c r="F34" s="13">
        <f>E34*1.0615</f>
        <v>0</v>
      </c>
      <c r="K34" s="4"/>
      <c r="L34" s="4"/>
      <c r="M34" s="4"/>
      <c r="N34" s="4"/>
      <c r="O34" s="4"/>
      <c r="P34" s="4"/>
    </row>
    <row r="35" spans="1:16" x14ac:dyDescent="0.2">
      <c r="A35" s="3" t="s">
        <v>52</v>
      </c>
      <c r="C35" s="27">
        <f t="shared" si="1"/>
        <v>0</v>
      </c>
      <c r="D35" s="27">
        <f t="shared" si="1"/>
        <v>0</v>
      </c>
      <c r="E35" s="13"/>
      <c r="F35" s="13">
        <f>E35*1.0615</f>
        <v>0</v>
      </c>
    </row>
    <row r="36" spans="1:16" x14ac:dyDescent="0.2">
      <c r="A36" s="3" t="s">
        <v>53</v>
      </c>
      <c r="C36" s="28">
        <f t="shared" si="1"/>
        <v>0</v>
      </c>
      <c r="D36" s="28">
        <f t="shared" si="1"/>
        <v>0</v>
      </c>
      <c r="E36" s="13"/>
      <c r="F36" s="13">
        <f>E36*1.0615</f>
        <v>0</v>
      </c>
      <c r="G36" s="5"/>
    </row>
    <row r="37" spans="1:16" x14ac:dyDescent="0.2">
      <c r="G37" s="5"/>
    </row>
    <row r="38" spans="1:16" x14ac:dyDescent="0.2">
      <c r="G38" s="5"/>
    </row>
    <row r="39" spans="1:16" x14ac:dyDescent="0.2">
      <c r="A39" s="3" t="s">
        <v>54</v>
      </c>
      <c r="F39" s="26">
        <f>(F40/F16)*1000</f>
        <v>0</v>
      </c>
      <c r="G39" s="5"/>
    </row>
    <row r="40" spans="1:16" x14ac:dyDescent="0.2">
      <c r="A40" s="3" t="s">
        <v>55</v>
      </c>
      <c r="F40" s="30">
        <v>0</v>
      </c>
      <c r="G40" s="5"/>
    </row>
    <row r="41" spans="1:16" x14ac:dyDescent="0.2">
      <c r="A41" s="3" t="s">
        <v>56</v>
      </c>
      <c r="F41" s="14">
        <f>L21</f>
        <v>0</v>
      </c>
      <c r="G41" s="5"/>
    </row>
    <row r="42" spans="1:16" x14ac:dyDescent="0.2">
      <c r="F42" s="5"/>
    </row>
    <row r="43" spans="1:16" x14ac:dyDescent="0.2">
      <c r="A43" s="5" t="s">
        <v>112</v>
      </c>
    </row>
  </sheetData>
  <customSheetViews>
    <customSheetView guid="{AF347661-7E2B-4AD3-BA82-5028E4F4DE78}" scale="90" fitToPage="1">
      <selection activeCell="H31" sqref="H31"/>
      <pageMargins left="0.75" right="0.75" top="0.9" bottom="0.77" header="0.5" footer="0.5"/>
      <pageSetup scale="79" orientation="landscape" r:id="rId1"/>
      <headerFooter alignWithMargins="0">
        <oddFooter>&amp;C&amp;8Page 7</oddFooter>
      </headerFooter>
    </customSheetView>
    <customSheetView guid="{2ACA7B64-3607-46AC-8503-6FD31F6EC315}" scale="90" showPageBreaks="1" fitToPage="1" printArea="1" topLeftCell="A3">
      <selection activeCell="E20" sqref="E20"/>
      <pageMargins left="0.75" right="0.75" top="0.9" bottom="0.77" header="0.5" footer="0.5"/>
      <pageSetup scale="79" orientation="landscape" r:id="rId2"/>
      <headerFooter alignWithMargins="0">
        <oddFooter>&amp;C&amp;8Page 7</oddFooter>
      </headerFooter>
    </customSheetView>
    <customSheetView guid="{CE06DB2A-5963-4BAE-BB67-53B7E9DE6884}" scale="90" showPageBreaks="1" fitToPage="1" printArea="1">
      <selection activeCell="H31" sqref="H31"/>
      <pageMargins left="0.75" right="0.75" top="0.9" bottom="0.77" header="0.5" footer="0.5"/>
      <pageSetup scale="79" orientation="landscape" r:id="rId3"/>
      <headerFooter alignWithMargins="0">
        <oddFooter>&amp;C&amp;8Page 7</oddFooter>
      </headerFooter>
    </customSheetView>
    <customSheetView guid="{E04595B1-3086-49B2-BDA0-EEE5979F9447}" scale="90" showPageBreaks="1" fitToPage="1" printArea="1" topLeftCell="A14">
      <selection activeCell="A28" sqref="A28:A29"/>
      <pageMargins left="0.75" right="0.75" top="0.9" bottom="0.77" header="0.5" footer="0.5"/>
      <pageSetup scale="79" orientation="landscape" r:id="rId4"/>
      <headerFooter alignWithMargins="0">
        <oddFooter>&amp;C&amp;8Page 7</oddFooter>
      </headerFooter>
    </customSheetView>
    <customSheetView guid="{EF1200A2-2A7F-4A80-B03D-7F87ACE09AA9}" scale="90" showPageBreaks="1" fitToPage="1" printArea="1">
      <selection activeCell="H31" sqref="H31"/>
      <pageMargins left="0.75" right="0.75" top="0.9" bottom="0.77" header="0.5" footer="0.5"/>
      <pageSetup scale="79" orientation="landscape" r:id="rId5"/>
      <headerFooter alignWithMargins="0">
        <oddFooter>&amp;C&amp;8Page 7</oddFooter>
      </headerFooter>
    </customSheetView>
  </customSheetViews>
  <phoneticPr fontId="5" type="noConversion"/>
  <pageMargins left="0.25" right="0.25" top="0.75" bottom="0.75" header="0.3" footer="0.3"/>
  <pageSetup scale="79" orientation="landscape" r:id="rId6"/>
  <legacyDrawing r:id="rId7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>
    <tabColor rgb="FF00B050"/>
    <pageSetUpPr fitToPage="1"/>
  </sheetPr>
  <dimension ref="A1:Q43"/>
  <sheetViews>
    <sheetView zoomScale="90" zoomScaleNormal="90" workbookViewId="0">
      <selection activeCell="I5" sqref="I5"/>
    </sheetView>
  </sheetViews>
  <sheetFormatPr defaultColWidth="9.140625" defaultRowHeight="15" x14ac:dyDescent="0.2"/>
  <cols>
    <col min="1" max="1" width="17.140625" style="109" customWidth="1"/>
    <col min="2" max="2" width="19.42578125" style="109" customWidth="1"/>
    <col min="3" max="9" width="15.7109375" style="109" customWidth="1"/>
    <col min="10" max="10" width="4.5703125" style="109" customWidth="1"/>
    <col min="11" max="11" width="9.140625" style="109"/>
    <col min="12" max="12" width="13.140625" style="109" customWidth="1"/>
    <col min="13" max="13" width="9.140625" style="109"/>
    <col min="14" max="14" width="9.28515625" style="109" bestFit="1" customWidth="1"/>
    <col min="15" max="16384" width="9.140625" style="109"/>
  </cols>
  <sheetData>
    <row r="1" spans="1:17" x14ac:dyDescent="0.2">
      <c r="A1" s="115" t="s">
        <v>13</v>
      </c>
      <c r="B1" s="111"/>
      <c r="C1" s="111"/>
      <c r="D1" s="111"/>
      <c r="E1" s="111"/>
      <c r="F1" s="111"/>
      <c r="G1" s="111"/>
      <c r="H1" s="111"/>
      <c r="I1" s="111"/>
    </row>
    <row r="2" spans="1:17" ht="15.75" x14ac:dyDescent="0.2">
      <c r="A2" s="116"/>
      <c r="H2" s="170" t="s">
        <v>141</v>
      </c>
      <c r="I2" s="170"/>
    </row>
    <row r="3" spans="1:17" x14ac:dyDescent="0.2">
      <c r="A3" s="109" t="s">
        <v>14</v>
      </c>
      <c r="C3" s="109" t="s">
        <v>135</v>
      </c>
    </row>
    <row r="4" spans="1:17" x14ac:dyDescent="0.2">
      <c r="A4" s="109" t="s">
        <v>16</v>
      </c>
      <c r="C4" s="117" t="s">
        <v>106</v>
      </c>
    </row>
    <row r="5" spans="1:17" x14ac:dyDescent="0.2">
      <c r="A5" s="109" t="s">
        <v>64</v>
      </c>
      <c r="C5" s="115">
        <v>2011</v>
      </c>
    </row>
    <row r="6" spans="1:17" x14ac:dyDescent="0.2">
      <c r="A6" s="109" t="s">
        <v>17</v>
      </c>
      <c r="C6" s="103">
        <v>2013</v>
      </c>
    </row>
    <row r="7" spans="1:17" x14ac:dyDescent="0.2">
      <c r="C7" s="118"/>
      <c r="D7" s="105"/>
    </row>
    <row r="8" spans="1:17" x14ac:dyDescent="0.2">
      <c r="A8" s="115" t="s">
        <v>18</v>
      </c>
      <c r="B8" s="115" t="s">
        <v>19</v>
      </c>
      <c r="C8" s="115" t="s">
        <v>20</v>
      </c>
      <c r="D8" s="115" t="s">
        <v>21</v>
      </c>
      <c r="E8" s="115" t="s">
        <v>22</v>
      </c>
      <c r="F8" s="115" t="s">
        <v>23</v>
      </c>
      <c r="G8" s="115" t="s">
        <v>24</v>
      </c>
      <c r="H8" s="115" t="s">
        <v>25</v>
      </c>
      <c r="I8" s="115" t="s">
        <v>26</v>
      </c>
    </row>
    <row r="9" spans="1:17" x14ac:dyDescent="0.2">
      <c r="I9" s="115" t="s">
        <v>27</v>
      </c>
    </row>
    <row r="10" spans="1:17" x14ac:dyDescent="0.2">
      <c r="A10" s="115"/>
      <c r="B10" s="115"/>
      <c r="C10" s="115"/>
      <c r="D10" s="115" t="s">
        <v>28</v>
      </c>
      <c r="E10" s="115" t="s">
        <v>28</v>
      </c>
      <c r="F10" s="115" t="s">
        <v>27</v>
      </c>
      <c r="G10" s="115" t="s">
        <v>27</v>
      </c>
      <c r="H10" s="115" t="s">
        <v>27</v>
      </c>
      <c r="I10" s="115" t="s">
        <v>29</v>
      </c>
    </row>
    <row r="11" spans="1:17" x14ac:dyDescent="0.2">
      <c r="A11" s="115"/>
      <c r="B11" s="115"/>
      <c r="C11" s="115" t="s">
        <v>30</v>
      </c>
      <c r="D11" s="115" t="s">
        <v>31</v>
      </c>
      <c r="E11" s="115" t="s">
        <v>31</v>
      </c>
      <c r="F11" s="115" t="s">
        <v>32</v>
      </c>
      <c r="G11" s="115" t="s">
        <v>31</v>
      </c>
      <c r="H11" s="115" t="s">
        <v>31</v>
      </c>
      <c r="I11" s="115" t="s">
        <v>33</v>
      </c>
    </row>
    <row r="12" spans="1:17" x14ac:dyDescent="0.2">
      <c r="A12" s="115"/>
      <c r="B12" s="115" t="s">
        <v>30</v>
      </c>
      <c r="C12" s="115" t="s">
        <v>34</v>
      </c>
      <c r="D12" s="115" t="s">
        <v>34</v>
      </c>
      <c r="E12" s="115" t="s">
        <v>35</v>
      </c>
      <c r="F12" s="115" t="s">
        <v>34</v>
      </c>
      <c r="G12" s="115" t="s">
        <v>34</v>
      </c>
      <c r="H12" s="115" t="s">
        <v>35</v>
      </c>
      <c r="I12" s="115" t="s">
        <v>28</v>
      </c>
    </row>
    <row r="13" spans="1:17" x14ac:dyDescent="0.2">
      <c r="A13" s="115"/>
      <c r="B13" s="115" t="s">
        <v>34</v>
      </c>
      <c r="C13" s="115" t="s">
        <v>36</v>
      </c>
      <c r="D13" s="115" t="s">
        <v>37</v>
      </c>
      <c r="E13" s="115" t="s">
        <v>38</v>
      </c>
      <c r="F13" s="115" t="s">
        <v>37</v>
      </c>
      <c r="G13" s="115" t="s">
        <v>37</v>
      </c>
      <c r="H13" s="115" t="s">
        <v>38</v>
      </c>
      <c r="I13" s="115" t="s">
        <v>39</v>
      </c>
    </row>
    <row r="14" spans="1:17" x14ac:dyDescent="0.2">
      <c r="A14" s="119" t="s">
        <v>40</v>
      </c>
      <c r="B14" s="119" t="s">
        <v>41</v>
      </c>
      <c r="C14" s="119" t="s">
        <v>41</v>
      </c>
      <c r="D14" s="120" t="s">
        <v>74</v>
      </c>
      <c r="E14" s="119" t="s">
        <v>42</v>
      </c>
      <c r="F14" s="120" t="s">
        <v>73</v>
      </c>
      <c r="G14" s="120" t="s">
        <v>74</v>
      </c>
      <c r="H14" s="119" t="s">
        <v>43</v>
      </c>
      <c r="I14" s="119" t="s">
        <v>44</v>
      </c>
      <c r="L14" s="179" t="s">
        <v>113</v>
      </c>
      <c r="M14" s="179"/>
      <c r="N14" s="179"/>
      <c r="O14" s="179"/>
      <c r="P14" s="179"/>
      <c r="Q14" s="179"/>
    </row>
    <row r="15" spans="1:17" x14ac:dyDescent="0.2">
      <c r="A15" s="121">
        <v>2010</v>
      </c>
      <c r="B15" s="121"/>
      <c r="C15" s="121"/>
      <c r="D15" s="122"/>
      <c r="E15" s="121"/>
      <c r="F15" s="122"/>
      <c r="G15" s="122"/>
      <c r="H15" s="121"/>
      <c r="I15" s="121"/>
      <c r="L15" s="179"/>
      <c r="M15" s="179"/>
      <c r="N15" s="179"/>
      <c r="O15" s="179"/>
      <c r="P15" s="179"/>
      <c r="Q15" s="179"/>
    </row>
    <row r="16" spans="1:17" ht="15" customHeight="1" x14ac:dyDescent="0.2">
      <c r="A16" s="115">
        <v>2011</v>
      </c>
      <c r="B16" s="105">
        <v>1453081</v>
      </c>
      <c r="C16" s="105">
        <v>1223161.04</v>
      </c>
      <c r="D16" s="105">
        <v>2250</v>
      </c>
      <c r="E16" s="104">
        <f>D16/C16</f>
        <v>1.839496130452291E-3</v>
      </c>
      <c r="F16" s="105">
        <v>230</v>
      </c>
      <c r="G16" s="105">
        <f>F16</f>
        <v>230</v>
      </c>
      <c r="H16" s="106">
        <f t="shared" ref="H16" si="0">G16/C16</f>
        <v>1.8803738222401196E-4</v>
      </c>
      <c r="I16" s="105">
        <f t="shared" ref="I16" si="1">G16-D16</f>
        <v>-2020</v>
      </c>
      <c r="L16" s="179"/>
      <c r="M16" s="179"/>
      <c r="N16" s="179"/>
      <c r="O16" s="179"/>
      <c r="P16" s="179"/>
      <c r="Q16" s="179"/>
    </row>
    <row r="17" spans="1:13" x14ac:dyDescent="0.2">
      <c r="A17" s="115">
        <v>2012</v>
      </c>
      <c r="B17" s="105">
        <v>1470238</v>
      </c>
      <c r="C17" s="105">
        <v>1240931.3399999999</v>
      </c>
      <c r="D17" s="105">
        <v>4500</v>
      </c>
      <c r="E17" s="104">
        <f t="shared" ref="E17:E19" si="2">D17/C17</f>
        <v>3.6263086078557744E-3</v>
      </c>
      <c r="F17" s="105">
        <v>358</v>
      </c>
      <c r="G17" s="105">
        <f>F17+G16</f>
        <v>588</v>
      </c>
      <c r="H17" s="106">
        <f>G17/C17</f>
        <v>4.7383765809315453E-4</v>
      </c>
      <c r="I17" s="105">
        <f>G17-D17</f>
        <v>-3912</v>
      </c>
    </row>
    <row r="18" spans="1:13" x14ac:dyDescent="0.2">
      <c r="A18" s="115">
        <v>2013</v>
      </c>
      <c r="B18" s="105">
        <v>1491898</v>
      </c>
      <c r="C18" s="105">
        <v>1262804.3299999998</v>
      </c>
      <c r="D18" s="105">
        <v>6750</v>
      </c>
      <c r="E18" s="104">
        <f t="shared" si="2"/>
        <v>5.3452461633545405E-3</v>
      </c>
      <c r="F18" s="115">
        <v>259</v>
      </c>
      <c r="G18" s="105">
        <f>F18+G17</f>
        <v>847</v>
      </c>
      <c r="H18" s="106">
        <f>G18/C18</f>
        <v>6.7072940746093273E-4</v>
      </c>
      <c r="I18" s="105">
        <f>G18-D18</f>
        <v>-5903</v>
      </c>
      <c r="L18" s="123">
        <v>5390</v>
      </c>
      <c r="M18" s="109" t="s">
        <v>57</v>
      </c>
    </row>
    <row r="19" spans="1:13" x14ac:dyDescent="0.2">
      <c r="A19" s="115">
        <v>2014</v>
      </c>
      <c r="B19" s="105">
        <v>1515281</v>
      </c>
      <c r="C19" s="105">
        <v>1285280.73</v>
      </c>
      <c r="D19" s="105">
        <v>9000</v>
      </c>
      <c r="E19" s="104">
        <f t="shared" si="2"/>
        <v>7.00236126624259E-3</v>
      </c>
      <c r="F19" s="115"/>
      <c r="G19" s="115"/>
      <c r="L19" s="109">
        <v>8.48E-2</v>
      </c>
      <c r="M19" s="109" t="s">
        <v>58</v>
      </c>
    </row>
    <row r="20" spans="1:13" x14ac:dyDescent="0.2">
      <c r="A20" s="115">
        <v>2015</v>
      </c>
      <c r="B20" s="105">
        <v>1539148</v>
      </c>
      <c r="C20" s="105"/>
      <c r="D20" s="105"/>
      <c r="E20" s="107"/>
      <c r="F20" s="115"/>
      <c r="G20" s="115"/>
      <c r="L20" s="124" t="s">
        <v>100</v>
      </c>
      <c r="M20" s="124" t="s">
        <v>59</v>
      </c>
    </row>
    <row r="21" spans="1:13" x14ac:dyDescent="0.2">
      <c r="A21" s="115">
        <v>2016</v>
      </c>
      <c r="B21" s="105">
        <v>1562492</v>
      </c>
      <c r="C21" s="105"/>
      <c r="D21" s="105"/>
      <c r="E21" s="107"/>
      <c r="F21" s="115"/>
      <c r="G21" s="115"/>
      <c r="L21" s="123">
        <v>20612</v>
      </c>
      <c r="M21" s="109" t="s">
        <v>60</v>
      </c>
    </row>
    <row r="22" spans="1:13" x14ac:dyDescent="0.2">
      <c r="A22" s="115">
        <v>2017</v>
      </c>
      <c r="B22" s="105">
        <v>1585247</v>
      </c>
      <c r="C22" s="105"/>
      <c r="D22" s="105"/>
      <c r="E22" s="107"/>
      <c r="F22" s="115"/>
      <c r="G22" s="115"/>
      <c r="K22" s="109" t="s">
        <v>61</v>
      </c>
      <c r="L22" s="108">
        <f>L18*(L19/(1-(1+L19)^-30))</f>
        <v>500.62545720943137</v>
      </c>
      <c r="M22" s="109" t="s">
        <v>62</v>
      </c>
    </row>
    <row r="23" spans="1:13" x14ac:dyDescent="0.2">
      <c r="A23" s="115">
        <v>2018</v>
      </c>
      <c r="B23" s="105">
        <v>1607594</v>
      </c>
      <c r="C23" s="105"/>
      <c r="D23" s="105"/>
      <c r="E23" s="107"/>
      <c r="F23" s="115"/>
      <c r="G23" s="115"/>
      <c r="L23" s="108">
        <f>L22*(E35/L21)</f>
        <v>13.46189918071509</v>
      </c>
      <c r="M23" s="109" t="s">
        <v>63</v>
      </c>
    </row>
    <row r="24" spans="1:13" x14ac:dyDescent="0.2">
      <c r="A24" s="115">
        <v>2019</v>
      </c>
      <c r="B24" s="105">
        <v>1629707</v>
      </c>
      <c r="C24" s="105"/>
      <c r="D24" s="105"/>
      <c r="E24" s="107"/>
      <c r="F24" s="115"/>
      <c r="G24" s="115"/>
    </row>
    <row r="25" spans="1:13" x14ac:dyDescent="0.2">
      <c r="A25" s="115"/>
      <c r="B25" s="105"/>
      <c r="C25" s="105"/>
      <c r="D25" s="105"/>
      <c r="E25" s="107"/>
      <c r="F25" s="115"/>
      <c r="G25" s="115"/>
      <c r="L25" s="125"/>
    </row>
    <row r="26" spans="1:13" x14ac:dyDescent="0.2">
      <c r="A26" s="126" t="s">
        <v>102</v>
      </c>
      <c r="B26" s="105"/>
      <c r="C26" s="105"/>
      <c r="D26" s="105"/>
      <c r="E26" s="107"/>
      <c r="F26" s="115"/>
      <c r="G26" s="115"/>
    </row>
    <row r="27" spans="1:13" x14ac:dyDescent="0.2">
      <c r="A27" s="127"/>
      <c r="K27" s="128"/>
    </row>
    <row r="28" spans="1:13" x14ac:dyDescent="0.2">
      <c r="A28" s="127"/>
      <c r="K28" s="128"/>
    </row>
    <row r="29" spans="1:13" x14ac:dyDescent="0.2">
      <c r="A29" s="127"/>
      <c r="K29" s="128"/>
    </row>
    <row r="30" spans="1:13" x14ac:dyDescent="0.2">
      <c r="A30" s="127"/>
      <c r="K30" s="128"/>
    </row>
    <row r="31" spans="1:13" x14ac:dyDescent="0.2">
      <c r="A31" s="127"/>
      <c r="K31" s="128"/>
    </row>
    <row r="32" spans="1:13" x14ac:dyDescent="0.2">
      <c r="A32" s="109" t="s">
        <v>45</v>
      </c>
      <c r="C32" s="110" t="s">
        <v>46</v>
      </c>
      <c r="D32" s="111"/>
      <c r="E32" s="110" t="s">
        <v>47</v>
      </c>
      <c r="F32" s="111"/>
    </row>
    <row r="33" spans="1:8" x14ac:dyDescent="0.2">
      <c r="A33" s="129" t="s">
        <v>48</v>
      </c>
      <c r="B33" s="129"/>
      <c r="C33" s="112" t="s">
        <v>49</v>
      </c>
      <c r="D33" s="112" t="s">
        <v>50</v>
      </c>
      <c r="E33" s="112" t="s">
        <v>49</v>
      </c>
      <c r="F33" s="112" t="s">
        <v>50</v>
      </c>
    </row>
    <row r="34" spans="1:8" x14ac:dyDescent="0.2">
      <c r="A34" s="109" t="s">
        <v>51</v>
      </c>
      <c r="C34" s="130">
        <f t="shared" ref="C34:D36" si="3">E34/$F$18</f>
        <v>1.1100000000000001</v>
      </c>
      <c r="D34" s="130">
        <f t="shared" si="3"/>
        <v>1.1719269000000001</v>
      </c>
      <c r="E34" s="113">
        <v>287.49</v>
      </c>
      <c r="F34" s="113">
        <f>E34*1.05579</f>
        <v>303.52906710000002</v>
      </c>
    </row>
    <row r="35" spans="1:8" x14ac:dyDescent="0.2">
      <c r="A35" s="109" t="s">
        <v>52</v>
      </c>
      <c r="C35" s="130">
        <f t="shared" si="3"/>
        <v>2.14</v>
      </c>
      <c r="D35" s="130">
        <f t="shared" si="3"/>
        <v>2.2593906000000001</v>
      </c>
      <c r="E35" s="113">
        <v>554.26</v>
      </c>
      <c r="F35" s="113">
        <f>E35*1.05579</f>
        <v>585.18216540000003</v>
      </c>
    </row>
    <row r="36" spans="1:8" x14ac:dyDescent="0.2">
      <c r="A36" s="109" t="s">
        <v>53</v>
      </c>
      <c r="C36" s="113">
        <f t="shared" si="3"/>
        <v>1694.9111969111968</v>
      </c>
      <c r="D36" s="113">
        <f t="shared" si="3"/>
        <v>1789.4702925868726</v>
      </c>
      <c r="E36" s="113">
        <v>438982</v>
      </c>
      <c r="F36" s="113">
        <f>E36*1.05579</f>
        <v>463472.80578</v>
      </c>
    </row>
    <row r="37" spans="1:8" x14ac:dyDescent="0.2">
      <c r="G37" s="113"/>
    </row>
    <row r="39" spans="1:8" x14ac:dyDescent="0.2">
      <c r="A39" s="109" t="s">
        <v>104</v>
      </c>
      <c r="F39" s="114">
        <f>(F40/F18)*1000</f>
        <v>658.62548262548262</v>
      </c>
    </row>
    <row r="40" spans="1:8" x14ac:dyDescent="0.2">
      <c r="A40" s="109" t="s">
        <v>55</v>
      </c>
      <c r="F40" s="114">
        <f>170584/1000</f>
        <v>170.584</v>
      </c>
    </row>
    <row r="41" spans="1:8" x14ac:dyDescent="0.2">
      <c r="A41" s="109" t="s">
        <v>56</v>
      </c>
      <c r="F41" s="114">
        <f>L23</f>
        <v>13.46189918071509</v>
      </c>
    </row>
    <row r="43" spans="1:8" x14ac:dyDescent="0.2">
      <c r="C43" s="131"/>
      <c r="D43" s="131"/>
      <c r="E43" s="132"/>
      <c r="F43" s="132"/>
      <c r="G43" s="131"/>
      <c r="H43" s="131"/>
    </row>
  </sheetData>
  <customSheetViews>
    <customSheetView guid="{AF347661-7E2B-4AD3-BA82-5028E4F4DE78}" scale="90">
      <selection activeCell="D7" sqref="D7"/>
      <pageMargins left="0.7" right="0.7" top="0.75" bottom="0.75" header="0.3" footer="0.3"/>
    </customSheetView>
    <customSheetView guid="{2ACA7B64-3607-46AC-8503-6FD31F6EC315}" scale="90" topLeftCell="A4">
      <selection activeCell="D21" sqref="D21"/>
      <pageMargins left="0.7" right="0.7" top="0.75" bottom="0.75" header="0.3" footer="0.3"/>
    </customSheetView>
    <customSheetView guid="{CE06DB2A-5963-4BAE-BB67-53B7E9DE6884}" scale="90">
      <selection activeCell="D7" sqref="D7"/>
      <pageMargins left="0.7" right="0.7" top="0.75" bottom="0.75" header="0.3" footer="0.3"/>
    </customSheetView>
    <customSheetView guid="{E04595B1-3086-49B2-BDA0-EEE5979F9447}" scale="90" showPageBreaks="1" topLeftCell="A16">
      <selection activeCell="F39" sqref="F39"/>
      <pageMargins left="0.7" right="0.7" top="0.75" bottom="0.75" header="0.3" footer="0.3"/>
      <pageSetup orientation="portrait" r:id="rId1"/>
    </customSheetView>
    <customSheetView guid="{EF1200A2-2A7F-4A80-B03D-7F87ACE09AA9}" scale="90" showPageBreaks="1">
      <selection activeCell="D7" sqref="D7"/>
      <pageMargins left="0.7" right="0.7" top="0.75" bottom="0.75" header="0.3" footer="0.3"/>
    </customSheetView>
  </customSheetViews>
  <mergeCells count="1">
    <mergeCell ref="L14:Q16"/>
  </mergeCells>
  <pageMargins left="0.25" right="0.25" top="0.75" bottom="0.75" header="0.3" footer="0.3"/>
  <pageSetup scale="84" orientation="landscape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00B050"/>
    <pageSetUpPr fitToPage="1"/>
  </sheetPr>
  <dimension ref="A1:Q41"/>
  <sheetViews>
    <sheetView zoomScale="90" zoomScaleNormal="90" workbookViewId="0">
      <selection activeCell="K5" sqref="K5"/>
    </sheetView>
  </sheetViews>
  <sheetFormatPr defaultColWidth="9.140625" defaultRowHeight="15" x14ac:dyDescent="0.2"/>
  <cols>
    <col min="1" max="1" width="17.140625" style="109" customWidth="1"/>
    <col min="2" max="2" width="19.42578125" style="109" customWidth="1"/>
    <col min="3" max="9" width="15.7109375" style="109" customWidth="1"/>
    <col min="10" max="10" width="4" style="109" customWidth="1"/>
    <col min="11" max="11" width="9.140625" style="109"/>
    <col min="12" max="12" width="10.28515625" style="109" customWidth="1"/>
    <col min="13" max="13" width="9.140625" style="109"/>
    <col min="14" max="14" width="9.28515625" style="109" bestFit="1" customWidth="1"/>
    <col min="15" max="16384" width="9.140625" style="109"/>
  </cols>
  <sheetData>
    <row r="1" spans="1:17" x14ac:dyDescent="0.2">
      <c r="A1" s="111" t="s">
        <v>13</v>
      </c>
      <c r="B1" s="111"/>
      <c r="C1" s="111"/>
      <c r="D1" s="111"/>
      <c r="E1" s="111"/>
      <c r="F1" s="111"/>
      <c r="G1" s="111"/>
      <c r="H1" s="171" t="s">
        <v>145</v>
      </c>
      <c r="I1" s="171"/>
    </row>
    <row r="2" spans="1:17" ht="15.75" x14ac:dyDescent="0.2">
      <c r="A2" s="116"/>
    </row>
    <row r="3" spans="1:17" x14ac:dyDescent="0.2">
      <c r="A3" s="109" t="s">
        <v>14</v>
      </c>
      <c r="C3" s="109" t="s">
        <v>135</v>
      </c>
    </row>
    <row r="4" spans="1:17" x14ac:dyDescent="0.2">
      <c r="A4" s="109" t="s">
        <v>16</v>
      </c>
      <c r="C4" s="117" t="s">
        <v>105</v>
      </c>
    </row>
    <row r="5" spans="1:17" x14ac:dyDescent="0.2">
      <c r="A5" s="109" t="s">
        <v>64</v>
      </c>
      <c r="C5" s="115">
        <v>2011</v>
      </c>
    </row>
    <row r="6" spans="1:17" x14ac:dyDescent="0.2">
      <c r="A6" s="109" t="s">
        <v>17</v>
      </c>
      <c r="C6" s="103">
        <v>2013</v>
      </c>
    </row>
    <row r="7" spans="1:17" x14ac:dyDescent="0.2">
      <c r="C7" s="118"/>
      <c r="D7" s="115"/>
    </row>
    <row r="8" spans="1:17" x14ac:dyDescent="0.2">
      <c r="A8" s="115" t="s">
        <v>18</v>
      </c>
      <c r="B8" s="115" t="s">
        <v>19</v>
      </c>
      <c r="C8" s="115" t="s">
        <v>20</v>
      </c>
      <c r="D8" s="115" t="s">
        <v>21</v>
      </c>
      <c r="E8" s="115" t="s">
        <v>22</v>
      </c>
      <c r="F8" s="115" t="s">
        <v>23</v>
      </c>
      <c r="G8" s="115" t="s">
        <v>24</v>
      </c>
      <c r="H8" s="115" t="s">
        <v>25</v>
      </c>
      <c r="I8" s="115" t="s">
        <v>26</v>
      </c>
    </row>
    <row r="9" spans="1:17" x14ac:dyDescent="0.2">
      <c r="I9" s="115" t="s">
        <v>27</v>
      </c>
    </row>
    <row r="10" spans="1:17" x14ac:dyDescent="0.2">
      <c r="A10" s="115"/>
      <c r="B10" s="115"/>
      <c r="C10" s="115"/>
      <c r="D10" s="115" t="s">
        <v>28</v>
      </c>
      <c r="E10" s="115" t="s">
        <v>28</v>
      </c>
      <c r="F10" s="115" t="s">
        <v>27</v>
      </c>
      <c r="G10" s="115" t="s">
        <v>27</v>
      </c>
      <c r="H10" s="115" t="s">
        <v>27</v>
      </c>
      <c r="I10" s="115" t="s">
        <v>29</v>
      </c>
    </row>
    <row r="11" spans="1:17" x14ac:dyDescent="0.2">
      <c r="A11" s="115"/>
      <c r="B11" s="115"/>
      <c r="C11" s="115" t="s">
        <v>30</v>
      </c>
      <c r="D11" s="115" t="s">
        <v>31</v>
      </c>
      <c r="E11" s="115" t="s">
        <v>31</v>
      </c>
      <c r="F11" s="115" t="s">
        <v>32</v>
      </c>
      <c r="G11" s="115" t="s">
        <v>31</v>
      </c>
      <c r="H11" s="115" t="s">
        <v>31</v>
      </c>
      <c r="I11" s="115" t="s">
        <v>33</v>
      </c>
    </row>
    <row r="12" spans="1:17" x14ac:dyDescent="0.2">
      <c r="A12" s="115"/>
      <c r="B12" s="115" t="s">
        <v>30</v>
      </c>
      <c r="C12" s="115" t="s">
        <v>34</v>
      </c>
      <c r="D12" s="115" t="s">
        <v>34</v>
      </c>
      <c r="E12" s="115" t="s">
        <v>35</v>
      </c>
      <c r="F12" s="115" t="s">
        <v>34</v>
      </c>
      <c r="G12" s="115" t="s">
        <v>34</v>
      </c>
      <c r="H12" s="115" t="s">
        <v>35</v>
      </c>
      <c r="I12" s="115" t="s">
        <v>28</v>
      </c>
    </row>
    <row r="13" spans="1:17" x14ac:dyDescent="0.2">
      <c r="A13" s="115"/>
      <c r="B13" s="115" t="s">
        <v>34</v>
      </c>
      <c r="C13" s="115" t="s">
        <v>36</v>
      </c>
      <c r="D13" s="115" t="s">
        <v>37</v>
      </c>
      <c r="E13" s="115" t="s">
        <v>38</v>
      </c>
      <c r="F13" s="115" t="s">
        <v>37</v>
      </c>
      <c r="G13" s="115" t="s">
        <v>37</v>
      </c>
      <c r="H13" s="115" t="s">
        <v>38</v>
      </c>
      <c r="I13" s="115" t="s">
        <v>39</v>
      </c>
    </row>
    <row r="14" spans="1:17" x14ac:dyDescent="0.2">
      <c r="A14" s="119" t="s">
        <v>40</v>
      </c>
      <c r="B14" s="119" t="s">
        <v>41</v>
      </c>
      <c r="C14" s="119" t="s">
        <v>41</v>
      </c>
      <c r="D14" s="120" t="s">
        <v>74</v>
      </c>
      <c r="E14" s="119" t="s">
        <v>42</v>
      </c>
      <c r="F14" s="120" t="s">
        <v>73</v>
      </c>
      <c r="G14" s="120" t="s">
        <v>74</v>
      </c>
      <c r="H14" s="119" t="s">
        <v>43</v>
      </c>
      <c r="I14" s="119" t="s">
        <v>44</v>
      </c>
      <c r="L14" s="179" t="s">
        <v>113</v>
      </c>
      <c r="M14" s="179"/>
      <c r="N14" s="179"/>
      <c r="O14" s="179"/>
      <c r="P14" s="179"/>
      <c r="Q14" s="179"/>
    </row>
    <row r="15" spans="1:17" x14ac:dyDescent="0.2">
      <c r="A15" s="121">
        <v>2010</v>
      </c>
      <c r="B15" s="121"/>
      <c r="C15" s="121"/>
      <c r="D15" s="122"/>
      <c r="E15" s="121"/>
      <c r="F15" s="122"/>
      <c r="G15" s="122"/>
      <c r="H15" s="121"/>
      <c r="I15" s="121"/>
      <c r="L15" s="179"/>
      <c r="M15" s="179"/>
      <c r="N15" s="179"/>
      <c r="O15" s="179"/>
      <c r="P15" s="179"/>
      <c r="Q15" s="179"/>
    </row>
    <row r="16" spans="1:17" ht="17.25" customHeight="1" x14ac:dyDescent="0.2">
      <c r="A16" s="115">
        <v>2011</v>
      </c>
      <c r="B16" s="105">
        <v>1453081</v>
      </c>
      <c r="C16" s="105">
        <v>896.44000000000233</v>
      </c>
      <c r="D16" s="105">
        <v>30</v>
      </c>
      <c r="E16" s="107">
        <f>D16/C16</f>
        <v>3.3465708803712378E-2</v>
      </c>
      <c r="F16" s="105">
        <v>13</v>
      </c>
      <c r="G16" s="105">
        <f>F16</f>
        <v>13</v>
      </c>
      <c r="H16" s="106">
        <f t="shared" ref="H16" si="0">G16/C16</f>
        <v>1.4501807148275363E-2</v>
      </c>
      <c r="I16" s="105">
        <f t="shared" ref="I16" si="1">G16-D16</f>
        <v>-17</v>
      </c>
      <c r="L16" s="179"/>
      <c r="M16" s="179"/>
      <c r="N16" s="179"/>
      <c r="O16" s="179"/>
      <c r="P16" s="179"/>
      <c r="Q16" s="179"/>
    </row>
    <row r="17" spans="1:13" x14ac:dyDescent="0.2">
      <c r="A17" s="115">
        <v>2012</v>
      </c>
      <c r="B17" s="105">
        <v>1470238</v>
      </c>
      <c r="C17" s="105">
        <f>C16+L35</f>
        <v>896.44000000000233</v>
      </c>
      <c r="D17" s="105">
        <v>60</v>
      </c>
      <c r="E17" s="107">
        <f t="shared" ref="E17:E19" si="2">D17/C17</f>
        <v>6.6931417607424756E-2</v>
      </c>
      <c r="F17" s="105">
        <v>26</v>
      </c>
      <c r="G17" s="105">
        <f>G16+F17</f>
        <v>39</v>
      </c>
      <c r="H17" s="106">
        <f>G17/C17</f>
        <v>4.3505421444826088E-2</v>
      </c>
      <c r="I17" s="105">
        <f t="shared" ref="I17" si="3">G17-D17</f>
        <v>-21</v>
      </c>
    </row>
    <row r="18" spans="1:13" x14ac:dyDescent="0.2">
      <c r="A18" s="115">
        <v>2013</v>
      </c>
      <c r="B18" s="105">
        <v>1491898</v>
      </c>
      <c r="C18" s="105">
        <f>C17+L36</f>
        <v>896.44000000000233</v>
      </c>
      <c r="D18" s="105">
        <v>90</v>
      </c>
      <c r="E18" s="107">
        <f t="shared" si="2"/>
        <v>0.10039712641113713</v>
      </c>
      <c r="F18" s="115">
        <v>24</v>
      </c>
      <c r="G18" s="105">
        <f>G17+F18</f>
        <v>63</v>
      </c>
      <c r="H18" s="106">
        <f>G18/C18</f>
        <v>7.0277988487795984E-2</v>
      </c>
      <c r="I18" s="105">
        <f t="shared" ref="I18" si="4">G18-D18</f>
        <v>-27</v>
      </c>
      <c r="L18" s="123">
        <v>-546</v>
      </c>
      <c r="M18" s="109" t="s">
        <v>57</v>
      </c>
    </row>
    <row r="19" spans="1:13" x14ac:dyDescent="0.2">
      <c r="A19" s="115">
        <v>2014</v>
      </c>
      <c r="B19" s="105">
        <v>1515281</v>
      </c>
      <c r="C19" s="105">
        <f>C18+L37</f>
        <v>896.44000000000233</v>
      </c>
      <c r="D19" s="105">
        <v>120</v>
      </c>
      <c r="E19" s="107">
        <f t="shared" si="2"/>
        <v>0.13386283521484951</v>
      </c>
      <c r="F19" s="115"/>
      <c r="G19" s="115"/>
      <c r="L19" s="109">
        <v>8.48E-2</v>
      </c>
      <c r="M19" s="109" t="s">
        <v>58</v>
      </c>
    </row>
    <row r="20" spans="1:13" x14ac:dyDescent="0.2">
      <c r="A20" s="115">
        <v>2015</v>
      </c>
      <c r="B20" s="105">
        <v>1539148</v>
      </c>
      <c r="C20" s="105"/>
      <c r="D20" s="105"/>
      <c r="E20" s="107"/>
      <c r="F20" s="115"/>
      <c r="G20" s="115"/>
      <c r="L20" s="123" t="s">
        <v>100</v>
      </c>
      <c r="M20" s="109" t="s">
        <v>59</v>
      </c>
    </row>
    <row r="21" spans="1:13" x14ac:dyDescent="0.2">
      <c r="A21" s="115">
        <v>2016</v>
      </c>
      <c r="B21" s="105">
        <v>1562492</v>
      </c>
      <c r="C21" s="105"/>
      <c r="D21" s="105"/>
      <c r="E21" s="107"/>
      <c r="F21" s="115"/>
      <c r="G21" s="115"/>
      <c r="L21" s="109">
        <v>52</v>
      </c>
      <c r="M21" s="109" t="s">
        <v>60</v>
      </c>
    </row>
    <row r="22" spans="1:13" x14ac:dyDescent="0.2">
      <c r="A22" s="115">
        <v>2017</v>
      </c>
      <c r="B22" s="105">
        <v>1585247</v>
      </c>
      <c r="C22" s="105"/>
      <c r="D22" s="105"/>
      <c r="E22" s="107"/>
      <c r="F22" s="115"/>
      <c r="G22" s="115"/>
      <c r="K22" s="109" t="s">
        <v>61</v>
      </c>
      <c r="L22" s="108">
        <f>L18*(L19/(1-(1+L19)^-30))</f>
        <v>-50.712708652383959</v>
      </c>
      <c r="M22" s="109" t="s">
        <v>62</v>
      </c>
    </row>
    <row r="23" spans="1:13" x14ac:dyDescent="0.2">
      <c r="A23" s="115">
        <v>2018</v>
      </c>
      <c r="B23" s="105">
        <v>1607594</v>
      </c>
      <c r="C23" s="105"/>
      <c r="D23" s="105"/>
      <c r="E23" s="107"/>
      <c r="F23" s="115"/>
      <c r="G23" s="115"/>
      <c r="L23" s="108">
        <f>L22*(E35/L21)</f>
        <v>-8.1920529361543331</v>
      </c>
      <c r="M23" s="109" t="s">
        <v>63</v>
      </c>
    </row>
    <row r="24" spans="1:13" x14ac:dyDescent="0.2">
      <c r="A24" s="115">
        <v>2019</v>
      </c>
      <c r="B24" s="105">
        <v>1629707</v>
      </c>
      <c r="C24" s="105"/>
      <c r="D24" s="105"/>
      <c r="E24" s="107"/>
      <c r="F24" s="115"/>
      <c r="G24" s="115"/>
    </row>
    <row r="25" spans="1:13" x14ac:dyDescent="0.2">
      <c r="A25" s="115"/>
      <c r="B25" s="105"/>
      <c r="C25" s="105"/>
      <c r="D25" s="105"/>
      <c r="E25" s="107"/>
      <c r="F25" s="115"/>
      <c r="G25" s="115"/>
      <c r="L25" s="108"/>
    </row>
    <row r="26" spans="1:13" x14ac:dyDescent="0.2">
      <c r="A26" s="126" t="s">
        <v>102</v>
      </c>
      <c r="B26" s="105"/>
      <c r="C26" s="105"/>
      <c r="D26" s="105"/>
      <c r="E26" s="107"/>
      <c r="F26" s="115"/>
      <c r="G26" s="115"/>
      <c r="K26" s="128"/>
    </row>
    <row r="27" spans="1:13" x14ac:dyDescent="0.2">
      <c r="A27" s="126"/>
      <c r="B27" s="105"/>
      <c r="C27" s="105"/>
      <c r="D27" s="105"/>
      <c r="E27" s="107"/>
      <c r="F27" s="115"/>
      <c r="G27" s="115"/>
      <c r="K27" s="128"/>
    </row>
    <row r="28" spans="1:13" x14ac:dyDescent="0.2">
      <c r="A28" s="126"/>
      <c r="B28" s="105"/>
      <c r="C28" s="133"/>
      <c r="D28" s="133"/>
      <c r="E28" s="132"/>
      <c r="F28" s="134"/>
      <c r="G28" s="133"/>
      <c r="H28" s="131"/>
      <c r="K28" s="128"/>
    </row>
    <row r="29" spans="1:13" x14ac:dyDescent="0.2">
      <c r="A29" s="126"/>
      <c r="B29" s="105"/>
      <c r="C29" s="105"/>
      <c r="D29" s="105"/>
      <c r="E29" s="107"/>
      <c r="F29" s="115"/>
      <c r="G29" s="115"/>
      <c r="K29" s="128"/>
    </row>
    <row r="30" spans="1:13" x14ac:dyDescent="0.2">
      <c r="A30" s="127"/>
      <c r="K30" s="128"/>
    </row>
    <row r="31" spans="1:13" x14ac:dyDescent="0.2">
      <c r="A31" s="127"/>
    </row>
    <row r="32" spans="1:13" x14ac:dyDescent="0.2">
      <c r="A32" s="109" t="s">
        <v>45</v>
      </c>
      <c r="C32" s="110" t="s">
        <v>46</v>
      </c>
      <c r="D32" s="111"/>
      <c r="E32" s="110" t="s">
        <v>47</v>
      </c>
      <c r="F32" s="111"/>
    </row>
    <row r="33" spans="1:12" x14ac:dyDescent="0.2">
      <c r="A33" s="129" t="s">
        <v>48</v>
      </c>
      <c r="B33" s="129"/>
      <c r="C33" s="112" t="s">
        <v>49</v>
      </c>
      <c r="D33" s="112" t="s">
        <v>50</v>
      </c>
      <c r="E33" s="112" t="s">
        <v>49</v>
      </c>
      <c r="F33" s="112" t="s">
        <v>50</v>
      </c>
      <c r="K33" s="124"/>
    </row>
    <row r="34" spans="1:12" x14ac:dyDescent="0.2">
      <c r="A34" s="109" t="s">
        <v>51</v>
      </c>
      <c r="C34" s="130">
        <f t="shared" ref="C34:D36" si="5">E34/$F$18</f>
        <v>0.32124999999999998</v>
      </c>
      <c r="D34" s="130">
        <f t="shared" si="5"/>
        <v>0.33917253750000004</v>
      </c>
      <c r="E34" s="113">
        <v>7.71</v>
      </c>
      <c r="F34" s="113">
        <f>E34*1.05579</f>
        <v>8.1401409000000005</v>
      </c>
      <c r="K34" s="135"/>
      <c r="L34" s="105"/>
    </row>
    <row r="35" spans="1:12" x14ac:dyDescent="0.2">
      <c r="A35" s="109" t="s">
        <v>52</v>
      </c>
      <c r="C35" s="130">
        <f t="shared" si="5"/>
        <v>0.35000000000000003</v>
      </c>
      <c r="D35" s="130">
        <f t="shared" si="5"/>
        <v>0.36952650000000004</v>
      </c>
      <c r="E35" s="113">
        <v>8.4</v>
      </c>
      <c r="F35" s="113">
        <f>E35*1.05579</f>
        <v>8.8686360000000004</v>
      </c>
      <c r="K35" s="135"/>
      <c r="L35" s="105"/>
    </row>
    <row r="36" spans="1:12" x14ac:dyDescent="0.2">
      <c r="A36" s="109" t="s">
        <v>53</v>
      </c>
      <c r="C36" s="113">
        <f t="shared" si="5"/>
        <v>2030.8333333333333</v>
      </c>
      <c r="D36" s="113">
        <f t="shared" si="5"/>
        <v>2144.1335249999997</v>
      </c>
      <c r="E36" s="113">
        <v>48740</v>
      </c>
      <c r="F36" s="113">
        <f>E36*1.05579</f>
        <v>51459.204599999997</v>
      </c>
      <c r="K36" s="135"/>
      <c r="L36" s="105"/>
    </row>
    <row r="37" spans="1:12" x14ac:dyDescent="0.2">
      <c r="G37" s="113"/>
      <c r="K37" s="135"/>
      <c r="L37" s="105"/>
    </row>
    <row r="38" spans="1:12" x14ac:dyDescent="0.2">
      <c r="K38" s="135"/>
    </row>
    <row r="39" spans="1:12" x14ac:dyDescent="0.2">
      <c r="A39" s="109" t="s">
        <v>104</v>
      </c>
      <c r="F39" s="114">
        <f>(F40/F18)*1000</f>
        <v>5149.75</v>
      </c>
      <c r="K39" s="135"/>
    </row>
    <row r="40" spans="1:12" x14ac:dyDescent="0.2">
      <c r="A40" s="109" t="s">
        <v>55</v>
      </c>
      <c r="F40" s="114">
        <f>123594/1000</f>
        <v>123.59399999999999</v>
      </c>
    </row>
    <row r="41" spans="1:12" x14ac:dyDescent="0.2">
      <c r="A41" s="109" t="s">
        <v>56</v>
      </c>
      <c r="F41" s="114">
        <f>L23</f>
        <v>-8.1920529361543331</v>
      </c>
    </row>
  </sheetData>
  <customSheetViews>
    <customSheetView guid="{AF347661-7E2B-4AD3-BA82-5028E4F4DE78}" scale="90" topLeftCell="A3">
      <selection activeCell="D7" sqref="D7"/>
      <pageMargins left="0.7" right="0.7" top="0.75" bottom="0.75" header="0.3" footer="0.3"/>
    </customSheetView>
    <customSheetView guid="{2ACA7B64-3607-46AC-8503-6FD31F6EC315}" scale="90" topLeftCell="A3">
      <selection activeCell="A30" sqref="A30"/>
      <pageMargins left="0.7" right="0.7" top="0.75" bottom="0.75" header="0.3" footer="0.3"/>
    </customSheetView>
    <customSheetView guid="{CE06DB2A-5963-4BAE-BB67-53B7E9DE6884}" scale="90" topLeftCell="A3">
      <selection activeCell="D7" sqref="D7"/>
      <pageMargins left="0.7" right="0.7" top="0.75" bottom="0.75" header="0.3" footer="0.3"/>
    </customSheetView>
    <customSheetView guid="{E04595B1-3086-49B2-BDA0-EEE5979F9447}" scale="90" showPageBreaks="1" topLeftCell="A3">
      <selection activeCell="A30" sqref="A30"/>
      <pageMargins left="0.7" right="0.7" top="0.75" bottom="0.75" header="0.3" footer="0.3"/>
      <pageSetup orientation="portrait" r:id="rId1"/>
    </customSheetView>
    <customSheetView guid="{EF1200A2-2A7F-4A80-B03D-7F87ACE09AA9}" scale="90" showPageBreaks="1" topLeftCell="A3">
      <selection activeCell="D7" sqref="D7"/>
      <pageMargins left="0.7" right="0.7" top="0.75" bottom="0.75" header="0.3" footer="0.3"/>
    </customSheetView>
  </customSheetViews>
  <mergeCells count="1">
    <mergeCell ref="L14:Q16"/>
  </mergeCells>
  <pageMargins left="0.25" right="0.25" top="0.75" bottom="0.75" header="0.3" footer="0.3"/>
  <pageSetup scale="83" orientation="landscape"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>
    <tabColor rgb="FF00B050"/>
    <pageSetUpPr fitToPage="1"/>
  </sheetPr>
  <dimension ref="A1:Q43"/>
  <sheetViews>
    <sheetView zoomScale="90" zoomScaleNormal="90" workbookViewId="0">
      <selection activeCell="K5" sqref="K5"/>
    </sheetView>
  </sheetViews>
  <sheetFormatPr defaultColWidth="9.140625" defaultRowHeight="15" x14ac:dyDescent="0.2"/>
  <cols>
    <col min="1" max="1" width="17.140625" style="109" customWidth="1"/>
    <col min="2" max="2" width="19.42578125" style="109" customWidth="1"/>
    <col min="3" max="9" width="15.7109375" style="109" customWidth="1"/>
    <col min="10" max="10" width="3.42578125" style="109" customWidth="1"/>
    <col min="11" max="11" width="9.140625" style="109"/>
    <col min="12" max="12" width="13.140625" style="109" customWidth="1"/>
    <col min="13" max="13" width="9.140625" style="109"/>
    <col min="14" max="14" width="9.28515625" style="109" bestFit="1" customWidth="1"/>
    <col min="15" max="16384" width="9.140625" style="109"/>
  </cols>
  <sheetData>
    <row r="1" spans="1:17" x14ac:dyDescent="0.2">
      <c r="A1" s="111" t="s">
        <v>13</v>
      </c>
      <c r="B1" s="111"/>
      <c r="C1" s="111"/>
      <c r="D1" s="111"/>
      <c r="E1" s="111"/>
      <c r="F1" s="111"/>
      <c r="G1" s="111"/>
      <c r="H1" s="111"/>
      <c r="I1" s="111"/>
    </row>
    <row r="2" spans="1:17" ht="15.75" x14ac:dyDescent="0.2">
      <c r="A2" s="116"/>
      <c r="I2" s="170" t="s">
        <v>142</v>
      </c>
    </row>
    <row r="3" spans="1:17" x14ac:dyDescent="0.2">
      <c r="A3" s="109" t="s">
        <v>14</v>
      </c>
      <c r="C3" s="109" t="s">
        <v>135</v>
      </c>
    </row>
    <row r="4" spans="1:17" x14ac:dyDescent="0.2">
      <c r="A4" s="109" t="s">
        <v>16</v>
      </c>
      <c r="C4" s="117" t="s">
        <v>103</v>
      </c>
    </row>
    <row r="5" spans="1:17" x14ac:dyDescent="0.2">
      <c r="A5" s="109" t="s">
        <v>64</v>
      </c>
      <c r="C5" s="115">
        <v>2011</v>
      </c>
    </row>
    <row r="6" spans="1:17" x14ac:dyDescent="0.2">
      <c r="A6" s="109" t="s">
        <v>17</v>
      </c>
      <c r="C6" s="103">
        <v>2013</v>
      </c>
    </row>
    <row r="7" spans="1:17" x14ac:dyDescent="0.2">
      <c r="C7" s="118"/>
      <c r="D7" s="115"/>
    </row>
    <row r="8" spans="1:17" x14ac:dyDescent="0.2">
      <c r="A8" s="115" t="s">
        <v>18</v>
      </c>
      <c r="B8" s="115" t="s">
        <v>19</v>
      </c>
      <c r="C8" s="115" t="s">
        <v>20</v>
      </c>
      <c r="D8" s="115" t="s">
        <v>21</v>
      </c>
      <c r="E8" s="115" t="s">
        <v>22</v>
      </c>
      <c r="F8" s="115" t="s">
        <v>23</v>
      </c>
      <c r="G8" s="115" t="s">
        <v>24</v>
      </c>
      <c r="H8" s="115" t="s">
        <v>25</v>
      </c>
      <c r="I8" s="115" t="s">
        <v>26</v>
      </c>
    </row>
    <row r="9" spans="1:17" x14ac:dyDescent="0.2">
      <c r="I9" s="115" t="s">
        <v>27</v>
      </c>
    </row>
    <row r="10" spans="1:17" x14ac:dyDescent="0.2">
      <c r="A10" s="115"/>
      <c r="B10" s="115"/>
      <c r="C10" s="115"/>
      <c r="D10" s="115" t="s">
        <v>28</v>
      </c>
      <c r="E10" s="115" t="s">
        <v>28</v>
      </c>
      <c r="F10" s="115" t="s">
        <v>27</v>
      </c>
      <c r="G10" s="115" t="s">
        <v>27</v>
      </c>
      <c r="H10" s="115" t="s">
        <v>27</v>
      </c>
      <c r="I10" s="115" t="s">
        <v>29</v>
      </c>
    </row>
    <row r="11" spans="1:17" x14ac:dyDescent="0.2">
      <c r="A11" s="115"/>
      <c r="B11" s="115"/>
      <c r="C11" s="115" t="s">
        <v>30</v>
      </c>
      <c r="D11" s="115" t="s">
        <v>31</v>
      </c>
      <c r="E11" s="115" t="s">
        <v>31</v>
      </c>
      <c r="F11" s="115" t="s">
        <v>32</v>
      </c>
      <c r="G11" s="115" t="s">
        <v>31</v>
      </c>
      <c r="H11" s="115" t="s">
        <v>31</v>
      </c>
      <c r="I11" s="115" t="s">
        <v>33</v>
      </c>
    </row>
    <row r="12" spans="1:17" x14ac:dyDescent="0.2">
      <c r="A12" s="115"/>
      <c r="B12" s="115" t="s">
        <v>30</v>
      </c>
      <c r="C12" s="115" t="s">
        <v>34</v>
      </c>
      <c r="D12" s="115" t="s">
        <v>34</v>
      </c>
      <c r="E12" s="115" t="s">
        <v>35</v>
      </c>
      <c r="F12" s="115" t="s">
        <v>34</v>
      </c>
      <c r="G12" s="115" t="s">
        <v>34</v>
      </c>
      <c r="H12" s="115" t="s">
        <v>35</v>
      </c>
      <c r="I12" s="115" t="s">
        <v>28</v>
      </c>
    </row>
    <row r="13" spans="1:17" x14ac:dyDescent="0.2">
      <c r="A13" s="115"/>
      <c r="B13" s="115" t="s">
        <v>34</v>
      </c>
      <c r="C13" s="115" t="s">
        <v>36</v>
      </c>
      <c r="D13" s="115" t="s">
        <v>37</v>
      </c>
      <c r="E13" s="115" t="s">
        <v>38</v>
      </c>
      <c r="F13" s="115" t="s">
        <v>37</v>
      </c>
      <c r="G13" s="115" t="s">
        <v>37</v>
      </c>
      <c r="H13" s="115" t="s">
        <v>38</v>
      </c>
      <c r="I13" s="115" t="s">
        <v>39</v>
      </c>
    </row>
    <row r="14" spans="1:17" x14ac:dyDescent="0.2">
      <c r="A14" s="119" t="s">
        <v>40</v>
      </c>
      <c r="B14" s="119" t="s">
        <v>41</v>
      </c>
      <c r="C14" s="119" t="s">
        <v>41</v>
      </c>
      <c r="D14" s="120" t="s">
        <v>74</v>
      </c>
      <c r="E14" s="119" t="s">
        <v>42</v>
      </c>
      <c r="F14" s="120" t="s">
        <v>139</v>
      </c>
      <c r="G14" s="120" t="s">
        <v>74</v>
      </c>
      <c r="H14" s="119" t="s">
        <v>43</v>
      </c>
      <c r="I14" s="119" t="s">
        <v>44</v>
      </c>
      <c r="L14" s="179" t="s">
        <v>113</v>
      </c>
      <c r="M14" s="179"/>
      <c r="N14" s="179"/>
      <c r="O14" s="179"/>
      <c r="P14" s="179"/>
      <c r="Q14" s="179"/>
    </row>
    <row r="15" spans="1:17" x14ac:dyDescent="0.2">
      <c r="A15" s="121">
        <v>2010</v>
      </c>
      <c r="B15" s="121"/>
      <c r="C15" s="121"/>
      <c r="D15" s="122"/>
      <c r="E15" s="121"/>
      <c r="F15" s="122"/>
      <c r="G15" s="122"/>
      <c r="H15" s="121"/>
      <c r="I15" s="121"/>
      <c r="L15" s="179"/>
      <c r="M15" s="179"/>
      <c r="N15" s="179"/>
      <c r="O15" s="179"/>
      <c r="P15" s="179"/>
      <c r="Q15" s="179"/>
    </row>
    <row r="16" spans="1:17" ht="18" customHeight="1" x14ac:dyDescent="0.2">
      <c r="A16" s="115">
        <v>2011</v>
      </c>
      <c r="B16" s="105">
        <v>1453081</v>
      </c>
      <c r="C16" s="105">
        <v>1453081</v>
      </c>
      <c r="D16" s="105">
        <v>100</v>
      </c>
      <c r="E16" s="107">
        <f>D16/C16</f>
        <v>6.8819288119519839E-5</v>
      </c>
      <c r="F16" s="105">
        <v>88</v>
      </c>
      <c r="G16" s="105">
        <f>F16</f>
        <v>88</v>
      </c>
      <c r="H16" s="106">
        <f t="shared" ref="H16" si="0">G16/C16</f>
        <v>6.0560973545177454E-5</v>
      </c>
      <c r="I16" s="105">
        <f t="shared" ref="I16" si="1">G16-D16</f>
        <v>-12</v>
      </c>
      <c r="L16" s="179"/>
      <c r="M16" s="179"/>
      <c r="N16" s="179"/>
      <c r="O16" s="179"/>
      <c r="P16" s="179"/>
      <c r="Q16" s="179"/>
    </row>
    <row r="17" spans="1:13" x14ac:dyDescent="0.2">
      <c r="A17" s="115">
        <v>2012</v>
      </c>
      <c r="B17" s="105">
        <v>1470238</v>
      </c>
      <c r="C17" s="105">
        <v>1470238</v>
      </c>
      <c r="D17" s="105">
        <v>200</v>
      </c>
      <c r="E17" s="107">
        <f t="shared" ref="E17:E19" si="2">D17/C17</f>
        <v>1.3603239747578283E-4</v>
      </c>
      <c r="F17" s="105">
        <v>106</v>
      </c>
      <c r="G17" s="105">
        <f>F17+G16</f>
        <v>194</v>
      </c>
      <c r="H17" s="106">
        <f>G17/C17</f>
        <v>1.3195142555150934E-4</v>
      </c>
      <c r="I17" s="105">
        <f t="shared" ref="I17" si="3">G17-D17</f>
        <v>-6</v>
      </c>
    </row>
    <row r="18" spans="1:13" x14ac:dyDescent="0.2">
      <c r="A18" s="115">
        <v>2013</v>
      </c>
      <c r="B18" s="105">
        <v>1491898</v>
      </c>
      <c r="C18" s="105">
        <v>1491898</v>
      </c>
      <c r="D18" s="105">
        <v>300</v>
      </c>
      <c r="E18" s="107">
        <f t="shared" si="2"/>
        <v>2.0108613323430958E-4</v>
      </c>
      <c r="F18" s="115">
        <v>152</v>
      </c>
      <c r="G18" s="105">
        <f>F18+G17</f>
        <v>346</v>
      </c>
      <c r="H18" s="106">
        <f>G18/C18</f>
        <v>2.3191934033023706E-4</v>
      </c>
      <c r="I18" s="105">
        <f t="shared" ref="I18" si="4">G18-D18</f>
        <v>46</v>
      </c>
      <c r="L18" s="123">
        <v>-4292</v>
      </c>
      <c r="M18" s="109" t="s">
        <v>57</v>
      </c>
    </row>
    <row r="19" spans="1:13" x14ac:dyDescent="0.2">
      <c r="A19" s="115">
        <v>2014</v>
      </c>
      <c r="B19" s="105">
        <v>1515281</v>
      </c>
      <c r="C19" s="105">
        <v>1515281</v>
      </c>
      <c r="D19" s="105">
        <v>400</v>
      </c>
      <c r="E19" s="107">
        <f t="shared" si="2"/>
        <v>2.6397744048793588E-4</v>
      </c>
      <c r="F19" s="115"/>
      <c r="G19" s="115"/>
      <c r="L19" s="109">
        <v>8.48E-2</v>
      </c>
      <c r="M19" s="109" t="s">
        <v>58</v>
      </c>
    </row>
    <row r="20" spans="1:13" x14ac:dyDescent="0.2">
      <c r="A20" s="115">
        <v>2015</v>
      </c>
      <c r="B20" s="105">
        <v>1539148</v>
      </c>
      <c r="C20" s="105"/>
      <c r="D20" s="105"/>
      <c r="E20" s="107"/>
      <c r="F20" s="115"/>
      <c r="G20" s="115"/>
      <c r="L20" s="123" t="s">
        <v>100</v>
      </c>
      <c r="M20" s="109" t="s">
        <v>59</v>
      </c>
    </row>
    <row r="21" spans="1:13" ht="15.75" x14ac:dyDescent="0.2">
      <c r="A21" s="115">
        <v>2016</v>
      </c>
      <c r="B21" s="105">
        <v>1562492</v>
      </c>
      <c r="C21" s="105"/>
      <c r="D21" s="105"/>
      <c r="E21" s="107"/>
      <c r="F21" s="115"/>
      <c r="G21" s="115"/>
      <c r="L21" s="109">
        <v>632</v>
      </c>
      <c r="M21" s="116" t="s">
        <v>70</v>
      </c>
    </row>
    <row r="22" spans="1:13" x14ac:dyDescent="0.2">
      <c r="A22" s="115">
        <v>2017</v>
      </c>
      <c r="B22" s="105">
        <v>1585247</v>
      </c>
      <c r="C22" s="105"/>
      <c r="D22" s="105"/>
      <c r="E22" s="107"/>
      <c r="F22" s="115"/>
      <c r="G22" s="115"/>
      <c r="K22" s="109" t="s">
        <v>61</v>
      </c>
      <c r="L22" s="108">
        <f>L18*(L19/(1-(1+L19)^-30))</f>
        <v>-398.64275739199991</v>
      </c>
      <c r="M22" s="109" t="s">
        <v>62</v>
      </c>
    </row>
    <row r="23" spans="1:13" x14ac:dyDescent="0.2">
      <c r="A23" s="115">
        <v>2018</v>
      </c>
      <c r="B23" s="105">
        <v>1607594</v>
      </c>
      <c r="C23" s="105"/>
      <c r="D23" s="105"/>
      <c r="E23" s="107"/>
      <c r="F23" s="115"/>
      <c r="G23" s="115"/>
      <c r="L23" s="108">
        <f>L22*(E34/L21)</f>
        <v>-233.77117748986302</v>
      </c>
      <c r="M23" s="109" t="s">
        <v>63</v>
      </c>
    </row>
    <row r="24" spans="1:13" x14ac:dyDescent="0.2">
      <c r="A24" s="115">
        <v>2019</v>
      </c>
      <c r="B24" s="105">
        <v>1629707</v>
      </c>
      <c r="C24" s="105"/>
      <c r="D24" s="105"/>
      <c r="E24" s="107"/>
      <c r="F24" s="115"/>
      <c r="G24" s="115"/>
    </row>
    <row r="25" spans="1:13" x14ac:dyDescent="0.2">
      <c r="A25" s="115"/>
      <c r="B25" s="105"/>
      <c r="C25" s="105"/>
      <c r="D25" s="105"/>
      <c r="E25" s="107"/>
      <c r="F25" s="115"/>
      <c r="G25" s="115"/>
      <c r="L25" s="108"/>
    </row>
    <row r="26" spans="1:13" x14ac:dyDescent="0.2">
      <c r="A26" s="126" t="s">
        <v>102</v>
      </c>
      <c r="B26" s="105"/>
      <c r="C26" s="105"/>
      <c r="D26" s="105"/>
      <c r="E26" s="107"/>
      <c r="F26" s="115"/>
      <c r="G26" s="115"/>
    </row>
    <row r="27" spans="1:13" x14ac:dyDescent="0.2">
      <c r="A27" s="127"/>
      <c r="K27" s="128"/>
    </row>
    <row r="28" spans="1:13" x14ac:dyDescent="0.2">
      <c r="A28" s="127"/>
      <c r="K28" s="128"/>
    </row>
    <row r="29" spans="1:13" x14ac:dyDescent="0.2">
      <c r="A29" s="127"/>
      <c r="C29" s="131"/>
      <c r="D29" s="131"/>
      <c r="E29" s="132"/>
      <c r="F29" s="132"/>
      <c r="G29" s="131"/>
      <c r="H29" s="131"/>
      <c r="K29" s="128"/>
    </row>
    <row r="30" spans="1:13" x14ac:dyDescent="0.2">
      <c r="A30" s="127"/>
      <c r="K30" s="128"/>
    </row>
    <row r="32" spans="1:13" x14ac:dyDescent="0.2">
      <c r="A32" s="109" t="s">
        <v>45</v>
      </c>
      <c r="C32" s="110" t="s">
        <v>46</v>
      </c>
      <c r="D32" s="111"/>
      <c r="E32" s="110" t="s">
        <v>47</v>
      </c>
      <c r="F32" s="111"/>
    </row>
    <row r="33" spans="1:7" x14ac:dyDescent="0.2">
      <c r="A33" s="129" t="s">
        <v>48</v>
      </c>
      <c r="B33" s="129"/>
      <c r="C33" s="112" t="s">
        <v>49</v>
      </c>
      <c r="D33" s="112" t="s">
        <v>50</v>
      </c>
      <c r="E33" s="112" t="s">
        <v>49</v>
      </c>
      <c r="F33" s="112" t="s">
        <v>50</v>
      </c>
    </row>
    <row r="34" spans="1:7" x14ac:dyDescent="0.2">
      <c r="A34" s="109" t="s">
        <v>51</v>
      </c>
      <c r="C34" s="130">
        <f t="shared" ref="C34:D36" si="5">E34/$F$18</f>
        <v>2.4382631578947369</v>
      </c>
      <c r="D34" s="130">
        <f t="shared" si="5"/>
        <v>2.5742938594736842</v>
      </c>
      <c r="E34" s="113">
        <v>370.61599999999999</v>
      </c>
      <c r="F34" s="113">
        <f>E34*1.05579</f>
        <v>391.29266663999999</v>
      </c>
    </row>
    <row r="35" spans="1:7" x14ac:dyDescent="0.2">
      <c r="A35" s="109" t="s">
        <v>52</v>
      </c>
      <c r="C35" s="130">
        <f t="shared" si="5"/>
        <v>0</v>
      </c>
      <c r="D35" s="130">
        <f t="shared" si="5"/>
        <v>0</v>
      </c>
      <c r="E35" s="113">
        <v>0</v>
      </c>
      <c r="F35" s="113">
        <f>E35*1.05579</f>
        <v>0</v>
      </c>
    </row>
    <row r="36" spans="1:7" x14ac:dyDescent="0.2">
      <c r="A36" s="109" t="s">
        <v>53</v>
      </c>
      <c r="C36" s="113">
        <f t="shared" si="5"/>
        <v>12724.493421052632</v>
      </c>
      <c r="D36" s="113">
        <f t="shared" si="5"/>
        <v>13434.392909013157</v>
      </c>
      <c r="E36" s="113">
        <v>1934123</v>
      </c>
      <c r="F36" s="113">
        <f>E36*1.05579</f>
        <v>2042027.72217</v>
      </c>
      <c r="G36" s="113"/>
    </row>
    <row r="38" spans="1:7" x14ac:dyDescent="0.2">
      <c r="A38" s="109" t="s">
        <v>104</v>
      </c>
      <c r="F38" s="114">
        <f>(F39/F18)*1000</f>
        <v>17384.36842105263</v>
      </c>
    </row>
    <row r="39" spans="1:7" x14ac:dyDescent="0.2">
      <c r="A39" s="109" t="s">
        <v>55</v>
      </c>
      <c r="F39" s="114">
        <f>2642424/1000</f>
        <v>2642.424</v>
      </c>
    </row>
    <row r="40" spans="1:7" x14ac:dyDescent="0.2">
      <c r="A40" s="109" t="s">
        <v>56</v>
      </c>
      <c r="F40" s="114">
        <f>L23</f>
        <v>-233.77117748986302</v>
      </c>
    </row>
    <row r="42" spans="1:7" x14ac:dyDescent="0.2">
      <c r="A42" s="136"/>
    </row>
    <row r="43" spans="1:7" x14ac:dyDescent="0.2">
      <c r="A43" s="136"/>
    </row>
  </sheetData>
  <customSheetViews>
    <customSheetView guid="{AF347661-7E2B-4AD3-BA82-5028E4F4DE78}" scale="90">
      <selection activeCell="D7" sqref="D7"/>
      <pageMargins left="0.7" right="0.7" top="0.75" bottom="0.75" header="0.3" footer="0.3"/>
    </customSheetView>
    <customSheetView guid="{2ACA7B64-3607-46AC-8503-6FD31F6EC315}" scale="90">
      <selection activeCell="F22" sqref="F22"/>
      <pageMargins left="0.7" right="0.7" top="0.75" bottom="0.75" header="0.3" footer="0.3"/>
    </customSheetView>
    <customSheetView guid="{CE06DB2A-5963-4BAE-BB67-53B7E9DE6884}" scale="90">
      <selection activeCell="D7" sqref="D7"/>
      <pageMargins left="0.7" right="0.7" top="0.75" bottom="0.75" header="0.3" footer="0.3"/>
    </customSheetView>
    <customSheetView guid="{E04595B1-3086-49B2-BDA0-EEE5979F9447}" scale="90" showPageBreaks="1" topLeftCell="A6">
      <selection activeCell="F22" sqref="F22"/>
      <pageMargins left="0.7" right="0.7" top="0.75" bottom="0.75" header="0.3" footer="0.3"/>
      <pageSetup orientation="portrait" r:id="rId1"/>
    </customSheetView>
    <customSheetView guid="{EF1200A2-2A7F-4A80-B03D-7F87ACE09AA9}" scale="90" showPageBreaks="1">
      <selection activeCell="D7" sqref="D7"/>
      <pageMargins left="0.7" right="0.7" top="0.75" bottom="0.75" header="0.3" footer="0.3"/>
    </customSheetView>
  </customSheetViews>
  <mergeCells count="1">
    <mergeCell ref="L14:Q16"/>
  </mergeCells>
  <pageMargins left="0.25" right="0.25" top="0.75" bottom="0.75" header="0.3" footer="0.3"/>
  <pageSetup scale="86" orientation="landscape"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>
    <tabColor rgb="FF00B050"/>
    <pageSetUpPr fitToPage="1"/>
  </sheetPr>
  <dimension ref="A1:M46"/>
  <sheetViews>
    <sheetView zoomScale="90" zoomScaleNormal="90" workbookViewId="0">
      <selection activeCell="I34" sqref="I34"/>
    </sheetView>
  </sheetViews>
  <sheetFormatPr defaultColWidth="9.140625" defaultRowHeight="15" x14ac:dyDescent="0.2"/>
  <cols>
    <col min="1" max="1" width="17.140625" style="124" customWidth="1"/>
    <col min="2" max="2" width="19.42578125" style="124" customWidth="1"/>
    <col min="3" max="9" width="15.7109375" style="124" customWidth="1"/>
    <col min="10" max="10" width="3.28515625" style="124" customWidth="1"/>
    <col min="11" max="11" width="9.140625" style="124"/>
    <col min="12" max="12" width="13.140625" style="124" customWidth="1"/>
    <col min="13" max="13" width="9.140625" style="124"/>
    <col min="14" max="14" width="9.28515625" style="124" bestFit="1" customWidth="1"/>
    <col min="15" max="16384" width="9.140625" style="124"/>
  </cols>
  <sheetData>
    <row r="1" spans="1:9" x14ac:dyDescent="0.2">
      <c r="A1" s="143" t="s">
        <v>13</v>
      </c>
      <c r="B1" s="143"/>
      <c r="C1" s="143"/>
      <c r="D1" s="143"/>
      <c r="E1" s="143"/>
      <c r="F1" s="143"/>
      <c r="G1" s="143"/>
      <c r="H1" s="143"/>
      <c r="I1" s="143"/>
    </row>
    <row r="2" spans="1:9" ht="15.75" x14ac:dyDescent="0.25">
      <c r="A2" s="147"/>
      <c r="I2" s="172" t="s">
        <v>143</v>
      </c>
    </row>
    <row r="3" spans="1:9" x14ac:dyDescent="0.2">
      <c r="A3" s="124" t="s">
        <v>14</v>
      </c>
      <c r="C3" s="124" t="s">
        <v>135</v>
      </c>
    </row>
    <row r="4" spans="1:9" x14ac:dyDescent="0.2">
      <c r="A4" s="124" t="s">
        <v>16</v>
      </c>
      <c r="C4" s="148" t="s">
        <v>108</v>
      </c>
    </row>
    <row r="5" spans="1:9" x14ac:dyDescent="0.2">
      <c r="A5" s="124" t="s">
        <v>64</v>
      </c>
      <c r="C5" s="135">
        <v>2011</v>
      </c>
    </row>
    <row r="6" spans="1:9" x14ac:dyDescent="0.2">
      <c r="A6" s="124" t="s">
        <v>17</v>
      </c>
      <c r="C6" s="137">
        <v>2013</v>
      </c>
    </row>
    <row r="7" spans="1:9" x14ac:dyDescent="0.2">
      <c r="C7" s="149"/>
      <c r="D7" s="135"/>
    </row>
    <row r="8" spans="1:9" x14ac:dyDescent="0.2">
      <c r="A8" s="135" t="s">
        <v>18</v>
      </c>
      <c r="B8" s="135" t="s">
        <v>19</v>
      </c>
      <c r="C8" s="135" t="s">
        <v>20</v>
      </c>
      <c r="D8" s="135" t="s">
        <v>21</v>
      </c>
      <c r="E8" s="135" t="s">
        <v>22</v>
      </c>
      <c r="F8" s="135" t="s">
        <v>23</v>
      </c>
      <c r="G8" s="135" t="s">
        <v>24</v>
      </c>
      <c r="H8" s="135" t="s">
        <v>25</v>
      </c>
      <c r="I8" s="135" t="s">
        <v>26</v>
      </c>
    </row>
    <row r="9" spans="1:9" x14ac:dyDescent="0.2">
      <c r="I9" s="135" t="s">
        <v>27</v>
      </c>
    </row>
    <row r="10" spans="1:9" x14ac:dyDescent="0.2">
      <c r="A10" s="135"/>
      <c r="B10" s="135"/>
      <c r="C10" s="135"/>
      <c r="D10" s="135" t="s">
        <v>28</v>
      </c>
      <c r="E10" s="135" t="s">
        <v>28</v>
      </c>
      <c r="F10" s="135" t="s">
        <v>27</v>
      </c>
      <c r="G10" s="135" t="s">
        <v>27</v>
      </c>
      <c r="H10" s="135" t="s">
        <v>27</v>
      </c>
      <c r="I10" s="135" t="s">
        <v>29</v>
      </c>
    </row>
    <row r="11" spans="1:9" x14ac:dyDescent="0.2">
      <c r="A11" s="135"/>
      <c r="B11" s="135"/>
      <c r="C11" s="135" t="s">
        <v>30</v>
      </c>
      <c r="D11" s="135" t="s">
        <v>31</v>
      </c>
      <c r="E11" s="135" t="s">
        <v>31</v>
      </c>
      <c r="F11" s="135" t="s">
        <v>32</v>
      </c>
      <c r="G11" s="135" t="s">
        <v>31</v>
      </c>
      <c r="H11" s="135" t="s">
        <v>31</v>
      </c>
      <c r="I11" s="135" t="s">
        <v>33</v>
      </c>
    </row>
    <row r="12" spans="1:9" x14ac:dyDescent="0.2">
      <c r="A12" s="135"/>
      <c r="B12" s="135" t="s">
        <v>30</v>
      </c>
      <c r="C12" s="135" t="s">
        <v>34</v>
      </c>
      <c r="D12" s="135" t="s">
        <v>34</v>
      </c>
      <c r="E12" s="135" t="s">
        <v>35</v>
      </c>
      <c r="F12" s="135" t="s">
        <v>34</v>
      </c>
      <c r="G12" s="135" t="s">
        <v>34</v>
      </c>
      <c r="H12" s="135" t="s">
        <v>35</v>
      </c>
      <c r="I12" s="135" t="s">
        <v>28</v>
      </c>
    </row>
    <row r="13" spans="1:9" x14ac:dyDescent="0.2">
      <c r="A13" s="135"/>
      <c r="B13" s="135" t="s">
        <v>34</v>
      </c>
      <c r="C13" s="135" t="s">
        <v>36</v>
      </c>
      <c r="D13" s="135" t="s">
        <v>37</v>
      </c>
      <c r="E13" s="135" t="s">
        <v>38</v>
      </c>
      <c r="F13" s="135" t="s">
        <v>37</v>
      </c>
      <c r="G13" s="135" t="s">
        <v>37</v>
      </c>
      <c r="H13" s="135" t="s">
        <v>38</v>
      </c>
      <c r="I13" s="135" t="s">
        <v>39</v>
      </c>
    </row>
    <row r="14" spans="1:9" x14ac:dyDescent="0.2">
      <c r="A14" s="150" t="s">
        <v>40</v>
      </c>
      <c r="B14" s="150" t="s">
        <v>41</v>
      </c>
      <c r="C14" s="150" t="s">
        <v>41</v>
      </c>
      <c r="D14" s="151" t="s">
        <v>74</v>
      </c>
      <c r="E14" s="150" t="s">
        <v>42</v>
      </c>
      <c r="F14" s="151" t="s">
        <v>73</v>
      </c>
      <c r="G14" s="151" t="s">
        <v>74</v>
      </c>
      <c r="H14" s="150" t="s">
        <v>43</v>
      </c>
      <c r="I14" s="150" t="s">
        <v>44</v>
      </c>
    </row>
    <row r="15" spans="1:9" x14ac:dyDescent="0.2">
      <c r="A15" s="152">
        <v>2010</v>
      </c>
      <c r="B15" s="152"/>
      <c r="C15" s="152"/>
      <c r="D15" s="153"/>
      <c r="E15" s="152"/>
      <c r="F15" s="153"/>
      <c r="G15" s="153"/>
      <c r="H15" s="152"/>
      <c r="I15" s="152"/>
    </row>
    <row r="16" spans="1:9" x14ac:dyDescent="0.2">
      <c r="A16" s="135">
        <v>2011</v>
      </c>
      <c r="B16" s="139">
        <v>164849</v>
      </c>
      <c r="C16" s="139">
        <v>7524.4349999999995</v>
      </c>
      <c r="D16" s="139">
        <v>23</v>
      </c>
      <c r="E16" s="138">
        <f>D16/C16</f>
        <v>3.0567079122884311E-3</v>
      </c>
      <c r="F16" s="139">
        <v>16</v>
      </c>
      <c r="G16" s="139">
        <f>F16</f>
        <v>16</v>
      </c>
      <c r="H16" s="140">
        <f t="shared" ref="H16" si="0">G16/C16</f>
        <v>2.1264055042006479E-3</v>
      </c>
      <c r="I16" s="139">
        <f t="shared" ref="I16" si="1">G16-D16</f>
        <v>-7</v>
      </c>
    </row>
    <row r="17" spans="1:13" x14ac:dyDescent="0.2">
      <c r="A17" s="135">
        <v>2012</v>
      </c>
      <c r="B17" s="139">
        <v>167616</v>
      </c>
      <c r="C17" s="139">
        <f t="shared" ref="C17:D19" si="2">C16+L35</f>
        <v>7524.4349999999995</v>
      </c>
      <c r="D17" s="139">
        <f t="shared" si="2"/>
        <v>23</v>
      </c>
      <c r="E17" s="138">
        <f t="shared" ref="E17:E19" si="3">D17/C17</f>
        <v>3.0567079122884311E-3</v>
      </c>
      <c r="F17" s="139">
        <v>11</v>
      </c>
      <c r="G17" s="139">
        <f>F17+G16</f>
        <v>27</v>
      </c>
      <c r="H17" s="140">
        <f t="shared" ref="H17" si="4">G17/C17</f>
        <v>3.588309288338593E-3</v>
      </c>
      <c r="I17" s="139">
        <f t="shared" ref="I17" si="5">G17-D17</f>
        <v>4</v>
      </c>
    </row>
    <row r="18" spans="1:13" x14ac:dyDescent="0.2">
      <c r="A18" s="135">
        <v>2013</v>
      </c>
      <c r="B18" s="139">
        <v>171005</v>
      </c>
      <c r="C18" s="139">
        <f t="shared" si="2"/>
        <v>7524.4349999999995</v>
      </c>
      <c r="D18" s="139">
        <f t="shared" si="2"/>
        <v>23</v>
      </c>
      <c r="E18" s="138">
        <f t="shared" si="3"/>
        <v>3.0567079122884311E-3</v>
      </c>
      <c r="F18" s="135">
        <v>12</v>
      </c>
      <c r="G18" s="139">
        <f>F18+G17</f>
        <v>39</v>
      </c>
      <c r="H18" s="140">
        <f t="shared" ref="H18" si="6">G18/C18</f>
        <v>5.1831134164890789E-3</v>
      </c>
      <c r="I18" s="139">
        <f t="shared" ref="I18" si="7">G18-D18</f>
        <v>16</v>
      </c>
      <c r="L18" s="154">
        <v>-3690.0038398527158</v>
      </c>
      <c r="M18" s="124" t="s">
        <v>57</v>
      </c>
    </row>
    <row r="19" spans="1:13" x14ac:dyDescent="0.2">
      <c r="A19" s="135">
        <v>2014</v>
      </c>
      <c r="B19" s="139">
        <v>174336</v>
      </c>
      <c r="C19" s="139">
        <f t="shared" si="2"/>
        <v>7524.4349999999995</v>
      </c>
      <c r="D19" s="139">
        <f t="shared" si="2"/>
        <v>23</v>
      </c>
      <c r="E19" s="138">
        <f t="shared" si="3"/>
        <v>3.0567079122884311E-3</v>
      </c>
      <c r="F19" s="135"/>
      <c r="G19" s="135"/>
      <c r="L19" s="124">
        <v>8.48E-2</v>
      </c>
      <c r="M19" s="124" t="s">
        <v>58</v>
      </c>
    </row>
    <row r="20" spans="1:13" x14ac:dyDescent="0.2">
      <c r="A20" s="135">
        <v>2015</v>
      </c>
      <c r="B20" s="139">
        <v>177629</v>
      </c>
      <c r="C20" s="139"/>
      <c r="D20" s="139"/>
      <c r="E20" s="138"/>
      <c r="F20" s="135"/>
      <c r="G20" s="135"/>
      <c r="L20" s="154" t="s">
        <v>100</v>
      </c>
      <c r="M20" s="124" t="s">
        <v>59</v>
      </c>
    </row>
    <row r="21" spans="1:13" ht="15.75" x14ac:dyDescent="0.25">
      <c r="A21" s="135">
        <v>2016</v>
      </c>
      <c r="B21" s="139">
        <v>180845</v>
      </c>
      <c r="C21" s="139"/>
      <c r="D21" s="139"/>
      <c r="E21" s="138"/>
      <c r="F21" s="135"/>
      <c r="G21" s="135"/>
      <c r="L21" s="124">
        <v>768</v>
      </c>
      <c r="M21" s="147" t="s">
        <v>70</v>
      </c>
    </row>
    <row r="22" spans="1:13" x14ac:dyDescent="0.2">
      <c r="A22" s="135">
        <v>2017</v>
      </c>
      <c r="B22" s="139">
        <v>183979</v>
      </c>
      <c r="C22" s="139"/>
      <c r="D22" s="139"/>
      <c r="E22" s="138"/>
      <c r="F22" s="135"/>
      <c r="G22" s="135"/>
      <c r="K22" s="124" t="s">
        <v>61</v>
      </c>
      <c r="L22" s="141">
        <f>L18*(L19/(1-(1+L19)^-30))</f>
        <v>-342.72910193521767</v>
      </c>
      <c r="M22" s="124" t="s">
        <v>62</v>
      </c>
    </row>
    <row r="23" spans="1:13" x14ac:dyDescent="0.2">
      <c r="A23" s="135">
        <v>2018</v>
      </c>
      <c r="B23" s="139">
        <v>187058</v>
      </c>
      <c r="C23" s="139"/>
      <c r="D23" s="139"/>
      <c r="E23" s="138"/>
      <c r="F23" s="135"/>
      <c r="G23" s="135"/>
      <c r="L23" s="155">
        <f>L22*(E34/L21)</f>
        <v>-87.033556370080248</v>
      </c>
      <c r="M23" s="124" t="s">
        <v>63</v>
      </c>
    </row>
    <row r="24" spans="1:13" x14ac:dyDescent="0.2">
      <c r="A24" s="135">
        <v>2019</v>
      </c>
      <c r="B24" s="139">
        <v>190101</v>
      </c>
      <c r="C24" s="139"/>
      <c r="D24" s="139"/>
      <c r="E24" s="138"/>
      <c r="F24" s="135"/>
      <c r="G24" s="135"/>
    </row>
    <row r="25" spans="1:13" x14ac:dyDescent="0.2">
      <c r="A25" s="156"/>
      <c r="B25" s="139"/>
      <c r="C25" s="139"/>
      <c r="D25" s="139"/>
      <c r="E25" s="138"/>
      <c r="F25" s="135"/>
      <c r="G25" s="135"/>
    </row>
    <row r="26" spans="1:13" x14ac:dyDescent="0.2">
      <c r="A26" s="156" t="s">
        <v>102</v>
      </c>
      <c r="D26" s="157"/>
      <c r="E26" s="157"/>
      <c r="F26" s="157"/>
      <c r="K26" s="158" t="s">
        <v>65</v>
      </c>
    </row>
    <row r="27" spans="1:13" x14ac:dyDescent="0.2">
      <c r="A27" s="159"/>
      <c r="K27" s="158" t="s">
        <v>66</v>
      </c>
    </row>
    <row r="28" spans="1:13" x14ac:dyDescent="0.2">
      <c r="A28" s="159"/>
      <c r="B28" s="131"/>
      <c r="C28" s="131"/>
      <c r="D28" s="132"/>
      <c r="E28" s="132"/>
      <c r="F28" s="131"/>
      <c r="G28" s="131"/>
      <c r="K28" s="158"/>
    </row>
    <row r="29" spans="1:13" x14ac:dyDescent="0.2">
      <c r="A29" s="159"/>
      <c r="K29" s="158"/>
    </row>
    <row r="32" spans="1:13" x14ac:dyDescent="0.2">
      <c r="A32" s="124" t="s">
        <v>45</v>
      </c>
      <c r="C32" s="142" t="s">
        <v>46</v>
      </c>
      <c r="D32" s="143"/>
      <c r="E32" s="142" t="s">
        <v>47</v>
      </c>
      <c r="F32" s="143"/>
    </row>
    <row r="33" spans="1:13" x14ac:dyDescent="0.2">
      <c r="A33" s="160" t="s">
        <v>48</v>
      </c>
      <c r="B33" s="160"/>
      <c r="C33" s="144" t="s">
        <v>49</v>
      </c>
      <c r="D33" s="144" t="s">
        <v>50</v>
      </c>
      <c r="E33" s="144" t="s">
        <v>49</v>
      </c>
      <c r="F33" s="144" t="s">
        <v>50</v>
      </c>
    </row>
    <row r="34" spans="1:13" x14ac:dyDescent="0.2">
      <c r="A34" s="124" t="s">
        <v>51</v>
      </c>
      <c r="C34" s="161">
        <f t="shared" ref="C34:D36" si="8">E34/$F$18</f>
        <v>16.252333333333333</v>
      </c>
      <c r="D34" s="161">
        <f t="shared" si="8"/>
        <v>17.159051009999999</v>
      </c>
      <c r="E34" s="145">
        <v>195.02799999999999</v>
      </c>
      <c r="F34" s="145">
        <f>E34*1.05579</f>
        <v>205.90861211999999</v>
      </c>
      <c r="K34" s="135"/>
      <c r="L34" s="139"/>
      <c r="M34" s="139"/>
    </row>
    <row r="35" spans="1:13" x14ac:dyDescent="0.2">
      <c r="A35" s="124" t="s">
        <v>52</v>
      </c>
      <c r="C35" s="161">
        <f t="shared" si="8"/>
        <v>0</v>
      </c>
      <c r="D35" s="161">
        <f t="shared" si="8"/>
        <v>0</v>
      </c>
      <c r="E35" s="145">
        <v>0</v>
      </c>
      <c r="F35" s="145">
        <f>E35*1.05579</f>
        <v>0</v>
      </c>
      <c r="K35" s="135"/>
      <c r="L35" s="139"/>
      <c r="M35" s="139"/>
    </row>
    <row r="36" spans="1:13" x14ac:dyDescent="0.2">
      <c r="A36" s="124" t="s">
        <v>53</v>
      </c>
      <c r="C36" s="145">
        <f t="shared" si="8"/>
        <v>84816.25</v>
      </c>
      <c r="D36" s="145">
        <f t="shared" si="8"/>
        <v>89548.148587499993</v>
      </c>
      <c r="E36" s="145">
        <v>1017795</v>
      </c>
      <c r="F36" s="145">
        <f>E36*1.05579</f>
        <v>1074577.78305</v>
      </c>
      <c r="G36" s="145"/>
      <c r="K36" s="135"/>
      <c r="L36" s="139"/>
      <c r="M36" s="139"/>
    </row>
    <row r="37" spans="1:13" x14ac:dyDescent="0.2">
      <c r="K37" s="162"/>
      <c r="L37" s="139"/>
      <c r="M37" s="139"/>
    </row>
    <row r="38" spans="1:13" x14ac:dyDescent="0.2">
      <c r="A38" s="124" t="s">
        <v>104</v>
      </c>
      <c r="F38" s="146">
        <f>(F39/F45)*1000</f>
        <v>76690.916666666672</v>
      </c>
      <c r="K38" s="135"/>
    </row>
    <row r="39" spans="1:13" x14ac:dyDescent="0.2">
      <c r="A39" s="124" t="s">
        <v>55</v>
      </c>
      <c r="F39" s="146">
        <f>F46/1000</f>
        <v>920.29100000000005</v>
      </c>
      <c r="K39" s="135"/>
    </row>
    <row r="40" spans="1:13" x14ac:dyDescent="0.2">
      <c r="A40" s="124" t="s">
        <v>56</v>
      </c>
      <c r="F40" s="146">
        <f>L23</f>
        <v>-87.033556370080248</v>
      </c>
      <c r="K40" s="135"/>
    </row>
    <row r="41" spans="1:13" x14ac:dyDescent="0.2">
      <c r="K41" s="162"/>
    </row>
    <row r="42" spans="1:13" x14ac:dyDescent="0.2">
      <c r="K42" s="135"/>
    </row>
    <row r="45" spans="1:13" ht="15.75" x14ac:dyDescent="0.25">
      <c r="A45" s="147" t="s">
        <v>95</v>
      </c>
      <c r="F45" s="145">
        <f>F18</f>
        <v>12</v>
      </c>
    </row>
    <row r="46" spans="1:13" ht="15.75" x14ac:dyDescent="0.25">
      <c r="A46" s="147" t="s">
        <v>94</v>
      </c>
      <c r="F46" s="145">
        <v>920291</v>
      </c>
    </row>
  </sheetData>
  <customSheetViews>
    <customSheetView guid="{AF347661-7E2B-4AD3-BA82-5028E4F4DE78}" topLeftCell="A10">
      <selection activeCell="A45" sqref="A45:XFD46"/>
      <pageMargins left="0.7" right="0.7" top="0.75" bottom="0.75" header="0.3" footer="0.3"/>
      <pageSetup orientation="portrait" r:id="rId1"/>
    </customSheetView>
    <customSheetView guid="{2ACA7B64-3607-46AC-8503-6FD31F6EC315}" scale="90" topLeftCell="A3">
      <selection activeCell="C16" sqref="C16"/>
      <pageMargins left="0.7" right="0.7" top="0.75" bottom="0.75" header="0.3" footer="0.3"/>
      <pageSetup orientation="portrait" r:id="rId2"/>
    </customSheetView>
    <customSheetView guid="{CE06DB2A-5963-4BAE-BB67-53B7E9DE6884}" scale="90" topLeftCell="A3">
      <selection activeCell="D7" sqref="D7"/>
      <pageMargins left="0.7" right="0.7" top="0.75" bottom="0.75" header="0.3" footer="0.3"/>
      <pageSetup orientation="portrait" r:id="rId3"/>
    </customSheetView>
    <customSheetView guid="{E04595B1-3086-49B2-BDA0-EEE5979F9447}" scale="90" showPageBreaks="1" topLeftCell="A14">
      <selection activeCell="B33" sqref="B33"/>
      <pageMargins left="0.7" right="0.7" top="0.75" bottom="0.75" header="0.3" footer="0.3"/>
      <pageSetup orientation="portrait" r:id="rId4"/>
    </customSheetView>
    <customSheetView guid="{EF1200A2-2A7F-4A80-B03D-7F87ACE09AA9}" showPageBreaks="1" topLeftCell="A10">
      <selection activeCell="A45" sqref="A45:XFD46"/>
      <pageMargins left="0.7" right="0.7" top="0.75" bottom="0.75" header="0.3" footer="0.3"/>
      <pageSetup orientation="portrait" r:id="rId5"/>
    </customSheetView>
  </customSheetViews>
  <pageMargins left="0.25" right="0.25" top="0.75" bottom="0.75" header="0.3" footer="0.3"/>
  <pageSetup scale="86" orientation="landscape"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>
    <tabColor rgb="FF00B050"/>
    <pageSetUpPr fitToPage="1"/>
  </sheetPr>
  <dimension ref="A1:M44"/>
  <sheetViews>
    <sheetView tabSelected="1" zoomScale="90" zoomScaleNormal="90" workbookViewId="0">
      <selection activeCell="H42" sqref="H42"/>
    </sheetView>
  </sheetViews>
  <sheetFormatPr defaultColWidth="9.140625" defaultRowHeight="15" x14ac:dyDescent="0.2"/>
  <cols>
    <col min="1" max="1" width="17.140625" style="109" customWidth="1"/>
    <col min="2" max="2" width="19.42578125" style="109" customWidth="1"/>
    <col min="3" max="9" width="15.7109375" style="109" customWidth="1"/>
    <col min="10" max="10" width="3.28515625" style="109" customWidth="1"/>
    <col min="11" max="11" width="9.140625" style="109"/>
    <col min="12" max="12" width="13.140625" style="109" customWidth="1"/>
    <col min="13" max="13" width="9.140625" style="109"/>
    <col min="14" max="14" width="9.28515625" style="109" bestFit="1" customWidth="1"/>
    <col min="15" max="16384" width="9.140625" style="109"/>
  </cols>
  <sheetData>
    <row r="1" spans="1:9" x14ac:dyDescent="0.2">
      <c r="A1" s="111" t="s">
        <v>13</v>
      </c>
      <c r="B1" s="111"/>
      <c r="C1" s="111"/>
      <c r="D1" s="111"/>
      <c r="E1" s="111"/>
      <c r="F1" s="111"/>
      <c r="G1" s="111"/>
      <c r="H1" s="111"/>
      <c r="I1" s="111"/>
    </row>
    <row r="2" spans="1:9" ht="15.75" x14ac:dyDescent="0.2">
      <c r="A2" s="116"/>
      <c r="I2" s="170" t="s">
        <v>144</v>
      </c>
    </row>
    <row r="3" spans="1:9" x14ac:dyDescent="0.2">
      <c r="A3" s="109" t="s">
        <v>14</v>
      </c>
      <c r="C3" s="109" t="s">
        <v>135</v>
      </c>
    </row>
    <row r="4" spans="1:9" x14ac:dyDescent="0.2">
      <c r="A4" s="109" t="s">
        <v>16</v>
      </c>
      <c r="C4" s="117" t="s">
        <v>71</v>
      </c>
    </row>
    <row r="5" spans="1:9" x14ac:dyDescent="0.2">
      <c r="A5" s="109" t="s">
        <v>64</v>
      </c>
      <c r="C5" s="115">
        <v>2011</v>
      </c>
    </row>
    <row r="6" spans="1:9" x14ac:dyDescent="0.2">
      <c r="A6" s="109" t="s">
        <v>17</v>
      </c>
      <c r="C6" s="103">
        <v>2013</v>
      </c>
    </row>
    <row r="7" spans="1:9" x14ac:dyDescent="0.2">
      <c r="C7" s="118"/>
    </row>
    <row r="8" spans="1:9" x14ac:dyDescent="0.2">
      <c r="A8" s="115" t="s">
        <v>18</v>
      </c>
      <c r="B8" s="115" t="s">
        <v>19</v>
      </c>
      <c r="C8" s="115" t="s">
        <v>20</v>
      </c>
      <c r="D8" s="115" t="s">
        <v>21</v>
      </c>
      <c r="E8" s="115" t="s">
        <v>22</v>
      </c>
      <c r="F8" s="115" t="s">
        <v>23</v>
      </c>
      <c r="G8" s="115" t="s">
        <v>24</v>
      </c>
      <c r="H8" s="115" t="s">
        <v>25</v>
      </c>
      <c r="I8" s="115" t="s">
        <v>26</v>
      </c>
    </row>
    <row r="9" spans="1:9" x14ac:dyDescent="0.2">
      <c r="I9" s="115" t="s">
        <v>27</v>
      </c>
    </row>
    <row r="10" spans="1:9" x14ac:dyDescent="0.2">
      <c r="A10" s="115"/>
      <c r="B10" s="115"/>
      <c r="C10" s="115"/>
      <c r="D10" s="115" t="s">
        <v>28</v>
      </c>
      <c r="E10" s="115" t="s">
        <v>28</v>
      </c>
      <c r="F10" s="115" t="s">
        <v>27</v>
      </c>
      <c r="G10" s="115" t="s">
        <v>27</v>
      </c>
      <c r="H10" s="115" t="s">
        <v>27</v>
      </c>
      <c r="I10" s="115" t="s">
        <v>29</v>
      </c>
    </row>
    <row r="11" spans="1:9" x14ac:dyDescent="0.2">
      <c r="A11" s="115"/>
      <c r="B11" s="115"/>
      <c r="C11" s="115" t="s">
        <v>30</v>
      </c>
      <c r="D11" s="115" t="s">
        <v>31</v>
      </c>
      <c r="E11" s="115" t="s">
        <v>31</v>
      </c>
      <c r="F11" s="115" t="s">
        <v>32</v>
      </c>
      <c r="G11" s="115" t="s">
        <v>31</v>
      </c>
      <c r="H11" s="115" t="s">
        <v>31</v>
      </c>
      <c r="I11" s="115" t="s">
        <v>33</v>
      </c>
    </row>
    <row r="12" spans="1:9" x14ac:dyDescent="0.2">
      <c r="A12" s="115"/>
      <c r="B12" s="115" t="s">
        <v>30</v>
      </c>
      <c r="C12" s="115" t="s">
        <v>34</v>
      </c>
      <c r="D12" s="115" t="s">
        <v>34</v>
      </c>
      <c r="E12" s="115" t="s">
        <v>35</v>
      </c>
      <c r="F12" s="115" t="s">
        <v>34</v>
      </c>
      <c r="G12" s="115" t="s">
        <v>34</v>
      </c>
      <c r="H12" s="115" t="s">
        <v>35</v>
      </c>
      <c r="I12" s="115" t="s">
        <v>28</v>
      </c>
    </row>
    <row r="13" spans="1:9" x14ac:dyDescent="0.2">
      <c r="A13" s="115"/>
      <c r="B13" s="115" t="s">
        <v>34</v>
      </c>
      <c r="C13" s="115" t="s">
        <v>36</v>
      </c>
      <c r="D13" s="115" t="s">
        <v>37</v>
      </c>
      <c r="E13" s="115" t="s">
        <v>38</v>
      </c>
      <c r="F13" s="115" t="s">
        <v>37</v>
      </c>
      <c r="G13" s="115" t="s">
        <v>37</v>
      </c>
      <c r="H13" s="115" t="s">
        <v>38</v>
      </c>
      <c r="I13" s="115" t="s">
        <v>39</v>
      </c>
    </row>
    <row r="14" spans="1:9" x14ac:dyDescent="0.2">
      <c r="A14" s="119" t="s">
        <v>40</v>
      </c>
      <c r="B14" s="119" t="s">
        <v>41</v>
      </c>
      <c r="C14" s="119" t="s">
        <v>41</v>
      </c>
      <c r="D14" s="120" t="s">
        <v>74</v>
      </c>
      <c r="E14" s="119" t="s">
        <v>42</v>
      </c>
      <c r="F14" s="120" t="s">
        <v>73</v>
      </c>
      <c r="G14" s="120" t="s">
        <v>74</v>
      </c>
      <c r="H14" s="119" t="s">
        <v>43</v>
      </c>
      <c r="I14" s="119" t="s">
        <v>44</v>
      </c>
    </row>
    <row r="15" spans="1:9" x14ac:dyDescent="0.2">
      <c r="A15" s="121">
        <v>2010</v>
      </c>
      <c r="B15" s="121"/>
      <c r="C15" s="121"/>
      <c r="D15" s="122"/>
      <c r="E15" s="121"/>
      <c r="F15" s="122"/>
      <c r="G15" s="122"/>
      <c r="H15" s="121"/>
      <c r="I15" s="121"/>
    </row>
    <row r="16" spans="1:9" ht="16.5" customHeight="1" x14ac:dyDescent="0.2">
      <c r="A16" s="115">
        <v>2011</v>
      </c>
      <c r="B16" s="105">
        <v>164849</v>
      </c>
      <c r="C16" s="105">
        <v>99.99</v>
      </c>
      <c r="D16" s="105">
        <v>10</v>
      </c>
      <c r="E16" s="107">
        <f>D16/C16</f>
        <v>0.10001000100010002</v>
      </c>
      <c r="F16" s="105">
        <v>10</v>
      </c>
      <c r="G16" s="105">
        <f>F16</f>
        <v>10</v>
      </c>
      <c r="H16" s="106">
        <f t="shared" ref="H16" si="0">G16/C16</f>
        <v>0.10001000100010002</v>
      </c>
      <c r="I16" s="105">
        <f t="shared" ref="I16" si="1">G16-D16</f>
        <v>0</v>
      </c>
    </row>
    <row r="17" spans="1:13" x14ac:dyDescent="0.2">
      <c r="A17" s="115">
        <v>2012</v>
      </c>
      <c r="B17" s="105">
        <v>167616</v>
      </c>
      <c r="C17" s="105">
        <f t="shared" ref="C17:D19" si="2">C16+L31</f>
        <v>99.99</v>
      </c>
      <c r="D17" s="105">
        <f t="shared" si="2"/>
        <v>10</v>
      </c>
      <c r="E17" s="107">
        <f t="shared" ref="E17:E19" si="3">D17/C17</f>
        <v>0.10001000100010002</v>
      </c>
      <c r="F17" s="105">
        <v>2</v>
      </c>
      <c r="G17" s="105">
        <f>F17+G16</f>
        <v>12</v>
      </c>
      <c r="H17" s="106">
        <f t="shared" ref="H17" si="4">G17/C17</f>
        <v>0.12001200120012002</v>
      </c>
      <c r="I17" s="105">
        <f t="shared" ref="I17" si="5">G17-D17</f>
        <v>2</v>
      </c>
    </row>
    <row r="18" spans="1:13" x14ac:dyDescent="0.2">
      <c r="A18" s="115">
        <v>2013</v>
      </c>
      <c r="B18" s="105">
        <v>171005</v>
      </c>
      <c r="C18" s="105">
        <f t="shared" si="2"/>
        <v>99.99</v>
      </c>
      <c r="D18" s="105">
        <f t="shared" si="2"/>
        <v>10</v>
      </c>
      <c r="E18" s="107">
        <f t="shared" si="3"/>
        <v>0.10001000100010002</v>
      </c>
      <c r="F18" s="115">
        <v>11</v>
      </c>
      <c r="G18" s="105">
        <f>F18+G17</f>
        <v>23</v>
      </c>
      <c r="H18" s="106">
        <f t="shared" ref="H18" si="6">G18/C18</f>
        <v>0.23002300230023004</v>
      </c>
      <c r="I18" s="105">
        <f t="shared" ref="I18" si="7">G18-D18</f>
        <v>13</v>
      </c>
      <c r="L18" s="123">
        <v>-6232.1067914664063</v>
      </c>
      <c r="M18" s="109" t="s">
        <v>57</v>
      </c>
    </row>
    <row r="19" spans="1:13" x14ac:dyDescent="0.2">
      <c r="A19" s="115">
        <v>2014</v>
      </c>
      <c r="B19" s="105">
        <v>174336</v>
      </c>
      <c r="C19" s="105">
        <f t="shared" si="2"/>
        <v>99.99</v>
      </c>
      <c r="D19" s="105">
        <f t="shared" si="2"/>
        <v>10</v>
      </c>
      <c r="E19" s="107">
        <f t="shared" si="3"/>
        <v>0.10001000100010002</v>
      </c>
      <c r="F19" s="115"/>
      <c r="G19" s="115"/>
      <c r="L19" s="109">
        <v>8.48E-2</v>
      </c>
      <c r="M19" s="109" t="s">
        <v>58</v>
      </c>
    </row>
    <row r="20" spans="1:13" x14ac:dyDescent="0.2">
      <c r="A20" s="115">
        <v>2015</v>
      </c>
      <c r="B20" s="105">
        <v>177629</v>
      </c>
      <c r="C20" s="105"/>
      <c r="D20" s="105"/>
      <c r="E20" s="107"/>
      <c r="F20" s="115"/>
      <c r="G20" s="115"/>
      <c r="L20" s="123">
        <v>40</v>
      </c>
      <c r="M20" s="109" t="s">
        <v>59</v>
      </c>
    </row>
    <row r="21" spans="1:13" x14ac:dyDescent="0.2">
      <c r="A21" s="115">
        <v>2016</v>
      </c>
      <c r="B21" s="105">
        <v>180845</v>
      </c>
      <c r="C21" s="105"/>
      <c r="D21" s="105"/>
      <c r="E21" s="107"/>
      <c r="F21" s="115"/>
      <c r="G21" s="115"/>
      <c r="L21" s="163"/>
    </row>
    <row r="22" spans="1:13" ht="15.75" x14ac:dyDescent="0.2">
      <c r="A22" s="115">
        <v>2017</v>
      </c>
      <c r="B22" s="105">
        <v>183979</v>
      </c>
      <c r="C22" s="105"/>
      <c r="D22" s="105"/>
      <c r="E22" s="107"/>
      <c r="F22" s="115"/>
      <c r="G22" s="115"/>
      <c r="L22" s="109">
        <v>136</v>
      </c>
      <c r="M22" s="116" t="s">
        <v>70</v>
      </c>
    </row>
    <row r="23" spans="1:13" x14ac:dyDescent="0.2">
      <c r="A23" s="115">
        <v>2018</v>
      </c>
      <c r="B23" s="105">
        <v>187058</v>
      </c>
      <c r="C23" s="105"/>
      <c r="D23" s="105"/>
      <c r="E23" s="107"/>
      <c r="F23" s="115"/>
      <c r="G23" s="115"/>
      <c r="K23" s="109" t="s">
        <v>61</v>
      </c>
      <c r="L23" s="108">
        <f>L18*(L19/(1-(1+L19)^-30))</f>
        <v>-578.84068865600602</v>
      </c>
      <c r="M23" s="109" t="s">
        <v>62</v>
      </c>
    </row>
    <row r="24" spans="1:13" x14ac:dyDescent="0.2">
      <c r="A24" s="115">
        <v>2019</v>
      </c>
      <c r="B24" s="105">
        <v>190101</v>
      </c>
      <c r="C24" s="105"/>
      <c r="D24" s="105"/>
      <c r="E24" s="107"/>
      <c r="F24" s="115"/>
      <c r="G24" s="115"/>
      <c r="L24" s="164">
        <f>L23*(E34/L22)</f>
        <v>-257.57559408885425</v>
      </c>
      <c r="M24" s="109" t="s">
        <v>63</v>
      </c>
    </row>
    <row r="25" spans="1:13" x14ac:dyDescent="0.2">
      <c r="A25" s="126"/>
      <c r="B25" s="105"/>
      <c r="C25" s="105"/>
      <c r="D25" s="105"/>
      <c r="E25" s="107"/>
      <c r="F25" s="115"/>
      <c r="G25" s="115"/>
    </row>
    <row r="26" spans="1:13" x14ac:dyDescent="0.2">
      <c r="A26" s="126" t="s">
        <v>102</v>
      </c>
      <c r="K26" s="128" t="s">
        <v>65</v>
      </c>
    </row>
    <row r="27" spans="1:13" x14ac:dyDescent="0.2">
      <c r="A27" s="165"/>
      <c r="H27" s="109" t="s">
        <v>72</v>
      </c>
      <c r="K27" s="128" t="s">
        <v>66</v>
      </c>
    </row>
    <row r="28" spans="1:13" x14ac:dyDescent="0.2">
      <c r="A28" s="165"/>
      <c r="K28" s="128"/>
    </row>
    <row r="29" spans="1:13" x14ac:dyDescent="0.2">
      <c r="A29" s="165"/>
      <c r="B29" s="131"/>
      <c r="C29" s="131"/>
      <c r="D29" s="132"/>
      <c r="E29" s="132"/>
      <c r="F29" s="131"/>
      <c r="G29" s="131"/>
    </row>
    <row r="30" spans="1:13" x14ac:dyDescent="0.2">
      <c r="K30" s="115"/>
      <c r="L30" s="105"/>
      <c r="M30" s="105"/>
    </row>
    <row r="31" spans="1:13" x14ac:dyDescent="0.2">
      <c r="K31" s="115"/>
      <c r="L31" s="105"/>
      <c r="M31" s="105"/>
    </row>
    <row r="32" spans="1:13" x14ac:dyDescent="0.2">
      <c r="A32" s="109" t="s">
        <v>45</v>
      </c>
      <c r="C32" s="110" t="s">
        <v>46</v>
      </c>
      <c r="D32" s="111"/>
      <c r="E32" s="110" t="s">
        <v>47</v>
      </c>
      <c r="F32" s="111"/>
      <c r="K32" s="115"/>
      <c r="L32" s="105"/>
      <c r="M32" s="105"/>
    </row>
    <row r="33" spans="1:13" x14ac:dyDescent="0.2">
      <c r="A33" s="129" t="s">
        <v>48</v>
      </c>
      <c r="B33" s="129"/>
      <c r="C33" s="112" t="s">
        <v>49</v>
      </c>
      <c r="D33" s="112" t="s">
        <v>50</v>
      </c>
      <c r="E33" s="112" t="s">
        <v>49</v>
      </c>
      <c r="F33" s="112" t="s">
        <v>50</v>
      </c>
      <c r="K33" s="166"/>
      <c r="L33" s="105"/>
      <c r="M33" s="105"/>
    </row>
    <row r="34" spans="1:13" x14ac:dyDescent="0.2">
      <c r="A34" s="109" t="s">
        <v>51</v>
      </c>
      <c r="C34" s="130">
        <f t="shared" ref="C34:D36" si="8">E34/$F$18</f>
        <v>5.5016363636363641</v>
      </c>
      <c r="D34" s="130">
        <f t="shared" si="8"/>
        <v>5.8085726563636362</v>
      </c>
      <c r="E34" s="113">
        <v>60.518000000000001</v>
      </c>
      <c r="F34" s="113">
        <f>E34*1.05579</f>
        <v>63.894299220000001</v>
      </c>
      <c r="K34" s="115"/>
    </row>
    <row r="35" spans="1:13" x14ac:dyDescent="0.2">
      <c r="A35" s="109" t="s">
        <v>52</v>
      </c>
      <c r="C35" s="130">
        <f t="shared" si="8"/>
        <v>0</v>
      </c>
      <c r="D35" s="130">
        <f t="shared" si="8"/>
        <v>0</v>
      </c>
      <c r="E35" s="113">
        <v>0</v>
      </c>
      <c r="F35" s="113">
        <f>E35*1.05579</f>
        <v>0</v>
      </c>
      <c r="K35" s="115"/>
    </row>
    <row r="36" spans="1:13" x14ac:dyDescent="0.2">
      <c r="A36" s="109" t="s">
        <v>53</v>
      </c>
      <c r="C36" s="113">
        <f t="shared" si="8"/>
        <v>28711.545454545456</v>
      </c>
      <c r="D36" s="113">
        <f t="shared" si="8"/>
        <v>30313.362575454546</v>
      </c>
      <c r="E36" s="113">
        <v>315827</v>
      </c>
      <c r="F36" s="113">
        <f>E36*1.05579</f>
        <v>333446.98833000002</v>
      </c>
      <c r="G36" s="113"/>
      <c r="K36" s="115"/>
    </row>
    <row r="37" spans="1:13" x14ac:dyDescent="0.2">
      <c r="K37" s="166"/>
    </row>
    <row r="38" spans="1:13" x14ac:dyDescent="0.2">
      <c r="A38" s="109" t="s">
        <v>104</v>
      </c>
      <c r="F38" s="114">
        <f>(F39/F43)*1000</f>
        <v>77940.727272727279</v>
      </c>
      <c r="K38" s="115"/>
    </row>
    <row r="39" spans="1:13" x14ac:dyDescent="0.2">
      <c r="A39" s="109" t="s">
        <v>55</v>
      </c>
      <c r="F39" s="114">
        <f>F44/1000</f>
        <v>857.34799999999996</v>
      </c>
    </row>
    <row r="40" spans="1:13" x14ac:dyDescent="0.2">
      <c r="A40" s="109" t="s">
        <v>56</v>
      </c>
      <c r="F40" s="114">
        <f>L24</f>
        <v>-257.57559408885425</v>
      </c>
    </row>
    <row r="43" spans="1:13" ht="15.75" x14ac:dyDescent="0.2">
      <c r="A43" s="116" t="s">
        <v>95</v>
      </c>
      <c r="F43" s="113">
        <f>F18</f>
        <v>11</v>
      </c>
    </row>
    <row r="44" spans="1:13" ht="15.75" x14ac:dyDescent="0.2">
      <c r="A44" s="116" t="s">
        <v>94</v>
      </c>
      <c r="F44" s="113">
        <v>857348</v>
      </c>
    </row>
  </sheetData>
  <customSheetViews>
    <customSheetView guid="{AF347661-7E2B-4AD3-BA82-5028E4F4DE78}" topLeftCell="A13">
      <selection activeCell="N33" sqref="N33"/>
      <pageMargins left="0.7" right="0.7" top="0.75" bottom="0.75" header="0.3" footer="0.3"/>
      <pageSetup orientation="portrait" r:id="rId1"/>
    </customSheetView>
    <customSheetView guid="{2ACA7B64-3607-46AC-8503-6FD31F6EC315}" scale="90" topLeftCell="A2">
      <selection activeCell="F21" sqref="F21"/>
      <pageMargins left="0.7" right="0.7" top="0.75" bottom="0.75" header="0.3" footer="0.3"/>
      <pageSetup orientation="portrait" r:id="rId2"/>
    </customSheetView>
    <customSheetView guid="{CE06DB2A-5963-4BAE-BB67-53B7E9DE6884}" scale="90" topLeftCell="A2">
      <selection activeCell="F21" sqref="F21"/>
      <pageMargins left="0.7" right="0.7" top="0.75" bottom="0.75" header="0.3" footer="0.3"/>
      <pageSetup orientation="portrait" r:id="rId3"/>
    </customSheetView>
    <customSheetView guid="{E04595B1-3086-49B2-BDA0-EEE5979F9447}" scale="90" showPageBreaks="1" topLeftCell="A2">
      <selection activeCell="F21" sqref="F21"/>
      <pageMargins left="0.7" right="0.7" top="0.75" bottom="0.75" header="0.3" footer="0.3"/>
      <pageSetup orientation="portrait" r:id="rId4"/>
    </customSheetView>
    <customSheetView guid="{EF1200A2-2A7F-4A80-B03D-7F87ACE09AA9}" showPageBreaks="1" topLeftCell="A13">
      <selection activeCell="N33" sqref="N33"/>
      <pageMargins left="0.7" right="0.7" top="0.75" bottom="0.75" header="0.3" footer="0.3"/>
      <pageSetup orientation="portrait" r:id="rId5"/>
    </customSheetView>
  </customSheetViews>
  <pageMargins left="0.25" right="0.25" top="0.75" bottom="0.75" header="0.3" footer="0.3"/>
  <pageSetup scale="83" orientation="landscape" r:id="rId6"/>
</worksheet>
</file>

<file path=customXml/_rels/item1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1.xml" />
</Relationships>
</file>

<file path=customXml/_rels/item2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2.xml" />
</Relationships>
</file>

<file path=customXml/_rels/item3.xml.rels>&#65279;<?xml version="1.0" encoding="UTF-8" standalone="yes"?>
<Relationships xmlns="http://schemas.openxmlformats.org/package/2006/relationships">
  <Relationship Id="rId1" Type="http://schemas.openxmlformats.org/officeDocument/2006/relationships/customXmlProps" Target="itemProps3.xml" />
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17995CA9A16A4CA3173B5939692CB8" ma:contentTypeVersion="0" ma:contentTypeDescription="Create a new document." ma:contentTypeScope="" ma:versionID="e77db325d572876c4650a0f7b4b2e75d">
  <xsd:schema xmlns:xsd="http://www.w3.org/2001/XMLSchema" xmlns:p="http://schemas.microsoft.com/office/2006/metadata/properties" targetNamespace="http://schemas.microsoft.com/office/2006/metadata/properties" ma:root="true" ma:fieldsID="f4d196f5c675f743c82a55ad494504ec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5CCD6F11-84F3-40E7-A628-797576904C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575E5CB3-A08E-4AFD-9741-28836524253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DA9D38B-6241-473E-AF9D-AAC39DE95887}">
  <ds:schemaRefs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2006/documentManagement/types"/>
    <ds:schemaRef ds:uri="http://purl.org/dc/dcmitype/"/>
    <ds:schemaRef ds:uri="http://www.w3.org/XML/1998/namespace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Assumptions</vt:lpstr>
      <vt:lpstr>Review Assumptions</vt:lpstr>
      <vt:lpstr>Hybrid DR3 2010-19</vt:lpstr>
      <vt:lpstr>REP</vt:lpstr>
      <vt:lpstr>SWH EM</vt:lpstr>
      <vt:lpstr>SWH Low</vt:lpstr>
      <vt:lpstr>R SPV</vt:lpstr>
      <vt:lpstr>C SPV</vt:lpstr>
      <vt:lpstr>C PVSc</vt:lpstr>
      <vt:lpstr>'C PVSc'!Print_Area</vt:lpstr>
      <vt:lpstr>'C SPV'!Print_Area</vt:lpstr>
      <vt:lpstr>'Hybrid DR3 2010-19'!Print_Area</vt:lpstr>
      <vt:lpstr>'R SPV'!Print_Area</vt:lpstr>
      <vt:lpstr>REP!Print_Area</vt:lpstr>
      <vt:lpstr>'SWH EM'!Print_Area</vt:lpstr>
      <vt:lpstr>'SWH Low'!Print_Area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