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980" yWindow="-12" windowWidth="7992" windowHeight="10152" tabRatio="971" firstSheet="9" activeTab="20"/>
  </bookViews>
  <sheets>
    <sheet name="Summ_All" sheetId="74" r:id="rId1"/>
    <sheet name="Self_Build" sheetId="47" r:id="rId2"/>
    <sheet name="ACQ2" sheetId="90" r:id="rId3"/>
    <sheet name="ACQ PPA MIX2" sheetId="119" r:id="rId4"/>
    <sheet name="PPA1" sheetId="83" r:id="rId5"/>
    <sheet name="ACQ1" sheetId="62" r:id="rId6"/>
    <sheet name="PPA3" sheetId="84" r:id="rId7"/>
    <sheet name="PPA2" sheetId="88" r:id="rId8"/>
    <sheet name="ACQ3" sheetId="95" r:id="rId9"/>
    <sheet name="ACQ4" sheetId="69" r:id="rId10"/>
    <sheet name="ACQ PPA MIX1" sheetId="120" r:id="rId11"/>
    <sheet name="Summ_ACQ PPA MIX2" sheetId="121" r:id="rId12"/>
    <sheet name="Summ_PPA1" sheetId="85" r:id="rId13"/>
    <sheet name="Summ_PPA2" sheetId="87" r:id="rId14"/>
    <sheet name="Summ_ACQ PPA MIX1" sheetId="122" r:id="rId15"/>
    <sheet name="Summ_PPA3" sheetId="89" r:id="rId16"/>
    <sheet name="Summ_ACQ2" sheetId="92" r:id="rId17"/>
    <sheet name="Summ_ACQ1" sheetId="64" r:id="rId18"/>
    <sheet name="Summ_ACQ3" sheetId="96" r:id="rId19"/>
    <sheet name="Summ_ACQ4" sheetId="71" r:id="rId20"/>
    <sheet name="Budget_Capital" sheetId="35" r:id="rId21"/>
  </sheets>
  <definedNames>
    <definedName name="_xlnm.Print_Area" localSheetId="0">Summ_All!$B$1:$K$13</definedName>
  </definedNames>
  <calcPr calcId="145621"/>
</workbook>
</file>

<file path=xl/calcChain.xml><?xml version="1.0" encoding="utf-8"?>
<calcChain xmlns="http://schemas.openxmlformats.org/spreadsheetml/2006/main">
  <c r="AH12" i="69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95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19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120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2" i="47" l="1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F12" i="92" l="1"/>
  <c r="F11"/>
  <c r="F10"/>
  <c r="F9"/>
  <c r="F8"/>
  <c r="F7"/>
  <c r="F6"/>
  <c r="F5"/>
  <c r="F4"/>
  <c r="F12" i="96"/>
  <c r="F11"/>
  <c r="F10"/>
  <c r="F9"/>
  <c r="F8"/>
  <c r="F7"/>
  <c r="F6"/>
  <c r="F5"/>
  <c r="F4"/>
  <c r="F12" i="71"/>
  <c r="F11"/>
  <c r="F10"/>
  <c r="F9"/>
  <c r="F8"/>
  <c r="F7"/>
  <c r="F6"/>
  <c r="F5"/>
  <c r="F4"/>
  <c r="F12" i="64"/>
  <c r="F11"/>
  <c r="F10"/>
  <c r="F9"/>
  <c r="F8"/>
  <c r="F7"/>
  <c r="F6"/>
  <c r="F5"/>
  <c r="F4"/>
  <c r="F12" i="89"/>
  <c r="F11"/>
  <c r="F10"/>
  <c r="F9"/>
  <c r="F8"/>
  <c r="F7"/>
  <c r="F6"/>
  <c r="F5"/>
  <c r="F4"/>
  <c r="F13" i="122"/>
  <c r="F12"/>
  <c r="F11"/>
  <c r="F10"/>
  <c r="F9"/>
  <c r="F8"/>
  <c r="F7"/>
  <c r="F6"/>
  <c r="F5"/>
  <c r="F4"/>
  <c r="F12" i="87"/>
  <c r="F11"/>
  <c r="F10"/>
  <c r="F9"/>
  <c r="F8"/>
  <c r="F7"/>
  <c r="F6"/>
  <c r="F5"/>
  <c r="F4"/>
  <c r="F12" i="85"/>
  <c r="F11"/>
  <c r="F10"/>
  <c r="F9"/>
  <c r="F8"/>
  <c r="F7"/>
  <c r="F6"/>
  <c r="F5"/>
  <c r="F4"/>
  <c r="F13" i="121"/>
  <c r="F12"/>
  <c r="F11"/>
  <c r="F10"/>
  <c r="F9"/>
  <c r="F8"/>
  <c r="F7"/>
  <c r="F6"/>
  <c r="F5"/>
  <c r="F4"/>
  <c r="E10" i="122" l="1"/>
  <c r="E10" i="121"/>
  <c r="B20" i="120" l="1"/>
  <c r="A20" s="1"/>
  <c r="AH19"/>
  <c r="AH15" s="1"/>
  <c r="AH10" s="1"/>
  <c r="AG19"/>
  <c r="AG15" s="1"/>
  <c r="AG10" s="1"/>
  <c r="AF19"/>
  <c r="AF15" s="1"/>
  <c r="AF10" s="1"/>
  <c r="AE19"/>
  <c r="AE15" s="1"/>
  <c r="AE10" s="1"/>
  <c r="AD19"/>
  <c r="AD15" s="1"/>
  <c r="AD10" s="1"/>
  <c r="AC19"/>
  <c r="AC15" s="1"/>
  <c r="AB19"/>
  <c r="AB15" s="1"/>
  <c r="AB10" s="1"/>
  <c r="AA19"/>
  <c r="Z19"/>
  <c r="Z15" s="1"/>
  <c r="Y19"/>
  <c r="Y15" s="1"/>
  <c r="Y10" s="1"/>
  <c r="X19"/>
  <c r="X15" s="1"/>
  <c r="X10" s="1"/>
  <c r="W19"/>
  <c r="W15" s="1"/>
  <c r="W10" s="1"/>
  <c r="V19"/>
  <c r="V15" s="1"/>
  <c r="V10" s="1"/>
  <c r="U19"/>
  <c r="U15" s="1"/>
  <c r="U10" s="1"/>
  <c r="T19"/>
  <c r="T15" s="1"/>
  <c r="T10" s="1"/>
  <c r="S19"/>
  <c r="S15" s="1"/>
  <c r="R19"/>
  <c r="R15" s="1"/>
  <c r="Q19"/>
  <c r="Q15" s="1"/>
  <c r="P19"/>
  <c r="P15" s="1"/>
  <c r="P10" s="1"/>
  <c r="O19"/>
  <c r="O15" s="1"/>
  <c r="O10" s="1"/>
  <c r="N19"/>
  <c r="N15" s="1"/>
  <c r="N10" s="1"/>
  <c r="M19"/>
  <c r="M15" s="1"/>
  <c r="M10" s="1"/>
  <c r="L19"/>
  <c r="L15" s="1"/>
  <c r="L10" s="1"/>
  <c r="K19"/>
  <c r="J19"/>
  <c r="J15" s="1"/>
  <c r="J10" s="1"/>
  <c r="I19"/>
  <c r="I15" s="1"/>
  <c r="H19"/>
  <c r="G19"/>
  <c r="G15" s="1"/>
  <c r="G10" s="1"/>
  <c r="F19"/>
  <c r="F15" s="1"/>
  <c r="F10" s="1"/>
  <c r="E19"/>
  <c r="E15" s="1"/>
  <c r="E10" s="1"/>
  <c r="D19"/>
  <c r="D15" s="1"/>
  <c r="D10" s="1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6"/>
  <c r="A16" s="1"/>
  <c r="AA15"/>
  <c r="K15"/>
  <c r="K10" s="1"/>
  <c r="H15"/>
  <c r="B9"/>
  <c r="A9" s="1"/>
  <c r="D9" i="122" s="1"/>
  <c r="B8" i="120"/>
  <c r="A8" s="1"/>
  <c r="D11" i="122" s="1"/>
  <c r="S10" i="74" s="1"/>
  <c r="B7" i="120"/>
  <c r="A7" s="1"/>
  <c r="D5" i="122" s="1"/>
  <c r="B6" i="120"/>
  <c r="A6" s="1"/>
  <c r="D6" i="122" s="1"/>
  <c r="S6" i="74" s="1"/>
  <c r="B5" i="120"/>
  <c r="A5" s="1"/>
  <c r="D7" i="122" s="1"/>
  <c r="B4" i="120"/>
  <c r="A4" s="1"/>
  <c r="D8" i="122" s="1"/>
  <c r="S8" i="74" s="1"/>
  <c r="B3" i="120"/>
  <c r="A3" s="1"/>
  <c r="D12" i="122" s="1"/>
  <c r="E2" i="120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0" i="119"/>
  <c r="A20" s="1"/>
  <c r="AH19"/>
  <c r="AG19"/>
  <c r="AG15" s="1"/>
  <c r="AG10" s="1"/>
  <c r="AG11" s="1"/>
  <c r="AF19"/>
  <c r="AF15" s="1"/>
  <c r="AF10" s="1"/>
  <c r="AF11" s="1"/>
  <c r="AE19"/>
  <c r="AE15" s="1"/>
  <c r="AE10" s="1"/>
  <c r="AE11" s="1"/>
  <c r="AD19"/>
  <c r="AD15" s="1"/>
  <c r="AD10" s="1"/>
  <c r="AD11" s="1"/>
  <c r="AC19"/>
  <c r="AB19"/>
  <c r="AB15" s="1"/>
  <c r="AB10" s="1"/>
  <c r="AB11" s="1"/>
  <c r="AA19"/>
  <c r="Z19"/>
  <c r="Z15" s="1"/>
  <c r="Z10" s="1"/>
  <c r="Z11" s="1"/>
  <c r="Y19"/>
  <c r="Y15" s="1"/>
  <c r="Y10" s="1"/>
  <c r="Y11" s="1"/>
  <c r="X19"/>
  <c r="X15" s="1"/>
  <c r="X10" s="1"/>
  <c r="X11" s="1"/>
  <c r="W19"/>
  <c r="V19"/>
  <c r="U19"/>
  <c r="U15" s="1"/>
  <c r="U10" s="1"/>
  <c r="U11" s="1"/>
  <c r="T19"/>
  <c r="T15" s="1"/>
  <c r="T10" s="1"/>
  <c r="T11" s="1"/>
  <c r="S19"/>
  <c r="S15" s="1"/>
  <c r="S10" s="1"/>
  <c r="S11" s="1"/>
  <c r="R19"/>
  <c r="R15" s="1"/>
  <c r="R10" s="1"/>
  <c r="R11" s="1"/>
  <c r="Q19"/>
  <c r="Q15" s="1"/>
  <c r="Q10" s="1"/>
  <c r="Q11" s="1"/>
  <c r="P19"/>
  <c r="P15" s="1"/>
  <c r="P10" s="1"/>
  <c r="P11" s="1"/>
  <c r="O19"/>
  <c r="N19"/>
  <c r="N15" s="1"/>
  <c r="N10" s="1"/>
  <c r="N11" s="1"/>
  <c r="M19"/>
  <c r="M15" s="1"/>
  <c r="M10" s="1"/>
  <c r="M11" s="1"/>
  <c r="L19"/>
  <c r="L15" s="1"/>
  <c r="L10" s="1"/>
  <c r="L11" s="1"/>
  <c r="K19"/>
  <c r="K15" s="1"/>
  <c r="K10" s="1"/>
  <c r="K11" s="1"/>
  <c r="J19"/>
  <c r="J15" s="1"/>
  <c r="J10" s="1"/>
  <c r="J11" s="1"/>
  <c r="I19"/>
  <c r="I15" s="1"/>
  <c r="I10" s="1"/>
  <c r="I11" s="1"/>
  <c r="H19"/>
  <c r="H15" s="1"/>
  <c r="H10" s="1"/>
  <c r="H11" s="1"/>
  <c r="G19"/>
  <c r="F19"/>
  <c r="F15" s="1"/>
  <c r="F10" s="1"/>
  <c r="F11" s="1"/>
  <c r="E19"/>
  <c r="E15" s="1"/>
  <c r="D19"/>
  <c r="D15" s="1"/>
  <c r="D10" s="1"/>
  <c r="D11" s="1"/>
  <c r="B16"/>
  <c r="A16"/>
  <c r="AH15"/>
  <c r="AH10" s="1"/>
  <c r="AH11" s="1"/>
  <c r="AA15"/>
  <c r="AA10" s="1"/>
  <c r="AA11" s="1"/>
  <c r="W15"/>
  <c r="W10" s="1"/>
  <c r="W11" s="1"/>
  <c r="V15"/>
  <c r="V10" s="1"/>
  <c r="V11" s="1"/>
  <c r="O15"/>
  <c r="O10" s="1"/>
  <c r="O11" s="1"/>
  <c r="G15"/>
  <c r="G10" s="1"/>
  <c r="G11" s="1"/>
  <c r="B9"/>
  <c r="A9" s="1"/>
  <c r="D9" i="121" s="1"/>
  <c r="T9" i="74" s="1"/>
  <c r="B8" i="119"/>
  <c r="A8" s="1"/>
  <c r="D11" i="121" s="1"/>
  <c r="B7" i="119"/>
  <c r="A7" s="1"/>
  <c r="D5" i="121" s="1"/>
  <c r="T5" i="74" s="1"/>
  <c r="B6" i="119"/>
  <c r="A6" s="1"/>
  <c r="D6" i="121" s="1"/>
  <c r="T6" i="74" s="1"/>
  <c r="B5" i="119"/>
  <c r="A5" s="1"/>
  <c r="D7" i="121" s="1"/>
  <c r="T7" i="74" s="1"/>
  <c r="B4" i="119"/>
  <c r="A4" s="1"/>
  <c r="D8" i="121" s="1"/>
  <c r="B3" i="119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19" l="1"/>
  <c r="A19" s="1"/>
  <c r="S9" i="74"/>
  <c r="S5"/>
  <c r="S7"/>
  <c r="S11"/>
  <c r="T10"/>
  <c r="T8"/>
  <c r="Q10" i="120"/>
  <c r="Q11" s="1"/>
  <c r="AC10"/>
  <c r="AC11" s="1"/>
  <c r="AA10"/>
  <c r="AA11" s="1"/>
  <c r="H10"/>
  <c r="H11" s="1"/>
  <c r="R10"/>
  <c r="R11" s="1"/>
  <c r="S10"/>
  <c r="S11" s="1"/>
  <c r="I10"/>
  <c r="I11" s="1"/>
  <c r="Z10"/>
  <c r="Z11" s="1"/>
  <c r="J11"/>
  <c r="T11"/>
  <c r="K11"/>
  <c r="O11"/>
  <c r="L11"/>
  <c r="X11"/>
  <c r="AF11"/>
  <c r="AH11"/>
  <c r="V11"/>
  <c r="M11"/>
  <c r="W11"/>
  <c r="AE11"/>
  <c r="N11"/>
  <c r="AG11"/>
  <c r="F11"/>
  <c r="B15"/>
  <c r="A15" s="1"/>
  <c r="AB11"/>
  <c r="P11"/>
  <c r="E11"/>
  <c r="U11"/>
  <c r="D11"/>
  <c r="G11"/>
  <c r="Y11"/>
  <c r="AD11"/>
  <c r="B19"/>
  <c r="A19" s="1"/>
  <c r="E10" i="119"/>
  <c r="AC15"/>
  <c r="AC10" s="1"/>
  <c r="AC11" s="1"/>
  <c r="A3"/>
  <c r="D12" i="121" s="1"/>
  <c r="B10" i="120" l="1"/>
  <c r="A10" s="1"/>
  <c r="A11" s="1"/>
  <c r="T11" i="74"/>
  <c r="B15" i="119"/>
  <c r="A15" s="1"/>
  <c r="B10"/>
  <c r="E11"/>
  <c r="D4" i="122" l="1"/>
  <c r="B11" i="120"/>
  <c r="D13" i="122"/>
  <c r="S4" i="74"/>
  <c r="S12" s="1"/>
  <c r="A10" i="119"/>
  <c r="B11"/>
  <c r="A11" l="1"/>
  <c r="D4" i="121"/>
  <c r="D13" l="1"/>
  <c r="T4" i="74"/>
  <c r="T12" s="1"/>
  <c r="C12" i="35" l="1"/>
  <c r="B20" i="95" l="1"/>
  <c r="A20" s="1"/>
  <c r="AH19"/>
  <c r="AH15" s="1"/>
  <c r="AH10" s="1"/>
  <c r="AH11" s="1"/>
  <c r="AG19"/>
  <c r="AG15" s="1"/>
  <c r="AG10" s="1"/>
  <c r="AG11" s="1"/>
  <c r="AF19"/>
  <c r="AF15" s="1"/>
  <c r="AF10" s="1"/>
  <c r="AF11" s="1"/>
  <c r="AE19"/>
  <c r="AE15" s="1"/>
  <c r="AE10" s="1"/>
  <c r="AE11" s="1"/>
  <c r="AD19"/>
  <c r="AD15" s="1"/>
  <c r="AD10" s="1"/>
  <c r="AD11" s="1"/>
  <c r="AC19"/>
  <c r="AB19"/>
  <c r="AB15" s="1"/>
  <c r="AB10" s="1"/>
  <c r="AB11" s="1"/>
  <c r="AA19"/>
  <c r="Z19"/>
  <c r="Z15" s="1"/>
  <c r="Z10" s="1"/>
  <c r="Z11" s="1"/>
  <c r="Y19"/>
  <c r="Y15" s="1"/>
  <c r="Y10" s="1"/>
  <c r="Y11" s="1"/>
  <c r="X19"/>
  <c r="X15" s="1"/>
  <c r="X10" s="1"/>
  <c r="X11" s="1"/>
  <c r="W19"/>
  <c r="W15" s="1"/>
  <c r="W10" s="1"/>
  <c r="W11" s="1"/>
  <c r="V19"/>
  <c r="V15" s="1"/>
  <c r="V10" s="1"/>
  <c r="V11" s="1"/>
  <c r="U19"/>
  <c r="U15" s="1"/>
  <c r="U10" s="1"/>
  <c r="U11" s="1"/>
  <c r="T19"/>
  <c r="T15" s="1"/>
  <c r="T10" s="1"/>
  <c r="T11" s="1"/>
  <c r="S19"/>
  <c r="S15" s="1"/>
  <c r="S10" s="1"/>
  <c r="S11" s="1"/>
  <c r="R19"/>
  <c r="R15" s="1"/>
  <c r="R10" s="1"/>
  <c r="R11" s="1"/>
  <c r="Q19"/>
  <c r="Q15" s="1"/>
  <c r="Q10" s="1"/>
  <c r="Q11" s="1"/>
  <c r="P19"/>
  <c r="P15" s="1"/>
  <c r="P10" s="1"/>
  <c r="P11" s="1"/>
  <c r="O19"/>
  <c r="O15" s="1"/>
  <c r="O10" s="1"/>
  <c r="O11" s="1"/>
  <c r="N19"/>
  <c r="N15" s="1"/>
  <c r="N10" s="1"/>
  <c r="N11" s="1"/>
  <c r="M19"/>
  <c r="M15" s="1"/>
  <c r="M10" s="1"/>
  <c r="M11" s="1"/>
  <c r="L19"/>
  <c r="L15" s="1"/>
  <c r="L10" s="1"/>
  <c r="L11" s="1"/>
  <c r="K19"/>
  <c r="J19"/>
  <c r="J15" s="1"/>
  <c r="J10" s="1"/>
  <c r="J11" s="1"/>
  <c r="I19"/>
  <c r="H19"/>
  <c r="H15" s="1"/>
  <c r="H10" s="1"/>
  <c r="H11" s="1"/>
  <c r="G19"/>
  <c r="G15" s="1"/>
  <c r="G10" s="1"/>
  <c r="G11" s="1"/>
  <c r="F19"/>
  <c r="F15" s="1"/>
  <c r="F10" s="1"/>
  <c r="F11" s="1"/>
  <c r="E19"/>
  <c r="E15" s="1"/>
  <c r="E10" s="1"/>
  <c r="E11" s="1"/>
  <c r="D19"/>
  <c r="D15" s="1"/>
  <c r="D10" s="1"/>
  <c r="D11" s="1"/>
  <c r="B16"/>
  <c r="A16" s="1"/>
  <c r="AC15"/>
  <c r="AA15"/>
  <c r="AA10" s="1"/>
  <c r="AA11" s="1"/>
  <c r="K15"/>
  <c r="K10" s="1"/>
  <c r="K11" s="1"/>
  <c r="AC10"/>
  <c r="AC11" s="1"/>
  <c r="B9"/>
  <c r="A9" s="1"/>
  <c r="B8"/>
  <c r="A8" s="1"/>
  <c r="B7"/>
  <c r="A7" s="1"/>
  <c r="V5" i="74" s="1"/>
  <c r="B6" i="95"/>
  <c r="A6" s="1"/>
  <c r="B5"/>
  <c r="A5" s="1"/>
  <c r="B4"/>
  <c r="A4" s="1"/>
  <c r="B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19" l="1"/>
  <c r="A19" s="1"/>
  <c r="D9" i="96"/>
  <c r="V9" i="74"/>
  <c r="D10" i="96"/>
  <c r="V10" i="74"/>
  <c r="D7" i="96"/>
  <c r="V7" i="74"/>
  <c r="D5" i="96"/>
  <c r="D6"/>
  <c r="V6" i="74"/>
  <c r="D8" i="96"/>
  <c r="V8" i="74"/>
  <c r="A3" i="95"/>
  <c r="I15"/>
  <c r="D11" i="96" l="1"/>
  <c r="V11" i="74"/>
  <c r="I10" i="95"/>
  <c r="B15"/>
  <c r="A15" s="1"/>
  <c r="I11" l="1"/>
  <c r="B10"/>
  <c r="A10" l="1"/>
  <c r="V4" i="74" s="1"/>
  <c r="B11" i="95"/>
  <c r="V12" i="74" l="1"/>
  <c r="A11" i="95"/>
  <c r="B20" i="90" l="1"/>
  <c r="A20" s="1"/>
  <c r="AH19"/>
  <c r="AG19"/>
  <c r="AG15" s="1"/>
  <c r="AG10" s="1"/>
  <c r="AG11" s="1"/>
  <c r="AG12" s="1"/>
  <c r="AF19"/>
  <c r="AF15" s="1"/>
  <c r="AF10" s="1"/>
  <c r="AF11" s="1"/>
  <c r="AF12" s="1"/>
  <c r="AE19"/>
  <c r="AD19"/>
  <c r="AD15" s="1"/>
  <c r="AD10" s="1"/>
  <c r="AD11" s="1"/>
  <c r="AD12" s="1"/>
  <c r="AC19"/>
  <c r="AC15" s="1"/>
  <c r="AC10" s="1"/>
  <c r="AC11" s="1"/>
  <c r="AC12" s="1"/>
  <c r="AB19"/>
  <c r="AA19"/>
  <c r="Z19"/>
  <c r="Y19"/>
  <c r="Y15" s="1"/>
  <c r="Y10" s="1"/>
  <c r="Y11" s="1"/>
  <c r="Y12" s="1"/>
  <c r="X19"/>
  <c r="X15" s="1"/>
  <c r="X10" s="1"/>
  <c r="X11" s="1"/>
  <c r="X12" s="1"/>
  <c r="W19"/>
  <c r="V19"/>
  <c r="V15" s="1"/>
  <c r="V10" s="1"/>
  <c r="V11" s="1"/>
  <c r="V12" s="1"/>
  <c r="U19"/>
  <c r="U15" s="1"/>
  <c r="U10" s="1"/>
  <c r="U11" s="1"/>
  <c r="U12" s="1"/>
  <c r="T19"/>
  <c r="S19"/>
  <c r="S15" s="1"/>
  <c r="S10" s="1"/>
  <c r="S11" s="1"/>
  <c r="S12" s="1"/>
  <c r="R19"/>
  <c r="Q19"/>
  <c r="P19"/>
  <c r="P15" s="1"/>
  <c r="P10" s="1"/>
  <c r="P11" s="1"/>
  <c r="P12" s="1"/>
  <c r="O19"/>
  <c r="N19"/>
  <c r="N15" s="1"/>
  <c r="N10" s="1"/>
  <c r="N11" s="1"/>
  <c r="N12" s="1"/>
  <c r="M19"/>
  <c r="M15" s="1"/>
  <c r="M10" s="1"/>
  <c r="M11" s="1"/>
  <c r="M12" s="1"/>
  <c r="L19"/>
  <c r="L15" s="1"/>
  <c r="L10" s="1"/>
  <c r="L11" s="1"/>
  <c r="L12" s="1"/>
  <c r="K19"/>
  <c r="K15" s="1"/>
  <c r="K10" s="1"/>
  <c r="K11" s="1"/>
  <c r="K12" s="1"/>
  <c r="J19"/>
  <c r="I19"/>
  <c r="I15" s="1"/>
  <c r="I10" s="1"/>
  <c r="I11" s="1"/>
  <c r="I12" s="1"/>
  <c r="H19"/>
  <c r="H15" s="1"/>
  <c r="H10" s="1"/>
  <c r="H11" s="1"/>
  <c r="H12" s="1"/>
  <c r="G19"/>
  <c r="G15" s="1"/>
  <c r="G10" s="1"/>
  <c r="G11" s="1"/>
  <c r="G12" s="1"/>
  <c r="F19"/>
  <c r="F15" s="1"/>
  <c r="F10" s="1"/>
  <c r="F11" s="1"/>
  <c r="F12" s="1"/>
  <c r="E19"/>
  <c r="E15" s="1"/>
  <c r="E10" s="1"/>
  <c r="E11" s="1"/>
  <c r="E12" s="1"/>
  <c r="D19"/>
  <c r="B16"/>
  <c r="A16" s="1"/>
  <c r="AH15"/>
  <c r="AH10" s="1"/>
  <c r="AH11" s="1"/>
  <c r="AH12" s="1"/>
  <c r="Z15"/>
  <c r="Z10" s="1"/>
  <c r="Z11" s="1"/>
  <c r="Z12" s="1"/>
  <c r="R15"/>
  <c r="R10" s="1"/>
  <c r="R11" s="1"/>
  <c r="R12" s="1"/>
  <c r="Q15"/>
  <c r="Q10" s="1"/>
  <c r="Q11" s="1"/>
  <c r="Q12" s="1"/>
  <c r="O15"/>
  <c r="O10" s="1"/>
  <c r="O11" s="1"/>
  <c r="O12" s="1"/>
  <c r="J15"/>
  <c r="J10" s="1"/>
  <c r="J11" s="1"/>
  <c r="J12" s="1"/>
  <c r="B9"/>
  <c r="A9" s="1"/>
  <c r="B8"/>
  <c r="A8" s="1"/>
  <c r="B7"/>
  <c r="A7" s="1"/>
  <c r="B6"/>
  <c r="A6" s="1"/>
  <c r="B5"/>
  <c r="A5" s="1"/>
  <c r="B4"/>
  <c r="A4" s="1"/>
  <c r="B3"/>
  <c r="A3" s="1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19" l="1"/>
  <c r="A19" s="1"/>
  <c r="AE15"/>
  <c r="AE10" s="1"/>
  <c r="AE11" s="1"/>
  <c r="AE12" s="1"/>
  <c r="D11" i="92"/>
  <c r="R11" i="74"/>
  <c r="D10" i="92"/>
  <c r="R10" i="74"/>
  <c r="D8" i="92"/>
  <c r="R8" i="74"/>
  <c r="D7" i="92"/>
  <c r="R7" i="74"/>
  <c r="D6" i="92"/>
  <c r="R6" i="74"/>
  <c r="D5" i="92"/>
  <c r="R5" i="74"/>
  <c r="D9" i="92"/>
  <c r="R9" i="74"/>
  <c r="W15" i="90"/>
  <c r="W10" s="1"/>
  <c r="W11" s="1"/>
  <c r="W12" s="1"/>
  <c r="AB15"/>
  <c r="AB10" s="1"/>
  <c r="AB11" s="1"/>
  <c r="AB12" s="1"/>
  <c r="D15"/>
  <c r="AA15"/>
  <c r="AA10" s="1"/>
  <c r="AA11" s="1"/>
  <c r="AA12" s="1"/>
  <c r="T15"/>
  <c r="T10" s="1"/>
  <c r="T11" s="1"/>
  <c r="T12" s="1"/>
  <c r="B15" l="1"/>
  <c r="A15" s="1"/>
  <c r="D10"/>
  <c r="AH17" i="69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H17" i="8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H17" i="84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0" i="90" l="1"/>
  <c r="D11"/>
  <c r="D12" s="1"/>
  <c r="A10" l="1"/>
  <c r="B11"/>
  <c r="B20" i="88"/>
  <c r="A20" s="1"/>
  <c r="AH19"/>
  <c r="AH15" s="1"/>
  <c r="AH10" s="1"/>
  <c r="AG19"/>
  <c r="AG15" s="1"/>
  <c r="AG10" s="1"/>
  <c r="AF19"/>
  <c r="AF15" s="1"/>
  <c r="AF10" s="1"/>
  <c r="AE19"/>
  <c r="AD19"/>
  <c r="AC19"/>
  <c r="AC15" s="1"/>
  <c r="AC10" s="1"/>
  <c r="AB19"/>
  <c r="AA19"/>
  <c r="AA15" s="1"/>
  <c r="AA10" s="1"/>
  <c r="Z19"/>
  <c r="Z15" s="1"/>
  <c r="Z10" s="1"/>
  <c r="Y19"/>
  <c r="Y15" s="1"/>
  <c r="Y10" s="1"/>
  <c r="X19"/>
  <c r="W19"/>
  <c r="V19"/>
  <c r="U19"/>
  <c r="U15" s="1"/>
  <c r="U10" s="1"/>
  <c r="T19"/>
  <c r="S19"/>
  <c r="S15" s="1"/>
  <c r="S10" s="1"/>
  <c r="R19"/>
  <c r="R15" s="1"/>
  <c r="R10" s="1"/>
  <c r="Q19"/>
  <c r="Q15" s="1"/>
  <c r="Q10" s="1"/>
  <c r="P19"/>
  <c r="P15" s="1"/>
  <c r="P10" s="1"/>
  <c r="O19"/>
  <c r="N19"/>
  <c r="M19"/>
  <c r="L19"/>
  <c r="K19"/>
  <c r="K15" s="1"/>
  <c r="K10" s="1"/>
  <c r="J19"/>
  <c r="J15" s="1"/>
  <c r="J10" s="1"/>
  <c r="I19"/>
  <c r="I15" s="1"/>
  <c r="I10" s="1"/>
  <c r="H19"/>
  <c r="H15" s="1"/>
  <c r="H10" s="1"/>
  <c r="G19"/>
  <c r="F19"/>
  <c r="E19"/>
  <c r="D19"/>
  <c r="B16"/>
  <c r="A16" s="1"/>
  <c r="B9"/>
  <c r="A9" s="1"/>
  <c r="B8"/>
  <c r="A8" s="1"/>
  <c r="B7"/>
  <c r="A7" s="1"/>
  <c r="B6"/>
  <c r="A6" s="1"/>
  <c r="B5"/>
  <c r="A5" s="1"/>
  <c r="B4"/>
  <c r="A4" s="1"/>
  <c r="B3"/>
  <c r="A3" s="1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0" i="84"/>
  <c r="A20" s="1"/>
  <c r="AH19"/>
  <c r="AH15" s="1"/>
  <c r="AH10" s="1"/>
  <c r="AG19"/>
  <c r="AF19"/>
  <c r="AE19"/>
  <c r="AD19"/>
  <c r="AC19"/>
  <c r="AB19"/>
  <c r="AA19"/>
  <c r="Z19"/>
  <c r="Z15" s="1"/>
  <c r="Z10" s="1"/>
  <c r="Y19"/>
  <c r="Y15" s="1"/>
  <c r="Y10" s="1"/>
  <c r="X19"/>
  <c r="X15" s="1"/>
  <c r="X10" s="1"/>
  <c r="W19"/>
  <c r="V19"/>
  <c r="U19"/>
  <c r="T19"/>
  <c r="S19"/>
  <c r="S15" s="1"/>
  <c r="S10" s="1"/>
  <c r="R19"/>
  <c r="R15" s="1"/>
  <c r="R10" s="1"/>
  <c r="Q19"/>
  <c r="Q15" s="1"/>
  <c r="Q10" s="1"/>
  <c r="P19"/>
  <c r="P15" s="1"/>
  <c r="P10" s="1"/>
  <c r="O19"/>
  <c r="N19"/>
  <c r="M19"/>
  <c r="L19"/>
  <c r="L15" s="1"/>
  <c r="L10" s="1"/>
  <c r="K19"/>
  <c r="K15" s="1"/>
  <c r="K10" s="1"/>
  <c r="J19"/>
  <c r="J15" s="1"/>
  <c r="J10" s="1"/>
  <c r="I19"/>
  <c r="I15" s="1"/>
  <c r="I10" s="1"/>
  <c r="H19"/>
  <c r="G19"/>
  <c r="F19"/>
  <c r="E19"/>
  <c r="D19"/>
  <c r="B16"/>
  <c r="A16" s="1"/>
  <c r="AF15"/>
  <c r="AF10" s="1"/>
  <c r="H15"/>
  <c r="H10" s="1"/>
  <c r="B9"/>
  <c r="A9" s="1"/>
  <c r="B8"/>
  <c r="A8" s="1"/>
  <c r="B7"/>
  <c r="A7" s="1"/>
  <c r="B6"/>
  <c r="A6" s="1"/>
  <c r="B5"/>
  <c r="A5" s="1"/>
  <c r="B4"/>
  <c r="A4" s="1"/>
  <c r="B3"/>
  <c r="A3" s="1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B20" i="83"/>
  <c r="A20" s="1"/>
  <c r="AH19"/>
  <c r="AG19"/>
  <c r="AG15" s="1"/>
  <c r="AG10" s="1"/>
  <c r="AG11" s="1"/>
  <c r="AG12" s="1"/>
  <c r="AF19"/>
  <c r="AE19"/>
  <c r="AE15" s="1"/>
  <c r="AE10" s="1"/>
  <c r="AE11" s="1"/>
  <c r="AE12" s="1"/>
  <c r="AD19"/>
  <c r="AD15" s="1"/>
  <c r="AD10" s="1"/>
  <c r="AD11" s="1"/>
  <c r="AD12" s="1"/>
  <c r="AC19"/>
  <c r="AC15" s="1"/>
  <c r="AC10" s="1"/>
  <c r="AC11" s="1"/>
  <c r="AC12" s="1"/>
  <c r="AB19"/>
  <c r="AB15" s="1"/>
  <c r="AB10" s="1"/>
  <c r="AB11" s="1"/>
  <c r="AB12" s="1"/>
  <c r="AA19"/>
  <c r="Z19"/>
  <c r="Z15" s="1"/>
  <c r="Z10" s="1"/>
  <c r="Z11" s="1"/>
  <c r="Z12" s="1"/>
  <c r="Y19"/>
  <c r="Y15" s="1"/>
  <c r="Y10" s="1"/>
  <c r="Y11" s="1"/>
  <c r="Y12" s="1"/>
  <c r="X19"/>
  <c r="W19"/>
  <c r="V19"/>
  <c r="V15" s="1"/>
  <c r="V10" s="1"/>
  <c r="V11" s="1"/>
  <c r="V12" s="1"/>
  <c r="U19"/>
  <c r="U15" s="1"/>
  <c r="U10" s="1"/>
  <c r="U11" s="1"/>
  <c r="U12" s="1"/>
  <c r="T19"/>
  <c r="T15" s="1"/>
  <c r="T10" s="1"/>
  <c r="T11" s="1"/>
  <c r="T12" s="1"/>
  <c r="S19"/>
  <c r="S15" s="1"/>
  <c r="S10" s="1"/>
  <c r="S11" s="1"/>
  <c r="S12" s="1"/>
  <c r="R19"/>
  <c r="R15" s="1"/>
  <c r="R10" s="1"/>
  <c r="R11" s="1"/>
  <c r="R12" s="1"/>
  <c r="Q19"/>
  <c r="Q15" s="1"/>
  <c r="Q10" s="1"/>
  <c r="Q11" s="1"/>
  <c r="Q12" s="1"/>
  <c r="P19"/>
  <c r="O19"/>
  <c r="O15" s="1"/>
  <c r="O10" s="1"/>
  <c r="O11" s="1"/>
  <c r="O12" s="1"/>
  <c r="N19"/>
  <c r="N15" s="1"/>
  <c r="N10" s="1"/>
  <c r="N11" s="1"/>
  <c r="N12" s="1"/>
  <c r="M19"/>
  <c r="M15" s="1"/>
  <c r="M10" s="1"/>
  <c r="M11" s="1"/>
  <c r="M12" s="1"/>
  <c r="L19"/>
  <c r="L15" s="1"/>
  <c r="L10" s="1"/>
  <c r="L11" s="1"/>
  <c r="L12" s="1"/>
  <c r="K19"/>
  <c r="K15" s="1"/>
  <c r="K10" s="1"/>
  <c r="K11" s="1"/>
  <c r="K12" s="1"/>
  <c r="J19"/>
  <c r="J15" s="1"/>
  <c r="J10" s="1"/>
  <c r="J11" s="1"/>
  <c r="J12" s="1"/>
  <c r="I19"/>
  <c r="I15" s="1"/>
  <c r="I10" s="1"/>
  <c r="I11" s="1"/>
  <c r="I12" s="1"/>
  <c r="H19"/>
  <c r="G19"/>
  <c r="G15" s="1"/>
  <c r="G10" s="1"/>
  <c r="G11" s="1"/>
  <c r="G12" s="1"/>
  <c r="F19"/>
  <c r="F15" s="1"/>
  <c r="F10" s="1"/>
  <c r="F11" s="1"/>
  <c r="F12" s="1"/>
  <c r="E19"/>
  <c r="E15" s="1"/>
  <c r="E10" s="1"/>
  <c r="E11" s="1"/>
  <c r="E12" s="1"/>
  <c r="D19"/>
  <c r="D15" s="1"/>
  <c r="D10" s="1"/>
  <c r="D11" s="1"/>
  <c r="D12" s="1"/>
  <c r="B16"/>
  <c r="A16" s="1"/>
  <c r="AH15"/>
  <c r="AH10" s="1"/>
  <c r="AH11" s="1"/>
  <c r="AH12" s="1"/>
  <c r="AA15"/>
  <c r="AA10" s="1"/>
  <c r="AA11" s="1"/>
  <c r="AA12" s="1"/>
  <c r="W15"/>
  <c r="W10" s="1"/>
  <c r="W11" s="1"/>
  <c r="W12" s="1"/>
  <c r="B9"/>
  <c r="A9" s="1"/>
  <c r="B8"/>
  <c r="A8" s="1"/>
  <c r="B7"/>
  <c r="A7" s="1"/>
  <c r="B6"/>
  <c r="A6" s="1"/>
  <c r="B5"/>
  <c r="A5" s="1"/>
  <c r="B4"/>
  <c r="A4" s="1"/>
  <c r="B3"/>
  <c r="A3" s="1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G15" i="84" l="1"/>
  <c r="AG10" s="1"/>
  <c r="AG11" s="1"/>
  <c r="AG12" s="1"/>
  <c r="T15" i="88"/>
  <c r="T10" s="1"/>
  <c r="R4" i="74"/>
  <c r="R12" s="1"/>
  <c r="D4" i="92"/>
  <c r="AB15" i="84"/>
  <c r="AB10" s="1"/>
  <c r="H11" i="88"/>
  <c r="P11"/>
  <c r="K11" i="84"/>
  <c r="K12" s="1"/>
  <c r="I11" i="88"/>
  <c r="Q11"/>
  <c r="AG11"/>
  <c r="J11"/>
  <c r="R11"/>
  <c r="Z11"/>
  <c r="AH11"/>
  <c r="I11" i="84"/>
  <c r="I12" s="1"/>
  <c r="AF11" i="88"/>
  <c r="S11" i="84"/>
  <c r="S12" s="1"/>
  <c r="Y11" i="88"/>
  <c r="Y11" i="84"/>
  <c r="Y12" s="1"/>
  <c r="P11"/>
  <c r="P12" s="1"/>
  <c r="AC11" i="88"/>
  <c r="J11" i="84"/>
  <c r="J12" s="1"/>
  <c r="Z11"/>
  <c r="Z12" s="1"/>
  <c r="AA11" i="88"/>
  <c r="AA15" i="84"/>
  <c r="AA10" s="1"/>
  <c r="B19"/>
  <c r="A19" s="1"/>
  <c r="L11"/>
  <c r="L12" s="1"/>
  <c r="AB15" i="88"/>
  <c r="AB10" s="1"/>
  <c r="AB11" i="84"/>
  <c r="AB12" s="1"/>
  <c r="T11" i="88"/>
  <c r="R11" i="84"/>
  <c r="R12" s="1"/>
  <c r="AD15"/>
  <c r="U11" i="88"/>
  <c r="AF11" i="84"/>
  <c r="AF12" s="1"/>
  <c r="X15" i="88"/>
  <c r="X10" s="1"/>
  <c r="S11"/>
  <c r="Q11" i="84"/>
  <c r="Q12" s="1"/>
  <c r="AC15"/>
  <c r="AC10" s="1"/>
  <c r="K11" i="88"/>
  <c r="B19" i="83"/>
  <c r="A19" s="1"/>
  <c r="H11" i="84"/>
  <c r="H12" s="1"/>
  <c r="X11"/>
  <c r="X12" s="1"/>
  <c r="AH11"/>
  <c r="AH12" s="1"/>
  <c r="D5" i="89"/>
  <c r="Q5" i="74"/>
  <c r="Q8"/>
  <c r="D8" i="89"/>
  <c r="Q6" i="74"/>
  <c r="D6" i="89"/>
  <c r="Q11" i="74"/>
  <c r="D11" i="89"/>
  <c r="D10"/>
  <c r="Q10" i="74"/>
  <c r="Q9"/>
  <c r="D9" i="89"/>
  <c r="Q7" i="74"/>
  <c r="D7" i="89"/>
  <c r="D7" i="85"/>
  <c r="O7" i="74"/>
  <c r="O6"/>
  <c r="D6" i="85"/>
  <c r="D5"/>
  <c r="O5" i="74"/>
  <c r="O10"/>
  <c r="D10" i="85"/>
  <c r="O9" i="74"/>
  <c r="D9" i="85"/>
  <c r="O11" i="74"/>
  <c r="D11" i="85"/>
  <c r="D8"/>
  <c r="O8" i="74"/>
  <c r="P10"/>
  <c r="D10" i="87"/>
  <c r="D5"/>
  <c r="P5" i="74"/>
  <c r="P9"/>
  <c r="D9" i="87"/>
  <c r="P6" i="74"/>
  <c r="D6" i="87"/>
  <c r="P7" i="74"/>
  <c r="D7" i="87"/>
  <c r="D11"/>
  <c r="P11" i="74"/>
  <c r="P8"/>
  <c r="D8" i="87"/>
  <c r="A11" i="90"/>
  <c r="E15" i="88"/>
  <c r="E10" s="1"/>
  <c r="L15"/>
  <c r="L10" s="1"/>
  <c r="F15"/>
  <c r="F10" s="1"/>
  <c r="N15"/>
  <c r="N10" s="1"/>
  <c r="V15"/>
  <c r="V10" s="1"/>
  <c r="AD15"/>
  <c r="AD10" s="1"/>
  <c r="B19"/>
  <c r="A19" s="1"/>
  <c r="M15"/>
  <c r="M10" s="1"/>
  <c r="D15"/>
  <c r="G15"/>
  <c r="G10" s="1"/>
  <c r="O15"/>
  <c r="O10" s="1"/>
  <c r="W15"/>
  <c r="W10" s="1"/>
  <c r="AE15"/>
  <c r="AE10" s="1"/>
  <c r="T15" i="84"/>
  <c r="T10" s="1"/>
  <c r="U15"/>
  <c r="U10" s="1"/>
  <c r="D15"/>
  <c r="M15"/>
  <c r="M10" s="1"/>
  <c r="V15"/>
  <c r="V10" s="1"/>
  <c r="G15"/>
  <c r="G10" s="1"/>
  <c r="O15"/>
  <c r="O10" s="1"/>
  <c r="W15"/>
  <c r="W10" s="1"/>
  <c r="AE15"/>
  <c r="AE10" s="1"/>
  <c r="E15"/>
  <c r="E10" s="1"/>
  <c r="N15"/>
  <c r="N10" s="1"/>
  <c r="F15"/>
  <c r="F10" s="1"/>
  <c r="H15" i="83"/>
  <c r="P15"/>
  <c r="P10" s="1"/>
  <c r="P11" s="1"/>
  <c r="P12" s="1"/>
  <c r="X15"/>
  <c r="X10" s="1"/>
  <c r="X11" s="1"/>
  <c r="X12" s="1"/>
  <c r="AF15"/>
  <c r="AF10" s="1"/>
  <c r="AF11" s="1"/>
  <c r="AF12" s="1"/>
  <c r="B20" i="62"/>
  <c r="A20" s="1"/>
  <c r="B20" i="69"/>
  <c r="A20" s="1"/>
  <c r="B20" i="47"/>
  <c r="A20" s="1"/>
  <c r="T12" i="88" l="1"/>
  <c r="Y12"/>
  <c r="AH12"/>
  <c r="AG12"/>
  <c r="P12"/>
  <c r="AC12"/>
  <c r="Z12"/>
  <c r="Q12"/>
  <c r="H12"/>
  <c r="U12"/>
  <c r="AA12"/>
  <c r="K12"/>
  <c r="AF12"/>
  <c r="R12"/>
  <c r="I12"/>
  <c r="J12"/>
  <c r="S12"/>
  <c r="M11"/>
  <c r="AE11"/>
  <c r="E11" i="84"/>
  <c r="E12" s="1"/>
  <c r="G11"/>
  <c r="G12" s="1"/>
  <c r="AD10"/>
  <c r="AD11" i="88"/>
  <c r="N11" i="84"/>
  <c r="N12" s="1"/>
  <c r="O11"/>
  <c r="O12" s="1"/>
  <c r="T11"/>
  <c r="T12" s="1"/>
  <c r="V11" i="88"/>
  <c r="E11"/>
  <c r="AA11" i="84"/>
  <c r="AA12" s="1"/>
  <c r="W11" i="88"/>
  <c r="N11"/>
  <c r="AB11"/>
  <c r="AC11" i="84"/>
  <c r="AC12" s="1"/>
  <c r="F11"/>
  <c r="F12" s="1"/>
  <c r="AE11"/>
  <c r="AE12" s="1"/>
  <c r="V11"/>
  <c r="V12" s="1"/>
  <c r="O11" i="88"/>
  <c r="F11"/>
  <c r="M11" i="84"/>
  <c r="M12" s="1"/>
  <c r="X11" i="88"/>
  <c r="U11" i="84"/>
  <c r="U12" s="1"/>
  <c r="G11" i="88"/>
  <c r="W11" i="84"/>
  <c r="W12" s="1"/>
  <c r="L11" i="88"/>
  <c r="B15"/>
  <c r="A15" s="1"/>
  <c r="D10"/>
  <c r="B15" i="84"/>
  <c r="A15" s="1"/>
  <c r="D10"/>
  <c r="H10" i="83"/>
  <c r="B15"/>
  <c r="A15" s="1"/>
  <c r="AH19" i="62"/>
  <c r="AG19"/>
  <c r="AF19"/>
  <c r="AE19"/>
  <c r="AD19"/>
  <c r="AC19"/>
  <c r="AB19"/>
  <c r="AA19"/>
  <c r="Z19"/>
  <c r="Y19"/>
  <c r="X19"/>
  <c r="W19"/>
  <c r="V19"/>
  <c r="U19"/>
  <c r="U15" s="1"/>
  <c r="T19"/>
  <c r="T15" s="1"/>
  <c r="S19"/>
  <c r="S15" s="1"/>
  <c r="R19"/>
  <c r="R15" s="1"/>
  <c r="Q19"/>
  <c r="Q15" s="1"/>
  <c r="P19"/>
  <c r="P15" s="1"/>
  <c r="O19"/>
  <c r="O15" s="1"/>
  <c r="N19"/>
  <c r="N15" s="1"/>
  <c r="M19"/>
  <c r="M15" s="1"/>
  <c r="L19"/>
  <c r="L15" s="1"/>
  <c r="K19"/>
  <c r="K15" s="1"/>
  <c r="J19"/>
  <c r="J15" s="1"/>
  <c r="I19"/>
  <c r="I15" s="1"/>
  <c r="H19"/>
  <c r="H15" s="1"/>
  <c r="G19"/>
  <c r="G15" s="1"/>
  <c r="F19"/>
  <c r="E19"/>
  <c r="E15" s="1"/>
  <c r="AH19" i="69"/>
  <c r="AG19"/>
  <c r="AF19"/>
  <c r="AE19"/>
  <c r="AD19"/>
  <c r="AC19"/>
  <c r="AB19"/>
  <c r="AA19"/>
  <c r="Z19"/>
  <c r="Y19"/>
  <c r="X19"/>
  <c r="W19"/>
  <c r="V19"/>
  <c r="U19"/>
  <c r="U15" s="1"/>
  <c r="T19"/>
  <c r="T15" s="1"/>
  <c r="S19"/>
  <c r="S15" s="1"/>
  <c r="R19"/>
  <c r="R15" s="1"/>
  <c r="Q19"/>
  <c r="Q15" s="1"/>
  <c r="P19"/>
  <c r="P15" s="1"/>
  <c r="O19"/>
  <c r="O15" s="1"/>
  <c r="N19"/>
  <c r="N15" s="1"/>
  <c r="M19"/>
  <c r="M15" s="1"/>
  <c r="L19"/>
  <c r="L15" s="1"/>
  <c r="K19"/>
  <c r="K15" s="1"/>
  <c r="J19"/>
  <c r="J15" s="1"/>
  <c r="I19"/>
  <c r="I15" s="1"/>
  <c r="H19"/>
  <c r="H15" s="1"/>
  <c r="G19"/>
  <c r="G15" s="1"/>
  <c r="F19"/>
  <c r="F15" s="1"/>
  <c r="E19"/>
  <c r="E15" s="1"/>
  <c r="AH19" i="47"/>
  <c r="AG19"/>
  <c r="AF19"/>
  <c r="AE19"/>
  <c r="AD19"/>
  <c r="AC19"/>
  <c r="AB19"/>
  <c r="AA19"/>
  <c r="Z19"/>
  <c r="Y19"/>
  <c r="X19"/>
  <c r="W19"/>
  <c r="V19"/>
  <c r="U19"/>
  <c r="U15" s="1"/>
  <c r="U10" s="1"/>
  <c r="T19"/>
  <c r="T15" s="1"/>
  <c r="T10" s="1"/>
  <c r="S19"/>
  <c r="S15" s="1"/>
  <c r="S10" s="1"/>
  <c r="R19"/>
  <c r="R15" s="1"/>
  <c r="R10" s="1"/>
  <c r="Q19"/>
  <c r="Q15" s="1"/>
  <c r="Q10" s="1"/>
  <c r="P19"/>
  <c r="P15" s="1"/>
  <c r="P10" s="1"/>
  <c r="O19"/>
  <c r="O15" s="1"/>
  <c r="O10" s="1"/>
  <c r="N19"/>
  <c r="N15" s="1"/>
  <c r="N10" s="1"/>
  <c r="M19"/>
  <c r="M15" s="1"/>
  <c r="M10" s="1"/>
  <c r="L19"/>
  <c r="L15" s="1"/>
  <c r="L10" s="1"/>
  <c r="K19"/>
  <c r="K15" s="1"/>
  <c r="K10" s="1"/>
  <c r="J19"/>
  <c r="J15" s="1"/>
  <c r="J10" s="1"/>
  <c r="I19"/>
  <c r="I15" s="1"/>
  <c r="I10" s="1"/>
  <c r="H19"/>
  <c r="H15" s="1"/>
  <c r="H10" s="1"/>
  <c r="G19"/>
  <c r="G15" s="1"/>
  <c r="G10" s="1"/>
  <c r="F19"/>
  <c r="F15" s="1"/>
  <c r="F10" s="1"/>
  <c r="E19"/>
  <c r="E15" s="1"/>
  <c r="E10" s="1"/>
  <c r="D19" i="62"/>
  <c r="D15" s="1"/>
  <c r="D19" i="69"/>
  <c r="D19" i="47"/>
  <c r="L12" i="88" l="1"/>
  <c r="F12"/>
  <c r="AE12"/>
  <c r="E12"/>
  <c r="W12"/>
  <c r="O12"/>
  <c r="AB12"/>
  <c r="N12"/>
  <c r="V12"/>
  <c r="X12"/>
  <c r="M12"/>
  <c r="G12"/>
  <c r="AD12"/>
  <c r="AE15" i="47"/>
  <c r="AE10" s="1"/>
  <c r="AF15"/>
  <c r="AF10" s="1"/>
  <c r="Z15" i="69"/>
  <c r="Y15" i="47"/>
  <c r="Y10" s="1"/>
  <c r="AC15"/>
  <c r="AC10" s="1"/>
  <c r="W15" i="69"/>
  <c r="AE15"/>
  <c r="AC15" i="62"/>
  <c r="V15" i="47"/>
  <c r="V10" s="1"/>
  <c r="AD15"/>
  <c r="AD10" s="1"/>
  <c r="X15" i="69"/>
  <c r="AF15"/>
  <c r="B19" i="62"/>
  <c r="A19" s="1"/>
  <c r="F15"/>
  <c r="V15"/>
  <c r="AD15"/>
  <c r="AH15" i="69"/>
  <c r="Y15" i="62"/>
  <c r="Z15" i="47"/>
  <c r="Z10" s="1"/>
  <c r="Z15" i="62"/>
  <c r="AD11" i="84"/>
  <c r="AD12" s="1"/>
  <c r="B19" i="47"/>
  <c r="D15"/>
  <c r="D10" s="1"/>
  <c r="W15"/>
  <c r="W10" s="1"/>
  <c r="Y15" i="69"/>
  <c r="X15" i="62"/>
  <c r="AF15"/>
  <c r="AA15" i="69"/>
  <c r="AH15" i="47"/>
  <c r="AH10" s="1"/>
  <c r="AB15" i="69"/>
  <c r="AH15" i="62"/>
  <c r="AA15" i="47"/>
  <c r="AA10" s="1"/>
  <c r="AC15" i="69"/>
  <c r="AA15" i="62"/>
  <c r="AG15" i="69"/>
  <c r="W15" i="62"/>
  <c r="AE15"/>
  <c r="B19" i="69"/>
  <c r="A19" s="1"/>
  <c r="D15"/>
  <c r="X15" i="47"/>
  <c r="X10" s="1"/>
  <c r="AG15"/>
  <c r="AG10" s="1"/>
  <c r="AG15" i="62"/>
  <c r="AB15" i="47"/>
  <c r="AB10" s="1"/>
  <c r="V15" i="69"/>
  <c r="AD15"/>
  <c r="AB15" i="62"/>
  <c r="B10" i="88"/>
  <c r="D11"/>
  <c r="B10" i="84"/>
  <c r="D11"/>
  <c r="D12" s="1"/>
  <c r="H11" i="83"/>
  <c r="H12" s="1"/>
  <c r="B10"/>
  <c r="B16" i="47"/>
  <c r="A16" s="1"/>
  <c r="B16" i="62"/>
  <c r="A16" s="1"/>
  <c r="B16" i="69"/>
  <c r="A16" s="1"/>
  <c r="D12" i="88" l="1"/>
  <c r="A10"/>
  <c r="B11"/>
  <c r="A10" i="84"/>
  <c r="B11"/>
  <c r="A10" i="83"/>
  <c r="B11"/>
  <c r="A19" i="47"/>
  <c r="P4" i="74" l="1"/>
  <c r="P12" s="1"/>
  <c r="O4"/>
  <c r="O12" s="1"/>
  <c r="Q4"/>
  <c r="Q12" s="1"/>
  <c r="A11" i="88"/>
  <c r="A11" i="84"/>
  <c r="A11" i="83"/>
  <c r="AH10" i="69" l="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H10" i="62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8" i="35" l="1"/>
  <c r="B15" i="69" l="1"/>
  <c r="A15" s="1"/>
  <c r="B15" i="47"/>
  <c r="A15" s="1"/>
  <c r="B15" i="62"/>
  <c r="A15" s="1"/>
  <c r="B10" i="69" l="1"/>
  <c r="A10" s="1"/>
  <c r="B9"/>
  <c r="A9" s="1"/>
  <c r="B8"/>
  <c r="A8" s="1"/>
  <c r="B6"/>
  <c r="A6" s="1"/>
  <c r="B5"/>
  <c r="A5" s="1"/>
  <c r="B4"/>
  <c r="A4" s="1"/>
  <c r="B3"/>
  <c r="A3" s="1"/>
  <c r="AH11"/>
  <c r="AH11" i="62"/>
  <c r="AH12" s="1"/>
  <c r="B10"/>
  <c r="B9"/>
  <c r="B8"/>
  <c r="B7"/>
  <c r="B6"/>
  <c r="B5"/>
  <c r="B4"/>
  <c r="B3"/>
  <c r="B10" i="47"/>
  <c r="B9"/>
  <c r="B8"/>
  <c r="B7"/>
  <c r="B6"/>
  <c r="B5"/>
  <c r="B4"/>
  <c r="B3"/>
  <c r="AH11"/>
  <c r="AG11" i="69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W4" i="74" l="1"/>
  <c r="D11" i="71"/>
  <c r="W11" i="74"/>
  <c r="D8" i="71"/>
  <c r="W8" i="74"/>
  <c r="D10" i="71"/>
  <c r="W10" i="74"/>
  <c r="D9" i="71"/>
  <c r="W9" i="74"/>
  <c r="D7" i="71"/>
  <c r="W7" i="74"/>
  <c r="D6" i="71"/>
  <c r="W6" i="74"/>
  <c r="B7" i="69"/>
  <c r="A7" s="1"/>
  <c r="A11" l="1"/>
  <c r="W5" i="74"/>
  <c r="D5" i="71"/>
  <c r="B11" i="69"/>
  <c r="W12" i="74" l="1"/>
  <c r="AG11" i="62" l="1"/>
  <c r="AG12" s="1"/>
  <c r="AF11"/>
  <c r="AF12" s="1"/>
  <c r="AE11"/>
  <c r="AE12" s="1"/>
  <c r="AD11"/>
  <c r="AD12" s="1"/>
  <c r="AC11"/>
  <c r="AC12" s="1"/>
  <c r="AB11"/>
  <c r="AB12" s="1"/>
  <c r="AA11"/>
  <c r="AA12" s="1"/>
  <c r="Z11"/>
  <c r="Z12" s="1"/>
  <c r="Y11"/>
  <c r="Y12" s="1"/>
  <c r="X11"/>
  <c r="X12" s="1"/>
  <c r="W11"/>
  <c r="W12" s="1"/>
  <c r="V11"/>
  <c r="V12" s="1"/>
  <c r="U11"/>
  <c r="U12" s="1"/>
  <c r="T11"/>
  <c r="T12" s="1"/>
  <c r="S11"/>
  <c r="S12" s="1"/>
  <c r="R11"/>
  <c r="R12" s="1"/>
  <c r="Q11"/>
  <c r="Q12" s="1"/>
  <c r="P11"/>
  <c r="P12" s="1"/>
  <c r="O11"/>
  <c r="O12" s="1"/>
  <c r="N11"/>
  <c r="N12" s="1"/>
  <c r="M11"/>
  <c r="M12" s="1"/>
  <c r="L11"/>
  <c r="L12" s="1"/>
  <c r="K11"/>
  <c r="K12" s="1"/>
  <c r="J11"/>
  <c r="J12" s="1"/>
  <c r="I11"/>
  <c r="I12" s="1"/>
  <c r="H11"/>
  <c r="H12" s="1"/>
  <c r="G11"/>
  <c r="G12" s="1"/>
  <c r="F11"/>
  <c r="F12" s="1"/>
  <c r="D11"/>
  <c r="D12" s="1"/>
  <c r="A9"/>
  <c r="U9" i="74" s="1"/>
  <c r="A8" i="62"/>
  <c r="U10" i="74" s="1"/>
  <c r="A7" i="62"/>
  <c r="U5" i="74" s="1"/>
  <c r="A6" i="62"/>
  <c r="U6" i="74" s="1"/>
  <c r="A5" i="62"/>
  <c r="A4"/>
  <c r="U8" i="74" s="1"/>
  <c r="A3" i="62"/>
  <c r="U11" i="74" s="1"/>
  <c r="E2" i="6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U7" i="74" l="1"/>
  <c r="D11" i="64"/>
  <c r="D5"/>
  <c r="D9"/>
  <c r="D10"/>
  <c r="D8"/>
  <c r="D6"/>
  <c r="D7"/>
  <c r="A10" i="62"/>
  <c r="E11"/>
  <c r="E12" s="1"/>
  <c r="U4" i="74" l="1"/>
  <c r="U12" s="1"/>
  <c r="D4" i="64"/>
  <c r="A11" i="62"/>
  <c r="B11"/>
  <c r="AG11" i="47" l="1"/>
  <c r="AF11"/>
  <c r="AE11"/>
  <c r="AD11"/>
  <c r="AC11"/>
  <c r="AB11"/>
  <c r="AA11"/>
  <c r="Z11"/>
  <c r="Y11"/>
  <c r="X11"/>
  <c r="A10"/>
  <c r="A9"/>
  <c r="A8"/>
  <c r="A7"/>
  <c r="A6"/>
  <c r="A5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4"/>
  <c r="A3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C12" i="122" l="1"/>
  <c r="E12" s="1"/>
  <c r="C12" i="121"/>
  <c r="E12" s="1"/>
  <c r="C11" i="96"/>
  <c r="E11" s="1"/>
  <c r="C9" i="121"/>
  <c r="E9" s="1"/>
  <c r="C9" i="122"/>
  <c r="E9" s="1"/>
  <c r="C9" i="96"/>
  <c r="E9" s="1"/>
  <c r="C6" i="122"/>
  <c r="E6" s="1"/>
  <c r="C6" i="121"/>
  <c r="E6" s="1"/>
  <c r="C6" i="96"/>
  <c r="E6" s="1"/>
  <c r="C7" i="121"/>
  <c r="E7" s="1"/>
  <c r="C7" i="122"/>
  <c r="E7" s="1"/>
  <c r="C7" i="96"/>
  <c r="E7" s="1"/>
  <c r="C5" i="122"/>
  <c r="E5" s="1"/>
  <c r="C5" i="121"/>
  <c r="E5" s="1"/>
  <c r="C5" i="96"/>
  <c r="E5" s="1"/>
  <c r="C8" i="121"/>
  <c r="E8" s="1"/>
  <c r="C8" i="122"/>
  <c r="E8" s="1"/>
  <c r="C8" i="96"/>
  <c r="E8" s="1"/>
  <c r="C11" i="121"/>
  <c r="E11" s="1"/>
  <c r="C11" i="122"/>
  <c r="E11" s="1"/>
  <c r="C10" i="96"/>
  <c r="E10" s="1"/>
  <c r="C4" i="121"/>
  <c r="C4" i="122"/>
  <c r="C4" i="64"/>
  <c r="C4" i="92"/>
  <c r="C7"/>
  <c r="C7" i="85"/>
  <c r="E7" s="1"/>
  <c r="C7" i="89"/>
  <c r="E7" s="1"/>
  <c r="C7" i="87"/>
  <c r="E7" s="1"/>
  <c r="C5" i="92"/>
  <c r="C5" i="89"/>
  <c r="E5" s="1"/>
  <c r="C5" i="87"/>
  <c r="E5" s="1"/>
  <c r="C5" i="85"/>
  <c r="E5" s="1"/>
  <c r="C6" i="92"/>
  <c r="C6" i="89"/>
  <c r="E6" s="1"/>
  <c r="C6" i="87"/>
  <c r="E6" s="1"/>
  <c r="C6" i="85"/>
  <c r="E6" s="1"/>
  <c r="C11" i="92"/>
  <c r="C11" i="89"/>
  <c r="E11" s="1"/>
  <c r="C11" i="87"/>
  <c r="E11" s="1"/>
  <c r="C11" i="85"/>
  <c r="E11" s="1"/>
  <c r="N8" i="74"/>
  <c r="C8" i="92"/>
  <c r="C8" i="85"/>
  <c r="E8" s="1"/>
  <c r="C8" i="89"/>
  <c r="E8" s="1"/>
  <c r="C8" i="87"/>
  <c r="E8" s="1"/>
  <c r="C10" i="92"/>
  <c r="C10" i="89"/>
  <c r="E10" s="1"/>
  <c r="C10" i="87"/>
  <c r="E10" s="1"/>
  <c r="C10" i="85"/>
  <c r="E10" s="1"/>
  <c r="C9" i="92"/>
  <c r="C9" i="85"/>
  <c r="E9" s="1"/>
  <c r="C9" i="89"/>
  <c r="E9" s="1"/>
  <c r="C9" i="87"/>
  <c r="E9" s="1"/>
  <c r="N4" i="74"/>
  <c r="N6"/>
  <c r="N11"/>
  <c r="N5"/>
  <c r="N10"/>
  <c r="N9"/>
  <c r="N7"/>
  <c r="C8" i="64"/>
  <c r="C8" i="71"/>
  <c r="E8" s="1"/>
  <c r="C6"/>
  <c r="E6" s="1"/>
  <c r="C10"/>
  <c r="E10" s="1"/>
  <c r="C11"/>
  <c r="E11" s="1"/>
  <c r="C7"/>
  <c r="E7" s="1"/>
  <c r="C5"/>
  <c r="C9"/>
  <c r="E9" s="1"/>
  <c r="C6" i="64"/>
  <c r="C10"/>
  <c r="C11"/>
  <c r="C7"/>
  <c r="C5"/>
  <c r="C9"/>
  <c r="A11" i="47"/>
  <c r="B11"/>
  <c r="B12" i="35"/>
  <c r="E11" i="92" l="1"/>
  <c r="J11" i="74"/>
  <c r="E11" i="64"/>
  <c r="I11" i="74"/>
  <c r="H11"/>
  <c r="J10"/>
  <c r="E6" i="64"/>
  <c r="E10" i="92"/>
  <c r="J8" i="74"/>
  <c r="J5"/>
  <c r="I6"/>
  <c r="E7" i="64"/>
  <c r="E7" i="92"/>
  <c r="H6" i="74"/>
  <c r="J9"/>
  <c r="E10" i="64"/>
  <c r="E8" i="92"/>
  <c r="E5"/>
  <c r="F5" i="74" s="1"/>
  <c r="I8"/>
  <c r="H5"/>
  <c r="H8"/>
  <c r="J6"/>
  <c r="E9" i="64"/>
  <c r="E8"/>
  <c r="H10" i="74"/>
  <c r="J7"/>
  <c r="H9"/>
  <c r="E9" i="92"/>
  <c r="H7" i="74"/>
  <c r="I7"/>
  <c r="I5"/>
  <c r="E5" i="64"/>
  <c r="E6" i="92"/>
  <c r="I10" i="74"/>
  <c r="I9"/>
  <c r="E4" i="122"/>
  <c r="H4" i="74" s="1"/>
  <c r="C13" i="122"/>
  <c r="C13" i="121"/>
  <c r="E4"/>
  <c r="C4" i="96"/>
  <c r="C12" s="1"/>
  <c r="C4" i="87"/>
  <c r="C12" s="1"/>
  <c r="D4" i="96"/>
  <c r="D12" s="1"/>
  <c r="C4" i="89"/>
  <c r="C12" s="1"/>
  <c r="C4" i="85"/>
  <c r="C12" s="1"/>
  <c r="D4"/>
  <c r="D12" s="1"/>
  <c r="D4" i="87"/>
  <c r="D12" s="1"/>
  <c r="D4" i="89"/>
  <c r="D12" s="1"/>
  <c r="C6" i="74"/>
  <c r="D10"/>
  <c r="D6"/>
  <c r="E10"/>
  <c r="D7"/>
  <c r="D9"/>
  <c r="E9"/>
  <c r="D11"/>
  <c r="C7"/>
  <c r="C8"/>
  <c r="E7"/>
  <c r="C9"/>
  <c r="D8"/>
  <c r="E11"/>
  <c r="C5"/>
  <c r="E5"/>
  <c r="C10"/>
  <c r="E6"/>
  <c r="C11"/>
  <c r="E8"/>
  <c r="F11"/>
  <c r="D5"/>
  <c r="C12" i="92"/>
  <c r="N12" i="74"/>
  <c r="K8"/>
  <c r="K9"/>
  <c r="K10"/>
  <c r="K6"/>
  <c r="K7"/>
  <c r="D4" i="71"/>
  <c r="D12" s="1"/>
  <c r="C4"/>
  <c r="C12" s="1"/>
  <c r="K11" i="74"/>
  <c r="E5" i="71"/>
  <c r="F8" i="74" l="1"/>
  <c r="G11"/>
  <c r="F9"/>
  <c r="F7"/>
  <c r="F10"/>
  <c r="F6"/>
  <c r="G5"/>
  <c r="G6"/>
  <c r="G9"/>
  <c r="G7"/>
  <c r="G10"/>
  <c r="G8"/>
  <c r="I4"/>
  <c r="E13" i="121"/>
  <c r="E13" i="122"/>
  <c r="E4" i="96"/>
  <c r="D12" i="92"/>
  <c r="E4"/>
  <c r="E4" i="85"/>
  <c r="C4" i="74" s="1"/>
  <c r="C12" s="1"/>
  <c r="E4" i="87"/>
  <c r="D4" i="74" s="1"/>
  <c r="D12" s="1"/>
  <c r="E4" i="89"/>
  <c r="E4" i="74" s="1"/>
  <c r="E12" s="1"/>
  <c r="K5"/>
  <c r="E4" i="71"/>
  <c r="E12" s="1"/>
  <c r="C12" i="64"/>
  <c r="E4"/>
  <c r="D12"/>
  <c r="H12" i="74" l="1"/>
  <c r="I12"/>
  <c r="J4"/>
  <c r="J12" s="1"/>
  <c r="F4"/>
  <c r="E12" i="96"/>
  <c r="E12" i="92"/>
  <c r="E12" i="85"/>
  <c r="E12" i="87"/>
  <c r="G4" i="74"/>
  <c r="G12" s="1"/>
  <c r="E12" i="89"/>
  <c r="K4" i="74"/>
  <c r="E12" i="64"/>
  <c r="K12" i="74" l="1"/>
  <c r="F12"/>
</calcChain>
</file>

<file path=xl/sharedStrings.xml><?xml version="1.0" encoding="utf-8"?>
<sst xmlns="http://schemas.openxmlformats.org/spreadsheetml/2006/main" count="356" uniqueCount="79">
  <si>
    <t>Capital Costs</t>
  </si>
  <si>
    <t>Fuel</t>
  </si>
  <si>
    <t>Emissions</t>
  </si>
  <si>
    <t>Fixed Costs</t>
  </si>
  <si>
    <t>Variable Costs</t>
  </si>
  <si>
    <t>PPAs</t>
  </si>
  <si>
    <t>Cogens</t>
  </si>
  <si>
    <t>Emergency Energy</t>
  </si>
  <si>
    <t>Difference</t>
  </si>
  <si>
    <t>$M 2013</t>
  </si>
  <si>
    <t>EMERGENCY COST</t>
  </si>
  <si>
    <t>THERMAL FIXED O AND M COST</t>
  </si>
  <si>
    <t>THERMAL VARIABLE O AND M COST</t>
  </si>
  <si>
    <t>TOTAL EMISSIONS COST</t>
  </si>
  <si>
    <t>TOTAL FUEL COST</t>
  </si>
  <si>
    <t>TRANSACTION PURCHASE COST</t>
  </si>
  <si>
    <t>UNIT PURCH COST</t>
  </si>
  <si>
    <t>FIXED CHARGES</t>
  </si>
  <si>
    <t>Total</t>
  </si>
  <si>
    <t>Annual Budget</t>
  </si>
  <si>
    <t>O&amp;M</t>
  </si>
  <si>
    <t>CR1</t>
  </si>
  <si>
    <t>Capital</t>
  </si>
  <si>
    <t>CRS Alternate Coal</t>
  </si>
  <si>
    <t>Alternate Coal</t>
  </si>
  <si>
    <t>Hybrid</t>
  </si>
  <si>
    <t>Self Build</t>
  </si>
  <si>
    <t>Data Item</t>
  </si>
  <si>
    <t>Base Revenue Dollars  ($000)</t>
  </si>
  <si>
    <t>Cumulative PV Revenue Requirements Comparison Acquisition Options vs Self Build</t>
  </si>
  <si>
    <t>EPM Self Build</t>
  </si>
  <si>
    <t>Strategist Self Build</t>
  </si>
  <si>
    <t>CRS Capital Expenses</t>
  </si>
  <si>
    <t>Adjustments</t>
  </si>
  <si>
    <t>316 Capital Investments</t>
  </si>
  <si>
    <t>Positive: Acquisition or PPA Savings</t>
  </si>
  <si>
    <t>Includes Suwannee Retirement Transmmission</t>
  </si>
  <si>
    <t>THERMAL VARIABLE O AND M COST with ch</t>
  </si>
  <si>
    <t>THERMAL VARIABLE O AND M COST WITH CH</t>
  </si>
  <si>
    <t>TOTAL FUEL COST WITH CH</t>
  </si>
  <si>
    <t>TOTAL EMISSIONS COST-EPM-Self Build</t>
  </si>
  <si>
    <t>TOTAL FUEL COST - EPM - Self Build</t>
  </si>
  <si>
    <t>Imputed Debt</t>
  </si>
  <si>
    <t>Cumulative PV Revenue Requirements Comparison Self Build vs ACQ PPA MIX2</t>
  </si>
  <si>
    <t>ACQ PPA MIX2</t>
  </si>
  <si>
    <t>Cumulative PV Revenue Requirements Comparison Self Build vs PPA1</t>
  </si>
  <si>
    <t>PPA1</t>
  </si>
  <si>
    <t>Cumulative PV Revenue Requirements Comparison Self Build vs PPA2</t>
  </si>
  <si>
    <t>PPA2</t>
  </si>
  <si>
    <t>Cumulative PV Revenue Requirements Comparison Self Build vs ACQ PPA MIX1</t>
  </si>
  <si>
    <t>ACQ PPA MIX1</t>
  </si>
  <si>
    <t>Cumulative PV Revenue Requirements Comparison Self Build vs PPA3</t>
  </si>
  <si>
    <t>PPA3</t>
  </si>
  <si>
    <t>Cumulative PV Revenue Requirements Comparison Self Build vs ACQ1</t>
  </si>
  <si>
    <t>ACQ1</t>
  </si>
  <si>
    <t>Cumulative PV Revenue Requirements Comparison Self Build vs ACQ4</t>
  </si>
  <si>
    <t>ACQ4</t>
  </si>
  <si>
    <t>Cumulative PV Revenue Requirements Comparison Self Build vs ACQ3</t>
  </si>
  <si>
    <t>ACQ3</t>
  </si>
  <si>
    <t>ACQ2</t>
  </si>
  <si>
    <t>EPM ACQ2</t>
  </si>
  <si>
    <t>Strategist  ACQ2</t>
  </si>
  <si>
    <t>EPM ACQ PPA MIX 2</t>
  </si>
  <si>
    <t>Strategist  ACQ PPA MIX 2</t>
  </si>
  <si>
    <t>EPM PPA1</t>
  </si>
  <si>
    <t>Strategist  PPA1</t>
  </si>
  <si>
    <t>EPM ACQ1</t>
  </si>
  <si>
    <t>Strategist ACQ1</t>
  </si>
  <si>
    <t>EPM PPA3</t>
  </si>
  <si>
    <t>Strategist PPA3</t>
  </si>
  <si>
    <t>EPM PPA2</t>
  </si>
  <si>
    <t>Strategist PPA2</t>
  </si>
  <si>
    <t>EPM ACQ3</t>
  </si>
  <si>
    <t>EPM ACQ PPA MIX1</t>
  </si>
  <si>
    <t>Strategist ACQ PPA MIX1</t>
  </si>
  <si>
    <t>EPM ACQ4</t>
  </si>
  <si>
    <t>Strategist ACQ3</t>
  </si>
  <si>
    <t>Strategist ACQ4</t>
  </si>
  <si>
    <t>Cumulative PV Revenue Requirements Comparison Self Build vs ACQ2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</si>
</sst>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_);[Red]\(&quot;$&quot;#,##0.0\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3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3" fillId="0" borderId="9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0" fillId="0" borderId="12" xfId="0" applyNumberFormat="1" applyBorder="1"/>
    <xf numFmtId="164" fontId="0" fillId="0" borderId="0" xfId="2" applyNumberFormat="1" applyFont="1"/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5" fillId="0" borderId="18" xfId="0" applyFont="1" applyBorder="1"/>
    <xf numFmtId="0" fontId="6" fillId="0" borderId="18" xfId="0" applyFont="1" applyBorder="1"/>
    <xf numFmtId="0" fontId="5" fillId="0" borderId="19" xfId="0" applyFont="1" applyBorder="1"/>
    <xf numFmtId="0" fontId="7" fillId="0" borderId="0" xfId="0" applyFont="1"/>
    <xf numFmtId="0" fontId="0" fillId="0" borderId="0" xfId="0" applyFont="1"/>
    <xf numFmtId="0" fontId="0" fillId="0" borderId="0" xfId="0" applyFont="1" applyBorder="1" applyAlignment="1">
      <alignment wrapText="1"/>
    </xf>
    <xf numFmtId="43" fontId="8" fillId="0" borderId="0" xfId="2" applyFont="1" applyFill="1" applyBorder="1" applyAlignment="1">
      <alignment horizontal="center"/>
    </xf>
    <xf numFmtId="43" fontId="8" fillId="0" borderId="21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43" fontId="8" fillId="2" borderId="0" xfId="2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0" fillId="0" borderId="0" xfId="0" applyFont="1" applyBorder="1"/>
    <xf numFmtId="0" fontId="0" fillId="0" borderId="1" xfId="0" applyFont="1" applyBorder="1" applyAlignment="1">
      <alignment wrapText="1"/>
    </xf>
    <xf numFmtId="43" fontId="8" fillId="0" borderId="1" xfId="2" applyFont="1" applyFill="1" applyBorder="1" applyAlignment="1">
      <alignment horizontal="center"/>
    </xf>
    <xf numFmtId="8" fontId="0" fillId="0" borderId="0" xfId="0" applyNumberFormat="1" applyFont="1" applyBorder="1" applyAlignment="1">
      <alignment wrapText="1"/>
    </xf>
    <xf numFmtId="8" fontId="8" fillId="3" borderId="0" xfId="2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43" fontId="0" fillId="0" borderId="0" xfId="0" applyNumberFormat="1" applyFont="1"/>
    <xf numFmtId="43" fontId="9" fillId="0" borderId="21" xfId="2" applyFont="1" applyFill="1" applyBorder="1" applyAlignment="1">
      <alignment horizontal="center"/>
    </xf>
    <xf numFmtId="43" fontId="9" fillId="0" borderId="1" xfId="2" applyFont="1" applyFill="1" applyBorder="1" applyAlignment="1">
      <alignment horizontal="center"/>
    </xf>
    <xf numFmtId="43" fontId="9" fillId="0" borderId="23" xfId="2" applyFont="1" applyFill="1" applyBorder="1" applyAlignment="1">
      <alignment horizontal="center"/>
    </xf>
    <xf numFmtId="10" fontId="0" fillId="0" borderId="0" xfId="0" applyNumberFormat="1" applyFont="1" applyBorder="1" applyAlignment="1">
      <alignment wrapText="1"/>
    </xf>
    <xf numFmtId="43" fontId="8" fillId="2" borderId="1" xfId="2" applyFont="1" applyFill="1" applyBorder="1" applyAlignment="1">
      <alignment horizontal="center"/>
    </xf>
    <xf numFmtId="43" fontId="8" fillId="2" borderId="23" xfId="2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1" fillId="0" borderId="0" xfId="1" applyFont="1"/>
    <xf numFmtId="43" fontId="11" fillId="0" borderId="0" xfId="2" applyFont="1" applyBorder="1"/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/>
    </xf>
    <xf numFmtId="165" fontId="11" fillId="0" borderId="0" xfId="1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43" fontId="11" fillId="0" borderId="0" xfId="2" applyFont="1"/>
    <xf numFmtId="165" fontId="3" fillId="0" borderId="0" xfId="1" applyNumberFormat="1" applyFont="1" applyBorder="1" applyAlignment="1">
      <alignment horizontal="center"/>
    </xf>
    <xf numFmtId="0" fontId="0" fillId="0" borderId="17" xfId="0" applyFont="1" applyBorder="1" applyAlignment="1">
      <alignment wrapText="1"/>
    </xf>
    <xf numFmtId="0" fontId="0" fillId="0" borderId="20" xfId="0" applyFont="1" applyBorder="1" applyAlignment="1">
      <alignment wrapText="1"/>
    </xf>
    <xf numFmtId="10" fontId="0" fillId="0" borderId="20" xfId="0" applyNumberFormat="1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8" fontId="0" fillId="0" borderId="0" xfId="0" applyNumberFormat="1" applyFont="1"/>
    <xf numFmtId="164" fontId="3" fillId="0" borderId="0" xfId="2" applyNumberFormat="1" applyFont="1" applyBorder="1" applyAlignment="1">
      <alignment horizontal="center"/>
    </xf>
    <xf numFmtId="164" fontId="11" fillId="0" borderId="0" xfId="2" applyNumberFormat="1" applyFont="1" applyBorder="1" applyAlignment="1">
      <alignment horizontal="center"/>
    </xf>
    <xf numFmtId="164" fontId="11" fillId="0" borderId="0" xfId="2" applyNumberFormat="1" applyFont="1"/>
    <xf numFmtId="164" fontId="11" fillId="0" borderId="0" xfId="2" applyNumberFormat="1" applyFont="1" applyBorder="1"/>
    <xf numFmtId="0" fontId="3" fillId="0" borderId="25" xfId="0" applyFont="1" applyBorder="1" applyAlignment="1">
      <alignment horizontal="center"/>
    </xf>
    <xf numFmtId="164" fontId="3" fillId="0" borderId="25" xfId="0" applyNumberFormat="1" applyFont="1" applyBorder="1"/>
    <xf numFmtId="0" fontId="3" fillId="0" borderId="14" xfId="0" quotePrefix="1" applyFont="1" applyBorder="1" applyAlignment="1">
      <alignment horizontal="center"/>
    </xf>
    <xf numFmtId="0" fontId="3" fillId="0" borderId="14" xfId="0" applyFont="1" applyBorder="1"/>
    <xf numFmtId="164" fontId="3" fillId="0" borderId="15" xfId="0" applyNumberFormat="1" applyFont="1" applyBorder="1"/>
    <xf numFmtId="0" fontId="3" fillId="0" borderId="29" xfId="0" applyFont="1" applyBorder="1"/>
    <xf numFmtId="164" fontId="3" fillId="0" borderId="30" xfId="0" applyNumberFormat="1" applyFont="1" applyBorder="1"/>
    <xf numFmtId="164" fontId="3" fillId="0" borderId="16" xfId="0" applyNumberFormat="1" applyFont="1" applyBorder="1"/>
    <xf numFmtId="0" fontId="3" fillId="0" borderId="15" xfId="0" applyFont="1" applyBorder="1" applyAlignment="1">
      <alignment horizontal="center"/>
    </xf>
    <xf numFmtId="164" fontId="13" fillId="0" borderId="0" xfId="2" applyNumberFormat="1" applyFont="1"/>
    <xf numFmtId="10" fontId="13" fillId="0" borderId="0" xfId="0" applyNumberFormat="1" applyFont="1"/>
    <xf numFmtId="0" fontId="13" fillId="0" borderId="0" xfId="0" applyFont="1"/>
    <xf numFmtId="0" fontId="13" fillId="0" borderId="0" xfId="0" applyNumberFormat="1" applyFont="1"/>
    <xf numFmtId="43" fontId="13" fillId="0" borderId="0" xfId="2" applyFont="1" applyBorder="1"/>
    <xf numFmtId="164" fontId="13" fillId="0" borderId="0" xfId="2" applyNumberFormat="1" applyFont="1" applyFill="1"/>
    <xf numFmtId="43" fontId="13" fillId="0" borderId="0" xfId="2" applyFont="1" applyFill="1" applyBorder="1"/>
    <xf numFmtId="0" fontId="13" fillId="0" borderId="0" xfId="0" applyFont="1" applyFill="1"/>
    <xf numFmtId="164" fontId="13" fillId="0" borderId="1" xfId="2" applyNumberFormat="1" applyFont="1" applyBorder="1"/>
    <xf numFmtId="43" fontId="13" fillId="0" borderId="1" xfId="2" applyFont="1" applyBorder="1"/>
    <xf numFmtId="0" fontId="13" fillId="0" borderId="1" xfId="0" applyFont="1" applyBorder="1"/>
    <xf numFmtId="43" fontId="13" fillId="0" borderId="0" xfId="2" applyFont="1"/>
    <xf numFmtId="43" fontId="13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 applyFill="1"/>
    <xf numFmtId="43" fontId="13" fillId="0" borderId="0" xfId="0" applyNumberFormat="1" applyFont="1" applyFill="1"/>
    <xf numFmtId="43" fontId="13" fillId="0" borderId="0" xfId="2" applyFont="1" applyFill="1"/>
    <xf numFmtId="164" fontId="14" fillId="0" borderId="0" xfId="2" applyNumberFormat="1" applyFont="1" applyFill="1"/>
    <xf numFmtId="164" fontId="16" fillId="0" borderId="0" xfId="2" applyNumberFormat="1" applyFont="1" applyFill="1"/>
    <xf numFmtId="164" fontId="13" fillId="4" borderId="0" xfId="2" applyNumberFormat="1" applyFont="1" applyFill="1"/>
    <xf numFmtId="10" fontId="13" fillId="0" borderId="0" xfId="4" applyNumberFormat="1" applyFont="1"/>
    <xf numFmtId="0" fontId="3" fillId="0" borderId="31" xfId="0" quotePrefix="1" applyFont="1" applyBorder="1" applyAlignment="1">
      <alignment horizontal="center"/>
    </xf>
    <xf numFmtId="0" fontId="3" fillId="0" borderId="32" xfId="0" applyFont="1" applyBorder="1"/>
    <xf numFmtId="164" fontId="2" fillId="0" borderId="25" xfId="2" applyNumberFormat="1" applyFont="1" applyBorder="1"/>
    <xf numFmtId="164" fontId="2" fillId="0" borderId="15" xfId="2" applyNumberFormat="1" applyFont="1" applyBorder="1"/>
    <xf numFmtId="164" fontId="2" fillId="0" borderId="30" xfId="2" applyNumberFormat="1" applyFont="1" applyBorder="1"/>
    <xf numFmtId="164" fontId="2" fillId="0" borderId="16" xfId="2" applyNumberFormat="1" applyFont="1" applyBorder="1"/>
    <xf numFmtId="164" fontId="2" fillId="0" borderId="33" xfId="2" applyNumberFormat="1" applyFont="1" applyBorder="1"/>
    <xf numFmtId="164" fontId="2" fillId="0" borderId="8" xfId="2" applyNumberFormat="1" applyFont="1" applyBorder="1"/>
    <xf numFmtId="164" fontId="2" fillId="0" borderId="31" xfId="2" applyNumberFormat="1" applyFont="1" applyBorder="1"/>
    <xf numFmtId="164" fontId="2" fillId="0" borderId="0" xfId="2" applyNumberFormat="1" applyFont="1" applyBorder="1"/>
    <xf numFmtId="164" fontId="2" fillId="0" borderId="34" xfId="2" applyNumberFormat="1" applyFont="1" applyBorder="1"/>
    <xf numFmtId="164" fontId="13" fillId="0" borderId="1" xfId="0" applyNumberFormat="1" applyFont="1" applyFill="1" applyBorder="1"/>
    <xf numFmtId="164" fontId="13" fillId="0" borderId="0" xfId="2" applyNumberFormat="1" applyFont="1" applyBorder="1"/>
    <xf numFmtId="164" fontId="13" fillId="0" borderId="0" xfId="0" applyNumberFormat="1" applyFont="1" applyFill="1" applyBorder="1"/>
    <xf numFmtId="164" fontId="15" fillId="0" borderId="0" xfId="2" applyNumberFormat="1" applyFont="1" applyBorder="1"/>
    <xf numFmtId="43" fontId="13" fillId="0" borderId="0" xfId="2" applyNumberFormat="1" applyFont="1" applyFill="1"/>
    <xf numFmtId="43" fontId="13" fillId="0" borderId="1" xfId="2" applyNumberFormat="1" applyFont="1" applyFill="1" applyBorder="1"/>
    <xf numFmtId="164" fontId="17" fillId="0" borderId="0" xfId="2" applyNumberFormat="1" applyFont="1"/>
    <xf numFmtId="10" fontId="17" fillId="0" borderId="0" xfId="0" applyNumberFormat="1" applyFont="1"/>
    <xf numFmtId="0" fontId="17" fillId="0" borderId="0" xfId="0" applyNumberFormat="1" applyFont="1"/>
    <xf numFmtId="0" fontId="17" fillId="0" borderId="0" xfId="0" applyFont="1"/>
    <xf numFmtId="0" fontId="18" fillId="0" borderId="0" xfId="0" applyFont="1"/>
    <xf numFmtId="164" fontId="13" fillId="5" borderId="1" xfId="2" applyNumberFormat="1" applyFont="1" applyFill="1" applyBorder="1"/>
    <xf numFmtId="164" fontId="15" fillId="5" borderId="1" xfId="2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35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9" fillId="0" borderId="0" xfId="2" applyNumberFormat="1" applyFont="1"/>
    <xf numFmtId="0" fontId="3" fillId="0" borderId="11" xfId="0" applyFont="1" applyBorder="1" applyAlignment="1">
      <alignment horizontal="center"/>
    </xf>
    <xf numFmtId="0" fontId="0" fillId="3" borderId="2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43" fontId="9" fillId="3" borderId="0" xfId="2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164" fontId="3" fillId="0" borderId="36" xfId="0" applyNumberFormat="1" applyFont="1" applyBorder="1"/>
    <xf numFmtId="164" fontId="3" fillId="0" borderId="37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5">
    <cellStyle name="_x0013_ 2" xfId="1"/>
    <cellStyle name="Comma" xfId="2" builtinId="3"/>
    <cellStyle name="Normal" xfId="0" builtinId="0"/>
    <cellStyle name="Normal 3" xfId="3"/>
    <cellStyle name="Percent" xfId="4" builtinId="5"/>
  </cellStyles>
  <dxfs count="77"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B1:W13"/>
  <sheetViews>
    <sheetView zoomScale="115" zoomScaleNormal="115" workbookViewId="0">
      <selection activeCell="C4" sqref="C4"/>
    </sheetView>
  </sheetViews>
  <sheetFormatPr defaultRowHeight="14.4"/>
  <cols>
    <col min="2" max="2" width="33.33203125" customWidth="1"/>
    <col min="3" max="3" width="11.88671875" bestFit="1" customWidth="1"/>
    <col min="4" max="4" width="9.109375" bestFit="1" customWidth="1"/>
    <col min="5" max="5" width="12.5546875" bestFit="1" customWidth="1"/>
    <col min="6" max="6" width="10.44140625" bestFit="1" customWidth="1"/>
    <col min="7" max="7" width="9.88671875" customWidth="1"/>
    <col min="8" max="9" width="10" bestFit="1" customWidth="1"/>
    <col min="10" max="10" width="12" customWidth="1"/>
    <col min="11" max="11" width="11.44140625" customWidth="1"/>
    <col min="12" max="12" width="9.33203125" bestFit="1" customWidth="1"/>
    <col min="13" max="13" width="17.44140625" bestFit="1" customWidth="1"/>
    <col min="14" max="16" width="11.88671875" customWidth="1"/>
    <col min="17" max="17" width="12.5546875" bestFit="1" customWidth="1"/>
    <col min="18" max="20" width="12.33203125" customWidth="1"/>
    <col min="21" max="21" width="11.5546875" bestFit="1" customWidth="1"/>
    <col min="22" max="22" width="11.5546875" customWidth="1"/>
  </cols>
  <sheetData>
    <row r="1" spans="2:23">
      <c r="B1" s="126" t="s">
        <v>25</v>
      </c>
      <c r="C1" s="127"/>
      <c r="D1" s="127"/>
      <c r="E1" s="127"/>
      <c r="F1" s="127"/>
      <c r="G1" s="127"/>
      <c r="H1" s="127"/>
      <c r="I1" s="127"/>
      <c r="J1" s="127"/>
      <c r="K1" s="128"/>
      <c r="M1" s="126" t="s">
        <v>25</v>
      </c>
      <c r="N1" s="127"/>
      <c r="O1" s="127"/>
      <c r="P1" s="127"/>
      <c r="Q1" s="127"/>
      <c r="R1" s="127"/>
      <c r="S1" s="127"/>
      <c r="T1" s="127"/>
      <c r="U1" s="127"/>
      <c r="V1" s="127"/>
      <c r="W1" s="128"/>
    </row>
    <row r="2" spans="2:23" ht="15" customHeight="1">
      <c r="B2" s="129" t="s">
        <v>29</v>
      </c>
      <c r="C2" s="130"/>
      <c r="D2" s="130"/>
      <c r="E2" s="130"/>
      <c r="F2" s="130"/>
      <c r="G2" s="130"/>
      <c r="H2" s="130"/>
      <c r="I2" s="130"/>
      <c r="J2" s="130"/>
      <c r="K2" s="131"/>
      <c r="M2" s="129" t="s">
        <v>29</v>
      </c>
      <c r="N2" s="130"/>
      <c r="O2" s="130"/>
      <c r="P2" s="130"/>
      <c r="Q2" s="130"/>
      <c r="R2" s="130"/>
      <c r="S2" s="130"/>
      <c r="T2" s="130"/>
      <c r="U2" s="130"/>
      <c r="V2" s="130"/>
      <c r="W2" s="131"/>
    </row>
    <row r="3" spans="2:23" ht="36.75" customHeight="1">
      <c r="B3" s="62" t="s">
        <v>9</v>
      </c>
      <c r="C3" s="115" t="s">
        <v>46</v>
      </c>
      <c r="D3" s="115" t="s">
        <v>48</v>
      </c>
      <c r="E3" s="115" t="s">
        <v>52</v>
      </c>
      <c r="F3" s="60" t="s">
        <v>59</v>
      </c>
      <c r="G3" s="60" t="s">
        <v>54</v>
      </c>
      <c r="H3" s="123" t="s">
        <v>50</v>
      </c>
      <c r="I3" s="123" t="s">
        <v>44</v>
      </c>
      <c r="J3" s="60" t="s">
        <v>58</v>
      </c>
      <c r="K3" s="68" t="s">
        <v>56</v>
      </c>
      <c r="M3" s="62" t="s">
        <v>9</v>
      </c>
      <c r="N3" s="90" t="s">
        <v>26</v>
      </c>
      <c r="O3" s="115" t="s">
        <v>46</v>
      </c>
      <c r="P3" s="115" t="s">
        <v>48</v>
      </c>
      <c r="Q3" s="115" t="s">
        <v>52</v>
      </c>
      <c r="R3" s="60" t="s">
        <v>59</v>
      </c>
      <c r="S3" s="60" t="s">
        <v>54</v>
      </c>
      <c r="T3" s="123" t="s">
        <v>50</v>
      </c>
      <c r="U3" s="123" t="s">
        <v>44</v>
      </c>
      <c r="V3" s="60" t="s">
        <v>58</v>
      </c>
      <c r="W3" s="68" t="s">
        <v>56</v>
      </c>
    </row>
    <row r="4" spans="2:23">
      <c r="B4" s="63" t="s">
        <v>0</v>
      </c>
      <c r="C4" s="61">
        <f>Summ_PPA1!E4</f>
        <v>36.926637062934788</v>
      </c>
      <c r="D4" s="61">
        <f>Summ_PPA2!E4</f>
        <v>89.561214126593768</v>
      </c>
      <c r="E4" s="61">
        <f>Summ_PPA3!E4</f>
        <v>89.561214126593768</v>
      </c>
      <c r="F4" s="61">
        <f>Summ_ACQ2!E4</f>
        <v>-48.728707217861484</v>
      </c>
      <c r="G4" s="61">
        <f>Summ_ACQ1!E4</f>
        <v>204.00128399091227</v>
      </c>
      <c r="H4" s="61">
        <f>'Summ_ACQ PPA MIX1'!E4</f>
        <v>101.12130491452717</v>
      </c>
      <c r="I4" s="61">
        <f>'Summ_ACQ PPA MIX2'!E4</f>
        <v>101.12130491452717</v>
      </c>
      <c r="J4" s="61">
        <f>Summ_ACQ3!E4</f>
        <v>23.356971704470197</v>
      </c>
      <c r="K4" s="64">
        <f>Summ_ACQ4!E4</f>
        <v>-35.366348921967983</v>
      </c>
      <c r="M4" s="63" t="s">
        <v>0</v>
      </c>
      <c r="N4" s="98">
        <f>Self_Build!$A$10</f>
        <v>4664.9458415464505</v>
      </c>
      <c r="O4" s="92">
        <f>'PPA1'!$A$10</f>
        <v>4628.0192044835158</v>
      </c>
      <c r="P4" s="92">
        <f>'PPA2'!$A$10</f>
        <v>4575.3846274198568</v>
      </c>
      <c r="Q4" s="92">
        <f>'PPA3'!$A$10</f>
        <v>4575.3846274198568</v>
      </c>
      <c r="R4" s="92">
        <f>'ACQ2'!$A$10</f>
        <v>4713.674548764312</v>
      </c>
      <c r="S4" s="92">
        <f>'Summ_ACQ PPA MIX1'!D4</f>
        <v>4563.8245366319234</v>
      </c>
      <c r="T4" s="92">
        <f>'Summ_ACQ PPA MIX2'!D4</f>
        <v>4563.8245366319234</v>
      </c>
      <c r="U4" s="92">
        <f>'ACQ1'!$A$10</f>
        <v>4460.9445575555383</v>
      </c>
      <c r="V4" s="92">
        <f>'ACQ3'!$A$10</f>
        <v>4641.5888698419803</v>
      </c>
      <c r="W4" s="93">
        <f>'ACQ4'!$A$10</f>
        <v>4700.3121904684185</v>
      </c>
    </row>
    <row r="5" spans="2:23">
      <c r="B5" s="63" t="s">
        <v>1</v>
      </c>
      <c r="C5" s="61">
        <f>Summ_PPA1!E5</f>
        <v>393.60534913287847</v>
      </c>
      <c r="D5" s="61">
        <f>Summ_PPA2!E5</f>
        <v>140.79696251365385</v>
      </c>
      <c r="E5" s="61">
        <f>Summ_PPA3!E5</f>
        <v>63.135185628700128</v>
      </c>
      <c r="F5" s="61">
        <f>Summ_ACQ2!E5</f>
        <v>-49.903840369777754</v>
      </c>
      <c r="G5" s="61">
        <f>Summ_ACQ1!E5</f>
        <v>15.998948764070519</v>
      </c>
      <c r="H5" s="61">
        <f>'Summ_ACQ PPA MIX1'!E5</f>
        <v>-11.226696829005959</v>
      </c>
      <c r="I5" s="61">
        <f>'Summ_ACQ PPA MIX2'!E5</f>
        <v>258.04273687601017</v>
      </c>
      <c r="J5" s="61">
        <f>Summ_ACQ3!E5</f>
        <v>6.7471095572036575</v>
      </c>
      <c r="K5" s="64">
        <f>Summ_ACQ4!E5</f>
        <v>-3.0307426738218055</v>
      </c>
      <c r="M5" s="63" t="s">
        <v>1</v>
      </c>
      <c r="N5" s="98">
        <f>Self_Build!$A$7</f>
        <v>32540.937328431341</v>
      </c>
      <c r="O5" s="92">
        <f>'PPA1'!$A$7</f>
        <v>32147.331979298462</v>
      </c>
      <c r="P5" s="92">
        <f>'PPA2'!$A$7</f>
        <v>32400.140365917687</v>
      </c>
      <c r="Q5" s="92">
        <f>'PPA3'!$A$7</f>
        <v>32477.80214280264</v>
      </c>
      <c r="R5" s="92">
        <f>'ACQ2'!$A$7</f>
        <v>32590.841168801118</v>
      </c>
      <c r="S5" s="92">
        <f>'Summ_ACQ PPA MIX1'!D5</f>
        <v>32552.164025260347</v>
      </c>
      <c r="T5" s="92">
        <f>'Summ_ACQ PPA MIX2'!D5</f>
        <v>32282.89459155533</v>
      </c>
      <c r="U5" s="92">
        <f>'ACQ1'!$A$7</f>
        <v>32524.93837966727</v>
      </c>
      <c r="V5" s="92">
        <f>'ACQ3'!$A$7</f>
        <v>32534.190218874137</v>
      </c>
      <c r="W5" s="93">
        <f>'ACQ4'!$A$7</f>
        <v>32543.968071105162</v>
      </c>
    </row>
    <row r="6" spans="2:23">
      <c r="B6" s="63" t="s">
        <v>2</v>
      </c>
      <c r="C6" s="61">
        <f>Summ_PPA1!E6</f>
        <v>19.154912878835603</v>
      </c>
      <c r="D6" s="61">
        <f>Summ_PPA2!E6</f>
        <v>23.463049901080012</v>
      </c>
      <c r="E6" s="61">
        <f>Summ_PPA3!E6</f>
        <v>18.793956294410236</v>
      </c>
      <c r="F6" s="61">
        <f>Summ_ACQ2!E6</f>
        <v>-71.292486677428315</v>
      </c>
      <c r="G6" s="61">
        <f>Summ_ACQ1!E6</f>
        <v>-46.925321703949521</v>
      </c>
      <c r="H6" s="61">
        <f>'Summ_ACQ PPA MIX1'!E6</f>
        <v>-3.1365230601077201</v>
      </c>
      <c r="I6" s="61">
        <f>'Summ_ACQ PPA MIX2'!E6</f>
        <v>14.995020217958881</v>
      </c>
      <c r="J6" s="61">
        <f>Summ_ACQ3!E6</f>
        <v>12.892858444348349</v>
      </c>
      <c r="K6" s="64">
        <f>Summ_ACQ4!E6</f>
        <v>0.67038342816613294</v>
      </c>
      <c r="M6" s="63" t="s">
        <v>2</v>
      </c>
      <c r="N6" s="98">
        <f>Self_Build!$A$6</f>
        <v>7778.6107129816965</v>
      </c>
      <c r="O6" s="92">
        <f>'PPA1'!$A$6</f>
        <v>7759.4558001028608</v>
      </c>
      <c r="P6" s="92">
        <f>'PPA2'!$A$6</f>
        <v>7755.1476630806164</v>
      </c>
      <c r="Q6" s="92">
        <f>'PPA3'!$A$6</f>
        <v>7759.8167566872862</v>
      </c>
      <c r="R6" s="92">
        <f>'ACQ2'!$A$6</f>
        <v>7849.9031996591248</v>
      </c>
      <c r="S6" s="92">
        <f>'Summ_ACQ PPA MIX1'!D6</f>
        <v>7781.7472360418042</v>
      </c>
      <c r="T6" s="92">
        <f>'Summ_ACQ PPA MIX2'!D6</f>
        <v>7763.6156927637376</v>
      </c>
      <c r="U6" s="92">
        <f>'ACQ1'!$A$6</f>
        <v>7825.536034685646</v>
      </c>
      <c r="V6" s="92">
        <f>'ACQ3'!$A$6</f>
        <v>7765.7178545373481</v>
      </c>
      <c r="W6" s="93">
        <f>'ACQ4'!$A$6</f>
        <v>7777.9403295535303</v>
      </c>
    </row>
    <row r="7" spans="2:23">
      <c r="B7" s="63" t="s">
        <v>4</v>
      </c>
      <c r="C7" s="61">
        <f>Summ_PPA1!E7</f>
        <v>19.45083501966883</v>
      </c>
      <c r="D7" s="61">
        <f>Summ_PPA2!E7</f>
        <v>-4.0689657600864848</v>
      </c>
      <c r="E7" s="61">
        <f>Summ_PPA3!E7</f>
        <v>-8.6572534331394309</v>
      </c>
      <c r="F7" s="61">
        <f>Summ_ACQ2!E7</f>
        <v>113.02710281615055</v>
      </c>
      <c r="G7" s="61">
        <f>Summ_ACQ1!E7</f>
        <v>34.344404368305732</v>
      </c>
      <c r="H7" s="61">
        <f>'Summ_ACQ PPA MIX1'!E7</f>
        <v>-4.1256451159706558</v>
      </c>
      <c r="I7" s="61">
        <f>'Summ_ACQ PPA MIX2'!E7</f>
        <v>9.9038652106005429</v>
      </c>
      <c r="J7" s="61">
        <f>Summ_ACQ3!E7</f>
        <v>-0.36226753692153579</v>
      </c>
      <c r="K7" s="64">
        <f>Summ_ACQ4!E7</f>
        <v>0.68262858226307799</v>
      </c>
      <c r="M7" s="63" t="s">
        <v>4</v>
      </c>
      <c r="N7" s="98">
        <f>Self_Build!$A$5</f>
        <v>2176.1749574981645</v>
      </c>
      <c r="O7" s="92">
        <f>'PPA1'!$A$5</f>
        <v>2156.7241224784957</v>
      </c>
      <c r="P7" s="92">
        <f>'PPA2'!$A$5</f>
        <v>2180.243923258251</v>
      </c>
      <c r="Q7" s="92">
        <f>'PPA3'!$A$5</f>
        <v>2184.832210931304</v>
      </c>
      <c r="R7" s="92">
        <f>'ACQ2'!$A$5</f>
        <v>2063.147854682014</v>
      </c>
      <c r="S7" s="92">
        <f>'Summ_ACQ PPA MIX1'!D7</f>
        <v>2180.3006026141352</v>
      </c>
      <c r="T7" s="92">
        <f>'Summ_ACQ PPA MIX2'!D7</f>
        <v>2166.271092287564</v>
      </c>
      <c r="U7" s="92">
        <f>'ACQ1'!$A$5</f>
        <v>2141.8305531298588</v>
      </c>
      <c r="V7" s="92">
        <f>'ACQ3'!$A$5</f>
        <v>2176.5372250350861</v>
      </c>
      <c r="W7" s="93">
        <f>'ACQ4'!$A$5</f>
        <v>2175.4923289159015</v>
      </c>
    </row>
    <row r="8" spans="2:23">
      <c r="B8" s="63" t="s">
        <v>3</v>
      </c>
      <c r="C8" s="61">
        <f>Summ_PPA1!E8</f>
        <v>-35.833382164477371</v>
      </c>
      <c r="D8" s="61">
        <f>Summ_PPA2!E8</f>
        <v>-122.491542377531</v>
      </c>
      <c r="E8" s="61">
        <f>Summ_PPA3!E8</f>
        <v>-122.49154882790026</v>
      </c>
      <c r="F8" s="61">
        <f>Summ_ACQ2!E8</f>
        <v>-148.2998833321617</v>
      </c>
      <c r="G8" s="61">
        <f>Summ_ACQ1!E8</f>
        <v>-161.87936685287059</v>
      </c>
      <c r="H8" s="61">
        <f>'Summ_ACQ PPA MIX1'!E8</f>
        <v>-129.40547554731529</v>
      </c>
      <c r="I8" s="61">
        <f>'Summ_ACQ PPA MIX2'!E8</f>
        <v>-129.40548285851946</v>
      </c>
      <c r="J8" s="61">
        <f>Summ_ACQ3!E8</f>
        <v>-309.650662662998</v>
      </c>
      <c r="K8" s="64">
        <f>Summ_ACQ4!E8</f>
        <v>-350.5852418922932</v>
      </c>
      <c r="M8" s="63" t="s">
        <v>3</v>
      </c>
      <c r="N8" s="98">
        <f>Self_Build!$A$4</f>
        <v>8527.7722357259045</v>
      </c>
      <c r="O8" s="92">
        <f>'PPA1'!$A$4</f>
        <v>8563.6056178903818</v>
      </c>
      <c r="P8" s="92">
        <f>'PPA2'!$A$4</f>
        <v>8650.2637781034355</v>
      </c>
      <c r="Q8" s="92">
        <f>'PPA3'!$A$4</f>
        <v>8650.2637845538047</v>
      </c>
      <c r="R8" s="92">
        <f>'ACQ2'!$A$4</f>
        <v>8676.0721190580662</v>
      </c>
      <c r="S8" s="92">
        <f>'Summ_ACQ PPA MIX1'!D8</f>
        <v>8657.1777112732198</v>
      </c>
      <c r="T8" s="92">
        <f>'Summ_ACQ PPA MIX2'!D8</f>
        <v>8657.1777185844239</v>
      </c>
      <c r="U8" s="92">
        <f>'ACQ1'!$A$4</f>
        <v>8689.6516025787751</v>
      </c>
      <c r="V8" s="92">
        <f>'ACQ3'!$A$4</f>
        <v>8837.4228983889025</v>
      </c>
      <c r="W8" s="93">
        <f>'ACQ4'!$A$4</f>
        <v>8878.3574776181977</v>
      </c>
    </row>
    <row r="9" spans="2:23">
      <c r="B9" s="63" t="s">
        <v>5</v>
      </c>
      <c r="C9" s="61">
        <f>Summ_PPA1!E9</f>
        <v>-561.51669724964268</v>
      </c>
      <c r="D9" s="61">
        <f>Summ_PPA2!E9</f>
        <v>-269.93920695489032</v>
      </c>
      <c r="E9" s="61">
        <f>Summ_PPA3!E9</f>
        <v>-175.02719492631877</v>
      </c>
      <c r="F9" s="61">
        <f>Summ_ACQ2!E9</f>
        <v>44.119520249623292</v>
      </c>
      <c r="G9" s="61">
        <f>Summ_ACQ1!E9</f>
        <v>10.280565604185313</v>
      </c>
      <c r="H9" s="61">
        <f>'Summ_ACQ PPA MIX1'!E9</f>
        <v>-62.456130286730058</v>
      </c>
      <c r="I9" s="61">
        <f>'Summ_ACQ PPA MIX2'!E9</f>
        <v>-371.69049244664711</v>
      </c>
      <c r="J9" s="61">
        <f>Summ_ACQ3!E9</f>
        <v>9.13827919457799</v>
      </c>
      <c r="K9" s="64">
        <f>Summ_ACQ4!E9</f>
        <v>1.8517451693078328</v>
      </c>
      <c r="M9" s="63" t="s">
        <v>5</v>
      </c>
      <c r="N9" s="99">
        <f>Self_Build!$A$9</f>
        <v>1683.0876195475548</v>
      </c>
      <c r="O9" s="92">
        <f>'PPA1'!$A$9</f>
        <v>2244.6043167971975</v>
      </c>
      <c r="P9" s="92">
        <f>'PPA2'!$A$9</f>
        <v>1953.0268265024451</v>
      </c>
      <c r="Q9" s="92">
        <f>'PPA3'!$A$9</f>
        <v>1858.1148144738736</v>
      </c>
      <c r="R9" s="92">
        <f>'ACQ2'!$A$9</f>
        <v>1638.9680992979315</v>
      </c>
      <c r="S9" s="92">
        <f>'Summ_ACQ PPA MIX1'!D9</f>
        <v>1745.5437498342849</v>
      </c>
      <c r="T9" s="92">
        <f>'Summ_ACQ PPA MIX2'!D9</f>
        <v>2054.7781119942019</v>
      </c>
      <c r="U9" s="92">
        <f>'ACQ1'!$A$9</f>
        <v>1672.8070539433695</v>
      </c>
      <c r="V9" s="92">
        <f>'ACQ3'!$A$9</f>
        <v>1673.9493403529768</v>
      </c>
      <c r="W9" s="93">
        <f>'ACQ4'!$A$9</f>
        <v>1681.235874378247</v>
      </c>
    </row>
    <row r="10" spans="2:23">
      <c r="B10" s="63" t="s">
        <v>6</v>
      </c>
      <c r="C10" s="61">
        <f>Summ_PPA1!E10</f>
        <v>-1.0649717288597458</v>
      </c>
      <c r="D10" s="61">
        <f>Summ_PPA2!E10</f>
        <v>4.500135005759148</v>
      </c>
      <c r="E10" s="61">
        <f>Summ_PPA3!E10</f>
        <v>5.7645878912717308</v>
      </c>
      <c r="F10" s="61">
        <f>Summ_ACQ2!E10</f>
        <v>-36.493344875555522</v>
      </c>
      <c r="G10" s="61">
        <f>Summ_ACQ1!E10</f>
        <v>-9.0824301710808868</v>
      </c>
      <c r="H10" s="61">
        <f>'Summ_ACQ PPA MIX1'!E11</f>
        <v>0.43171698205514986</v>
      </c>
      <c r="I10" s="61">
        <f>'Summ_ACQ PPA MIX2'!E11</f>
        <v>-1.8208474150160328</v>
      </c>
      <c r="J10" s="61">
        <f>Summ_ACQ3!E10</f>
        <v>0.47507199611482065</v>
      </c>
      <c r="K10" s="64">
        <f>Summ_ACQ4!E10</f>
        <v>1.3014628616665505</v>
      </c>
      <c r="M10" s="63" t="s">
        <v>6</v>
      </c>
      <c r="N10" s="98">
        <f>Self_Build!$A$8</f>
        <v>6344.4486758588355</v>
      </c>
      <c r="O10" s="92">
        <f>'PPA1'!$A$8</f>
        <v>6345.5136475876952</v>
      </c>
      <c r="P10" s="92">
        <f>'PPA2'!$A$8</f>
        <v>6339.9485408530763</v>
      </c>
      <c r="Q10" s="92">
        <f>'PPA3'!$A$8</f>
        <v>6338.6840879675638</v>
      </c>
      <c r="R10" s="92">
        <f>'ACQ2'!$A$8</f>
        <v>6380.942020734391</v>
      </c>
      <c r="S10" s="92">
        <f>'Summ_ACQ PPA MIX1'!D11</f>
        <v>6344.0169588767803</v>
      </c>
      <c r="T10" s="92">
        <f>'Summ_ACQ PPA MIX2'!D11</f>
        <v>6346.2695232738515</v>
      </c>
      <c r="U10" s="92">
        <f>'ACQ1'!$A$8</f>
        <v>6353.5311060299164</v>
      </c>
      <c r="V10" s="92">
        <f>'ACQ3'!$A$8</f>
        <v>6343.9736038627207</v>
      </c>
      <c r="W10" s="93">
        <f>'ACQ4'!$A$8</f>
        <v>6343.1472129971689</v>
      </c>
    </row>
    <row r="11" spans="2:23" ht="15" thickBot="1">
      <c r="B11" s="63" t="s">
        <v>7</v>
      </c>
      <c r="C11" s="61">
        <f>Summ_PPA1!E11</f>
        <v>3.5375508301737457</v>
      </c>
      <c r="D11" s="61">
        <f>Summ_PPA2!E11</f>
        <v>2.0613711710793581</v>
      </c>
      <c r="E11" s="61">
        <f>Summ_PPA3!E11</f>
        <v>0.45117184508410801</v>
      </c>
      <c r="F11" s="61">
        <f>Summ_ACQ2!E11</f>
        <v>4.3000123990542676</v>
      </c>
      <c r="G11" s="61">
        <f>Summ_ACQ1!E11</f>
        <v>1.9907062041772097</v>
      </c>
      <c r="H11" s="61">
        <f>'Summ_ACQ PPA MIX1'!E12</f>
        <v>2.0536537606875669</v>
      </c>
      <c r="I11" s="61">
        <f>'Summ_ACQ PPA MIX2'!E12</f>
        <v>2.0536537606875669</v>
      </c>
      <c r="J11" s="61">
        <f>Summ_ACQ3!E11</f>
        <v>2.5357448539713952</v>
      </c>
      <c r="K11" s="64">
        <f>Summ_ACQ4!E11</f>
        <v>-1.5523762836628192</v>
      </c>
      <c r="M11" s="65" t="s">
        <v>7</v>
      </c>
      <c r="N11" s="100">
        <f>Self_Build!$A$3</f>
        <v>6.3849322799472708</v>
      </c>
      <c r="O11" s="94">
        <f>'PPA1'!$A$3</f>
        <v>2.847381449773525</v>
      </c>
      <c r="P11" s="94">
        <f>'PPA2'!$A$3</f>
        <v>4.3235611088679127</v>
      </c>
      <c r="Q11" s="94">
        <f>'PPA3'!$A$3</f>
        <v>5.9337604348631627</v>
      </c>
      <c r="R11" s="94">
        <f>'ACQ2'!$A$3</f>
        <v>2.0849198808930036</v>
      </c>
      <c r="S11" s="94">
        <f>'Summ_ACQ PPA MIX1'!D12</f>
        <v>4.3312785192597039</v>
      </c>
      <c r="T11" s="94">
        <f>'Summ_ACQ PPA MIX2'!D12</f>
        <v>4.3312785192597039</v>
      </c>
      <c r="U11" s="94">
        <f>'ACQ1'!$A$3</f>
        <v>4.3942260757700611</v>
      </c>
      <c r="V11" s="94">
        <f>'ACQ3'!$A$3</f>
        <v>3.8491874259758756</v>
      </c>
      <c r="W11" s="95">
        <f>'ACQ4'!$A$3</f>
        <v>7.93730856361009</v>
      </c>
    </row>
    <row r="12" spans="2:23" ht="15" thickBot="1">
      <c r="B12" s="65" t="s">
        <v>18</v>
      </c>
      <c r="C12" s="66">
        <f t="shared" ref="C12:E12" si="0">SUM(C4:C11)</f>
        <v>-125.73976621848836</v>
      </c>
      <c r="D12" s="66">
        <f t="shared" si="0"/>
        <v>-136.11698237434166</v>
      </c>
      <c r="E12" s="66">
        <f t="shared" si="0"/>
        <v>-128.46988140129849</v>
      </c>
      <c r="F12" s="66">
        <f>SUM(F4:F11)</f>
        <v>-193.27162700795668</v>
      </c>
      <c r="G12" s="66">
        <f>SUM(G4:G11)</f>
        <v>48.728790203750044</v>
      </c>
      <c r="H12" s="66">
        <f>'Summ_ACQ PPA MIX1'!E13</f>
        <v>-106.7437951818598</v>
      </c>
      <c r="I12" s="66">
        <f>'Summ_ACQ PPA MIX2'!E13</f>
        <v>-116.80024174039828</v>
      </c>
      <c r="J12" s="66">
        <f>SUM(J4:J11)</f>
        <v>-254.86689444923311</v>
      </c>
      <c r="K12" s="67">
        <f>SUM(K4:K11)</f>
        <v>-386.02848973034219</v>
      </c>
      <c r="M12" s="91" t="s">
        <v>18</v>
      </c>
      <c r="N12" s="96">
        <f t="shared" ref="N12:W12" si="1">SUM(N4:N11)</f>
        <v>63722.362303869901</v>
      </c>
      <c r="O12" s="96">
        <f t="shared" si="1"/>
        <v>63848.102070088375</v>
      </c>
      <c r="P12" s="96">
        <f t="shared" si="1"/>
        <v>63858.479286244234</v>
      </c>
      <c r="Q12" s="96">
        <f t="shared" si="1"/>
        <v>63850.832185271196</v>
      </c>
      <c r="R12" s="96">
        <f t="shared" ref="R12:T12" si="2">SUM(R4:R11)</f>
        <v>63915.633930877855</v>
      </c>
      <c r="S12" s="96">
        <f t="shared" si="2"/>
        <v>63829.106099051765</v>
      </c>
      <c r="T12" s="96">
        <f t="shared" si="2"/>
        <v>63839.162545610285</v>
      </c>
      <c r="U12" s="96">
        <f t="shared" si="1"/>
        <v>63673.633513666144</v>
      </c>
      <c r="V12" s="96">
        <f t="shared" ref="V12" si="3">SUM(V4:V11)</f>
        <v>63977.229198319132</v>
      </c>
      <c r="W12" s="97">
        <f t="shared" si="1"/>
        <v>64108.390793600229</v>
      </c>
    </row>
    <row r="13" spans="2:23" ht="15" thickBot="1">
      <c r="B13" s="3" t="s">
        <v>35</v>
      </c>
      <c r="C13" s="124"/>
      <c r="D13" s="124"/>
      <c r="E13" s="124"/>
      <c r="F13" s="124"/>
      <c r="G13" s="124"/>
      <c r="H13" s="124"/>
      <c r="I13" s="124"/>
      <c r="J13" s="124"/>
      <c r="K13" s="125"/>
    </row>
  </sheetData>
  <mergeCells count="4">
    <mergeCell ref="M1:W1"/>
    <mergeCell ref="M2:W2"/>
    <mergeCell ref="B2:K2"/>
    <mergeCell ref="B1:K1"/>
  </mergeCells>
  <conditionalFormatting sqref="F4:F12 G4:J4 H5:I13 K4:K11">
    <cfRule type="cellIs" dxfId="76" priority="166" operator="greaterThan">
      <formula>0</formula>
    </cfRule>
  </conditionalFormatting>
  <conditionalFormatting sqref="G5:G11 J5:J11 G4:J4 H4:I13 K4:K11">
    <cfRule type="containsText" dxfId="75" priority="165" operator="containsText" text="Savings">
      <formula>NOT(ISERROR(SEARCH("Savings",G4)))</formula>
    </cfRule>
  </conditionalFormatting>
  <conditionalFormatting sqref="F4:F12">
    <cfRule type="cellIs" dxfId="74" priority="164" operator="greaterThan">
      <formula>0</formula>
    </cfRule>
  </conditionalFormatting>
  <conditionalFormatting sqref="G5:G11 J5:J11 H4:I12">
    <cfRule type="containsText" dxfId="73" priority="163" operator="containsText" text="Savings">
      <formula>NOT(ISERROR(SEARCH("Savings",G4)))</formula>
    </cfRule>
  </conditionalFormatting>
  <conditionalFormatting sqref="G5:G11 J5:J11 H4:I12">
    <cfRule type="containsText" dxfId="72" priority="162" operator="containsText" text="Savings">
      <formula>NOT(ISERROR(SEARCH("Savings",G4)))</formula>
    </cfRule>
  </conditionalFormatting>
  <conditionalFormatting sqref="G5:G11 J5:J11 H4:I12">
    <cfRule type="containsText" dxfId="71" priority="161" operator="containsText" text="Savings">
      <formula>NOT(ISERROR(SEARCH("Savings",G4)))</formula>
    </cfRule>
  </conditionalFormatting>
  <conditionalFormatting sqref="G5:G11 J5:J11 H4:I12">
    <cfRule type="cellIs" dxfId="70" priority="152" operator="greaterThan">
      <formula>0</formula>
    </cfRule>
  </conditionalFormatting>
  <conditionalFormatting sqref="G5:G11 J5:J11 H4:I12">
    <cfRule type="cellIs" dxfId="69" priority="151" operator="greaterThan">
      <formula>0</formula>
    </cfRule>
  </conditionalFormatting>
  <conditionalFormatting sqref="C4:E12">
    <cfRule type="cellIs" dxfId="68" priority="44" operator="greaterThan">
      <formula>0</formula>
    </cfRule>
  </conditionalFormatting>
  <conditionalFormatting sqref="C4:E12">
    <cfRule type="cellIs" dxfId="67" priority="43" operator="greaterThan">
      <formula>0</formula>
    </cfRule>
  </conditionalFormatting>
  <conditionalFormatting sqref="G12 J12">
    <cfRule type="cellIs" dxfId="66" priority="40" operator="greaterThan">
      <formula>0</formula>
    </cfRule>
  </conditionalFormatting>
  <conditionalFormatting sqref="G12 J12">
    <cfRule type="cellIs" dxfId="65" priority="39" operator="greaterThan">
      <formula>0</formula>
    </cfRule>
  </conditionalFormatting>
  <conditionalFormatting sqref="K12">
    <cfRule type="cellIs" dxfId="64" priority="36" operator="greaterThan">
      <formula>0</formula>
    </cfRule>
  </conditionalFormatting>
  <conditionalFormatting sqref="K12">
    <cfRule type="cellIs" dxfId="63" priority="35" operator="greaterThan">
      <formula>0</formula>
    </cfRule>
  </conditionalFormatting>
  <conditionalFormatting sqref="F13">
    <cfRule type="cellIs" dxfId="62" priority="22" operator="greaterThan">
      <formula>0</formula>
    </cfRule>
  </conditionalFormatting>
  <conditionalFormatting sqref="F13">
    <cfRule type="cellIs" dxfId="61" priority="20" operator="greaterThan">
      <formula>0</formula>
    </cfRule>
  </conditionalFormatting>
  <conditionalFormatting sqref="C13:E13">
    <cfRule type="cellIs" dxfId="60" priority="8" operator="greaterThan">
      <formula>0</formula>
    </cfRule>
  </conditionalFormatting>
  <conditionalFormatting sqref="C13:E13">
    <cfRule type="cellIs" dxfId="59" priority="7" operator="greaterThan">
      <formula>0</formula>
    </cfRule>
  </conditionalFormatting>
  <conditionalFormatting sqref="G13 J13">
    <cfRule type="cellIs" dxfId="58" priority="6" operator="greaterThan">
      <formula>0</formula>
    </cfRule>
  </conditionalFormatting>
  <conditionalFormatting sqref="G13 J13">
    <cfRule type="cellIs" dxfId="57" priority="5" operator="greaterThan">
      <formula>0</formula>
    </cfRule>
  </conditionalFormatting>
  <conditionalFormatting sqref="K13">
    <cfRule type="cellIs" dxfId="56" priority="2" operator="greaterThan">
      <formula>0</formula>
    </cfRule>
  </conditionalFormatting>
  <conditionalFormatting sqref="K13">
    <cfRule type="cellIs" dxfId="55" priority="1" operator="greaterThan">
      <formula>0</formula>
    </cfRule>
  </conditionalFormatting>
  <pageMargins left="0.7" right="0.7" top="0.75" bottom="0.75" header="0.3" footer="0.3"/>
  <pageSetup scale="93" orientation="landscape" r:id="rId1"/>
  <headerFooter>
    <oddHeader>&amp;L&amp;Z&amp;F</oddHeader>
    <oddFooter>&amp;L&amp;A&amp;R14LGBRA-NRGPOD1-8-DOC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workbookViewId="0">
      <selection activeCell="C4" sqref="C4"/>
    </sheetView>
  </sheetViews>
  <sheetFormatPr defaultColWidth="11.109375" defaultRowHeight="10.199999999999999"/>
  <cols>
    <col min="1" max="1" width="6.5546875" style="69" bestFit="1" customWidth="1"/>
    <col min="2" max="2" width="11.6640625" style="71" bestFit="1" customWidth="1"/>
    <col min="3" max="3" width="33" style="71" bestFit="1" customWidth="1"/>
    <col min="4" max="34" width="10.88671875" style="71" bestFit="1" customWidth="1"/>
    <col min="35" max="16384" width="11.10937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75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7.93730856361009</v>
      </c>
      <c r="B3" s="73">
        <f>NPV($B$1,D3:AH3)*(1+$B$1)</f>
        <v>7937.3085636100895</v>
      </c>
      <c r="C3" s="71" t="s">
        <v>10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61.66</v>
      </c>
      <c r="K3" s="69">
        <v>0</v>
      </c>
      <c r="L3" s="69">
        <v>0</v>
      </c>
      <c r="M3" s="69">
        <v>752.46</v>
      </c>
      <c r="N3" s="69">
        <v>0</v>
      </c>
      <c r="O3" s="69">
        <v>0</v>
      </c>
      <c r="P3" s="69">
        <v>0</v>
      </c>
      <c r="Q3" s="69">
        <v>0</v>
      </c>
      <c r="R3" s="69">
        <v>276.10000000000002</v>
      </c>
      <c r="S3" s="69">
        <v>60.84</v>
      </c>
      <c r="T3" s="69">
        <v>4596.2</v>
      </c>
      <c r="U3" s="69">
        <v>3847.85</v>
      </c>
      <c r="V3" s="69">
        <v>0</v>
      </c>
      <c r="W3" s="69">
        <v>113.19</v>
      </c>
      <c r="X3" s="69">
        <v>0</v>
      </c>
      <c r="Y3" s="69">
        <v>3951.71</v>
      </c>
      <c r="Z3" s="69">
        <v>406.46</v>
      </c>
      <c r="AA3" s="69">
        <v>0</v>
      </c>
      <c r="AB3" s="69">
        <v>736.1</v>
      </c>
      <c r="AC3" s="69">
        <v>9982.61</v>
      </c>
      <c r="AD3" s="69">
        <v>4073.77</v>
      </c>
      <c r="AE3" s="69">
        <v>0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8878.3574776181977</v>
      </c>
      <c r="B4" s="73">
        <f t="shared" ref="B4:B10" si="2">NPV($B$1,D4:AH4)*(1+$B$1)</f>
        <v>8878357.477618197</v>
      </c>
      <c r="C4" s="71" t="s">
        <v>11</v>
      </c>
      <c r="D4" s="69">
        <v>282729.81</v>
      </c>
      <c r="E4" s="69">
        <v>321345.19</v>
      </c>
      <c r="F4" s="69">
        <v>353251.2</v>
      </c>
      <c r="G4" s="69">
        <v>346954.9</v>
      </c>
      <c r="H4" s="69">
        <v>387213.9</v>
      </c>
      <c r="I4" s="69">
        <v>550146.02</v>
      </c>
      <c r="J4" s="69">
        <v>648733.64</v>
      </c>
      <c r="K4" s="69">
        <v>649219.38</v>
      </c>
      <c r="L4" s="69">
        <v>683134.04</v>
      </c>
      <c r="M4" s="69">
        <v>706095.93</v>
      </c>
      <c r="N4" s="69">
        <v>706664.69000000006</v>
      </c>
      <c r="O4" s="69">
        <v>739101.94</v>
      </c>
      <c r="P4" s="69">
        <v>762331.48</v>
      </c>
      <c r="Q4" s="69">
        <v>763015.41</v>
      </c>
      <c r="R4" s="69">
        <v>798083.28</v>
      </c>
      <c r="S4" s="69">
        <v>823559.6</v>
      </c>
      <c r="T4" s="69">
        <v>832289.02</v>
      </c>
      <c r="U4" s="69">
        <v>839100.06</v>
      </c>
      <c r="V4" s="69">
        <v>848027.52</v>
      </c>
      <c r="W4" s="69">
        <v>855036.88</v>
      </c>
      <c r="X4" s="69">
        <v>855983.16</v>
      </c>
      <c r="Y4" s="69">
        <v>869817.54</v>
      </c>
      <c r="Z4" s="69">
        <v>879928.15999999992</v>
      </c>
      <c r="AA4" s="69">
        <v>881205</v>
      </c>
      <c r="AB4" s="69">
        <v>882254.34</v>
      </c>
      <c r="AC4" s="69">
        <v>891484.54</v>
      </c>
      <c r="AD4" s="69">
        <v>898685.26</v>
      </c>
      <c r="AE4" s="69">
        <v>900124.26</v>
      </c>
      <c r="AF4" s="69">
        <v>909389.42999999993</v>
      </c>
      <c r="AG4" s="69">
        <v>916735.74</v>
      </c>
      <c r="AH4" s="69">
        <v>926258.98</v>
      </c>
    </row>
    <row r="5" spans="1:257">
      <c r="A5" s="69">
        <f t="shared" si="1"/>
        <v>2175.4923289159015</v>
      </c>
      <c r="B5" s="73">
        <f t="shared" si="2"/>
        <v>2175492.3289159015</v>
      </c>
      <c r="C5" s="71" t="s">
        <v>12</v>
      </c>
      <c r="D5" s="69">
        <v>76849.97</v>
      </c>
      <c r="E5" s="69">
        <v>73918.109999999986</v>
      </c>
      <c r="F5" s="69">
        <v>77271.67</v>
      </c>
      <c r="G5" s="69">
        <v>80042.399999999994</v>
      </c>
      <c r="H5" s="69">
        <v>77951.539999999994</v>
      </c>
      <c r="I5" s="69">
        <v>81142.600000000006</v>
      </c>
      <c r="J5" s="69">
        <v>86668.6</v>
      </c>
      <c r="K5" s="69">
        <v>97300.15</v>
      </c>
      <c r="L5" s="69">
        <v>115218.77</v>
      </c>
      <c r="M5" s="69">
        <v>132351.97</v>
      </c>
      <c r="N5" s="69">
        <v>135648.98000000001</v>
      </c>
      <c r="O5" s="69">
        <v>156576.44999999998</v>
      </c>
      <c r="P5" s="69">
        <v>169090.03999999998</v>
      </c>
      <c r="Q5" s="69">
        <v>173357.94999999998</v>
      </c>
      <c r="R5" s="69">
        <v>195666.78</v>
      </c>
      <c r="S5" s="69">
        <v>210244.66999999998</v>
      </c>
      <c r="T5" s="69">
        <v>216534.29</v>
      </c>
      <c r="U5" s="69">
        <v>223857.58</v>
      </c>
      <c r="V5" s="69">
        <v>233875.16</v>
      </c>
      <c r="W5" s="69">
        <v>240492.91</v>
      </c>
      <c r="X5" s="69">
        <v>248371.64</v>
      </c>
      <c r="Y5" s="69">
        <v>272974.99</v>
      </c>
      <c r="Z5" s="69">
        <v>286672.67</v>
      </c>
      <c r="AA5" s="69">
        <v>299565.18</v>
      </c>
      <c r="AB5" s="69">
        <v>312489.65000000002</v>
      </c>
      <c r="AC5" s="69">
        <v>319292.20999999996</v>
      </c>
      <c r="AD5" s="69">
        <v>331330.95999999996</v>
      </c>
      <c r="AE5" s="69">
        <v>343947.91000000003</v>
      </c>
      <c r="AF5" s="69">
        <v>355226.13999999996</v>
      </c>
      <c r="AG5" s="69">
        <v>365695.41</v>
      </c>
      <c r="AH5" s="69">
        <v>376451.89999999997</v>
      </c>
    </row>
    <row r="6" spans="1:257">
      <c r="A6" s="69">
        <f t="shared" si="1"/>
        <v>7777.9403295535303</v>
      </c>
      <c r="B6" s="73">
        <f t="shared" si="2"/>
        <v>7777940.3295535306</v>
      </c>
      <c r="C6" s="71" t="s">
        <v>13</v>
      </c>
      <c r="D6" s="69">
        <v>20806.63</v>
      </c>
      <c r="E6" s="69">
        <v>25858.34</v>
      </c>
      <c r="F6" s="69">
        <v>28119.899999999998</v>
      </c>
      <c r="G6" s="69">
        <v>29261.27</v>
      </c>
      <c r="H6" s="69">
        <v>33049.050000000003</v>
      </c>
      <c r="I6" s="69">
        <v>20128.670000000002</v>
      </c>
      <c r="J6" s="69">
        <v>19761.009999999995</v>
      </c>
      <c r="K6" s="69">
        <v>398525.68999999994</v>
      </c>
      <c r="L6" s="69">
        <v>444517.14</v>
      </c>
      <c r="M6" s="69">
        <v>482833.25</v>
      </c>
      <c r="N6" s="69">
        <v>532942.17000000016</v>
      </c>
      <c r="O6" s="69">
        <v>568826.36</v>
      </c>
      <c r="P6" s="69">
        <v>611355.60999999987</v>
      </c>
      <c r="Q6" s="69">
        <v>671975.34999999974</v>
      </c>
      <c r="R6" s="69">
        <v>714868.6</v>
      </c>
      <c r="S6" s="69">
        <v>766395.74999999988</v>
      </c>
      <c r="T6" s="69">
        <v>845030.6399999999</v>
      </c>
      <c r="U6" s="69">
        <v>920731.80000000016</v>
      </c>
      <c r="V6" s="69">
        <v>1004834.72</v>
      </c>
      <c r="W6" s="69">
        <v>1105643.9400000002</v>
      </c>
      <c r="X6" s="69">
        <v>1202675.3199999998</v>
      </c>
      <c r="Y6" s="69">
        <v>1261823.1600000001</v>
      </c>
      <c r="Z6" s="69">
        <v>1353176.6500000001</v>
      </c>
      <c r="AA6" s="69">
        <v>1446998.2300000002</v>
      </c>
      <c r="AB6" s="69">
        <v>1521333.44</v>
      </c>
      <c r="AC6" s="69">
        <v>1634519.3900000001</v>
      </c>
      <c r="AD6" s="69">
        <v>1755948.74</v>
      </c>
      <c r="AE6" s="69">
        <v>1874094.23</v>
      </c>
      <c r="AF6" s="69">
        <v>2007013.2799999998</v>
      </c>
      <c r="AG6" s="69">
        <v>2156992.64</v>
      </c>
      <c r="AH6" s="69">
        <v>2303304.87</v>
      </c>
    </row>
    <row r="7" spans="1:257" s="76" customFormat="1">
      <c r="A7" s="74">
        <f t="shared" si="1"/>
        <v>32543.968071105162</v>
      </c>
      <c r="B7" s="75">
        <f t="shared" si="2"/>
        <v>32543968.071105164</v>
      </c>
      <c r="C7" s="76" t="s">
        <v>14</v>
      </c>
      <c r="D7" s="69">
        <v>1169931.31</v>
      </c>
      <c r="E7" s="69">
        <v>1246988.1099999999</v>
      </c>
      <c r="F7" s="69">
        <v>1313504.74</v>
      </c>
      <c r="G7" s="69">
        <v>1362629.84</v>
      </c>
      <c r="H7" s="69">
        <v>1504915.41</v>
      </c>
      <c r="I7" s="69">
        <v>1607245.18</v>
      </c>
      <c r="J7" s="69">
        <v>1720812.44</v>
      </c>
      <c r="K7" s="69">
        <v>1877360.8900000001</v>
      </c>
      <c r="L7" s="69">
        <v>2039639.3800000001</v>
      </c>
      <c r="M7" s="69">
        <v>2174502.96</v>
      </c>
      <c r="N7" s="69">
        <v>2265371.1800000002</v>
      </c>
      <c r="O7" s="69">
        <v>2358443.2000000002</v>
      </c>
      <c r="P7" s="69">
        <v>2458009.3899999997</v>
      </c>
      <c r="Q7" s="69">
        <v>2580664.77</v>
      </c>
      <c r="R7" s="69">
        <v>2690086.52</v>
      </c>
      <c r="S7" s="69">
        <v>2799435.73</v>
      </c>
      <c r="T7" s="69">
        <v>2911294.9200000004</v>
      </c>
      <c r="U7" s="69">
        <v>3043918.52</v>
      </c>
      <c r="V7" s="69">
        <v>3171745.24</v>
      </c>
      <c r="W7" s="69">
        <v>3332201.8800000004</v>
      </c>
      <c r="X7" s="69">
        <v>3473733.38</v>
      </c>
      <c r="Y7" s="69">
        <v>3634756.54</v>
      </c>
      <c r="Z7" s="69">
        <v>3783695.3600000003</v>
      </c>
      <c r="AA7" s="69">
        <v>3920815.1500000004</v>
      </c>
      <c r="AB7" s="69">
        <v>4067086.6300000004</v>
      </c>
      <c r="AC7" s="69">
        <v>4193368.0100000007</v>
      </c>
      <c r="AD7" s="69">
        <v>4322596.24</v>
      </c>
      <c r="AE7" s="69">
        <v>4487499.6600000011</v>
      </c>
      <c r="AF7" s="69">
        <v>4623002.6499999994</v>
      </c>
      <c r="AG7" s="69">
        <v>4757311.8000000007</v>
      </c>
      <c r="AH7" s="69">
        <v>4926939.78</v>
      </c>
    </row>
    <row r="8" spans="1:257">
      <c r="A8" s="69">
        <f t="shared" si="1"/>
        <v>6343.1472129971689</v>
      </c>
      <c r="B8" s="73">
        <f t="shared" si="2"/>
        <v>6343147.2129971692</v>
      </c>
      <c r="C8" s="71" t="s">
        <v>15</v>
      </c>
      <c r="D8" s="69">
        <v>455618.5</v>
      </c>
      <c r="E8" s="69">
        <v>374608.95</v>
      </c>
      <c r="F8" s="69">
        <v>393318.07</v>
      </c>
      <c r="G8" s="69">
        <v>434602.66000000003</v>
      </c>
      <c r="H8" s="69">
        <v>454801.39999999997</v>
      </c>
      <c r="I8" s="69">
        <v>477364.69999999995</v>
      </c>
      <c r="J8" s="69">
        <v>498156.68</v>
      </c>
      <c r="K8" s="69">
        <v>553147.55000000005</v>
      </c>
      <c r="L8" s="69">
        <v>578557.53</v>
      </c>
      <c r="M8" s="69">
        <v>605214.91</v>
      </c>
      <c r="N8" s="69">
        <v>634966.55000000005</v>
      </c>
      <c r="O8" s="69">
        <v>522141.91</v>
      </c>
      <c r="P8" s="69">
        <v>384569.52</v>
      </c>
      <c r="Q8" s="69">
        <v>323571.55</v>
      </c>
      <c r="R8" s="69">
        <v>331381.88</v>
      </c>
      <c r="S8" s="69">
        <v>342605.07</v>
      </c>
      <c r="T8" s="69">
        <v>355089.03</v>
      </c>
      <c r="U8" s="69">
        <v>367833.52</v>
      </c>
      <c r="V8" s="69">
        <v>384825.46</v>
      </c>
      <c r="W8" s="69">
        <v>403119.6</v>
      </c>
      <c r="X8" s="69">
        <v>415555.67</v>
      </c>
      <c r="Y8" s="69">
        <v>381119.05000000005</v>
      </c>
      <c r="Z8" s="69">
        <v>391127.3</v>
      </c>
      <c r="AA8" s="69">
        <v>409307.37000000005</v>
      </c>
      <c r="AB8" s="69">
        <v>423395.5</v>
      </c>
      <c r="AC8" s="69">
        <v>438172.31999999995</v>
      </c>
      <c r="AD8" s="69">
        <v>453895.97000000003</v>
      </c>
      <c r="AE8" s="69">
        <v>470611.58000000007</v>
      </c>
      <c r="AF8" s="69">
        <v>494169.76</v>
      </c>
      <c r="AG8" s="69">
        <v>515199.24</v>
      </c>
      <c r="AH8" s="69">
        <v>535536.93000000005</v>
      </c>
    </row>
    <row r="9" spans="1:257">
      <c r="A9" s="69">
        <f t="shared" si="1"/>
        <v>1681.235874378247</v>
      </c>
      <c r="B9" s="73">
        <f t="shared" si="2"/>
        <v>1681235.874378247</v>
      </c>
      <c r="C9" s="71" t="s">
        <v>16</v>
      </c>
      <c r="D9" s="69">
        <v>202268.37999999998</v>
      </c>
      <c r="E9" s="69">
        <v>195379.46000000002</v>
      </c>
      <c r="F9" s="69">
        <v>193798.57</v>
      </c>
      <c r="G9" s="69">
        <v>192271.55000000002</v>
      </c>
      <c r="H9" s="69">
        <v>214171.61</v>
      </c>
      <c r="I9" s="69">
        <v>228113.72</v>
      </c>
      <c r="J9" s="69">
        <v>214823.03</v>
      </c>
      <c r="K9" s="69">
        <v>278260.24</v>
      </c>
      <c r="L9" s="69">
        <v>159835.84999999998</v>
      </c>
      <c r="M9" s="69">
        <v>82561.010000000009</v>
      </c>
      <c r="N9" s="69">
        <v>83398.37</v>
      </c>
      <c r="O9" s="69">
        <v>56912.580000000009</v>
      </c>
      <c r="P9" s="69">
        <v>50056.07</v>
      </c>
      <c r="Q9" s="69">
        <v>49822.289999999994</v>
      </c>
      <c r="R9" s="69">
        <v>21686.729999999996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4700.3121904684185</v>
      </c>
      <c r="B10" s="78">
        <f t="shared" si="2"/>
        <v>4700312.1904684184</v>
      </c>
      <c r="C10" s="79" t="s">
        <v>17</v>
      </c>
      <c r="D10" s="77">
        <f>D15</f>
        <v>3562.17157</v>
      </c>
      <c r="E10" s="77">
        <f t="shared" ref="E10:AH10" si="3">E15</f>
        <v>19310.465173625002</v>
      </c>
      <c r="F10" s="77">
        <f t="shared" si="3"/>
        <v>40006.365876374999</v>
      </c>
      <c r="G10" s="77">
        <f t="shared" si="3"/>
        <v>43615.679997571875</v>
      </c>
      <c r="H10" s="77">
        <f t="shared" si="3"/>
        <v>54646.937885655672</v>
      </c>
      <c r="I10" s="77">
        <f t="shared" si="3"/>
        <v>126637.80012010616</v>
      </c>
      <c r="J10" s="77">
        <f t="shared" si="3"/>
        <v>253732.09923426702</v>
      </c>
      <c r="K10" s="77">
        <f t="shared" si="3"/>
        <v>247815.125</v>
      </c>
      <c r="L10" s="77">
        <f t="shared" si="3"/>
        <v>343614.9375</v>
      </c>
      <c r="M10" s="77">
        <f t="shared" si="3"/>
        <v>405530.34375</v>
      </c>
      <c r="N10" s="77">
        <f t="shared" si="3"/>
        <v>392748.875</v>
      </c>
      <c r="O10" s="77">
        <f t="shared" si="3"/>
        <v>453468.03125</v>
      </c>
      <c r="P10" s="77">
        <f t="shared" si="3"/>
        <v>490537.09375</v>
      </c>
      <c r="Q10" s="77">
        <f t="shared" si="3"/>
        <v>475095.3125</v>
      </c>
      <c r="R10" s="77">
        <f t="shared" si="3"/>
        <v>580207.75</v>
      </c>
      <c r="S10" s="77">
        <f t="shared" si="3"/>
        <v>646030.3125</v>
      </c>
      <c r="T10" s="77">
        <f t="shared" si="3"/>
        <v>638174</v>
      </c>
      <c r="U10" s="77">
        <f t="shared" si="3"/>
        <v>626641.8125</v>
      </c>
      <c r="V10" s="77">
        <f t="shared" si="3"/>
        <v>619727.5</v>
      </c>
      <c r="W10" s="77">
        <f t="shared" si="3"/>
        <v>608688.375</v>
      </c>
      <c r="X10" s="77">
        <f t="shared" si="3"/>
        <v>588028.8125</v>
      </c>
      <c r="Y10" s="77">
        <f t="shared" si="3"/>
        <v>659431</v>
      </c>
      <c r="Z10" s="77">
        <f t="shared" si="3"/>
        <v>700796.9375</v>
      </c>
      <c r="AA10" s="77">
        <f t="shared" si="3"/>
        <v>675919.25</v>
      </c>
      <c r="AB10" s="77">
        <f t="shared" si="3"/>
        <v>651319.4375</v>
      </c>
      <c r="AC10" s="77">
        <f t="shared" si="3"/>
        <v>643701.4375</v>
      </c>
      <c r="AD10" s="77">
        <f t="shared" si="3"/>
        <v>632103.5625</v>
      </c>
      <c r="AE10" s="77">
        <f t="shared" si="3"/>
        <v>609480.9375</v>
      </c>
      <c r="AF10" s="77">
        <f t="shared" si="3"/>
        <v>604923.1875</v>
      </c>
      <c r="AG10" s="77">
        <f t="shared" si="3"/>
        <v>595712.1875</v>
      </c>
      <c r="AH10" s="77">
        <f t="shared" si="3"/>
        <v>592607</v>
      </c>
    </row>
    <row r="11" spans="1:257">
      <c r="A11" s="69">
        <f>SUM(A3:A10)</f>
        <v>64108.390793600229</v>
      </c>
      <c r="B11" s="80">
        <f>SUM(B3:B10)</f>
        <v>64108390.793600231</v>
      </c>
      <c r="C11" s="81"/>
      <c r="D11" s="69">
        <f>SUM(D3:D10)</f>
        <v>2211766.7715699999</v>
      </c>
      <c r="E11" s="69">
        <f t="shared" ref="E11:AG11" si="4">SUM(E3:E10)</f>
        <v>2257408.6251736251</v>
      </c>
      <c r="F11" s="69">
        <f t="shared" si="4"/>
        <v>2399270.5158763751</v>
      </c>
      <c r="G11" s="69">
        <f t="shared" si="4"/>
        <v>2489378.2999975719</v>
      </c>
      <c r="H11" s="69">
        <f t="shared" si="4"/>
        <v>2726749.8478856552</v>
      </c>
      <c r="I11" s="69">
        <f t="shared" si="4"/>
        <v>3090778.6901201061</v>
      </c>
      <c r="J11" s="69">
        <f t="shared" si="4"/>
        <v>3442749.1592342672</v>
      </c>
      <c r="K11" s="69">
        <f t="shared" si="4"/>
        <v>4101629.0250000004</v>
      </c>
      <c r="L11" s="69">
        <f t="shared" si="4"/>
        <v>4364517.6475000009</v>
      </c>
      <c r="M11" s="69">
        <f t="shared" si="4"/>
        <v>4589842.8337500002</v>
      </c>
      <c r="N11" s="69">
        <f t="shared" si="4"/>
        <v>4751740.8150000004</v>
      </c>
      <c r="O11" s="69">
        <f t="shared" si="4"/>
        <v>4855470.4712500004</v>
      </c>
      <c r="P11" s="69">
        <f t="shared" si="4"/>
        <v>4925949.2037499994</v>
      </c>
      <c r="Q11" s="69">
        <f t="shared" si="4"/>
        <v>5037502.6324999994</v>
      </c>
      <c r="R11" s="69">
        <f t="shared" si="4"/>
        <v>5332257.6400000006</v>
      </c>
      <c r="S11" s="69">
        <f t="shared" si="4"/>
        <v>5596421.7925000004</v>
      </c>
      <c r="T11" s="69">
        <f t="shared" si="4"/>
        <v>5811097.9200000009</v>
      </c>
      <c r="U11" s="69">
        <f t="shared" si="4"/>
        <v>6034020.9625000004</v>
      </c>
      <c r="V11" s="69">
        <f t="shared" si="4"/>
        <v>6271125.4200000009</v>
      </c>
      <c r="W11" s="69">
        <f t="shared" si="4"/>
        <v>6553386.5950000007</v>
      </c>
      <c r="X11" s="69">
        <f t="shared" si="4"/>
        <v>6792437.8025000002</v>
      </c>
      <c r="Y11" s="69">
        <f t="shared" si="4"/>
        <v>7091963.8100000005</v>
      </c>
      <c r="Z11" s="69">
        <f t="shared" si="4"/>
        <v>7403893.3575000009</v>
      </c>
      <c r="AA11" s="69">
        <f t="shared" si="4"/>
        <v>7641900.0000000009</v>
      </c>
      <c r="AB11" s="69">
        <f t="shared" si="4"/>
        <v>7866704.9175000004</v>
      </c>
      <c r="AC11" s="69">
        <f t="shared" si="4"/>
        <v>8138610.3375000013</v>
      </c>
      <c r="AD11" s="69">
        <f t="shared" si="4"/>
        <v>8406724.3225000016</v>
      </c>
      <c r="AE11" s="69">
        <f t="shared" si="4"/>
        <v>8693848.3975000009</v>
      </c>
      <c r="AF11" s="69">
        <f t="shared" si="4"/>
        <v>9001814.2675000001</v>
      </c>
      <c r="AG11" s="69">
        <f t="shared" si="4"/>
        <v>9315736.8375000004</v>
      </c>
      <c r="AH11" s="69">
        <f>SUM(AH3:AH10)</f>
        <v>9669636.1300000008</v>
      </c>
    </row>
    <row r="12" spans="1:257">
      <c r="C12" s="82"/>
      <c r="D12" s="83">
        <f>D11-D10</f>
        <v>2208204.6</v>
      </c>
      <c r="E12" s="83">
        <f t="shared" ref="E12:AH12" si="5">E11-E10</f>
        <v>2238098.16</v>
      </c>
      <c r="F12" s="83">
        <f t="shared" si="5"/>
        <v>2359264.1500000004</v>
      </c>
      <c r="G12" s="83">
        <f t="shared" si="5"/>
        <v>2445762.62</v>
      </c>
      <c r="H12" s="83">
        <f t="shared" si="5"/>
        <v>2672102.9099999997</v>
      </c>
      <c r="I12" s="83">
        <f t="shared" si="5"/>
        <v>2964140.89</v>
      </c>
      <c r="J12" s="83">
        <f t="shared" si="5"/>
        <v>3189017.06</v>
      </c>
      <c r="K12" s="83">
        <f t="shared" si="5"/>
        <v>3853813.9000000004</v>
      </c>
      <c r="L12" s="83">
        <f t="shared" si="5"/>
        <v>4020902.7100000009</v>
      </c>
      <c r="M12" s="83">
        <f t="shared" si="5"/>
        <v>4184312.49</v>
      </c>
      <c r="N12" s="83">
        <f t="shared" si="5"/>
        <v>4358991.9400000004</v>
      </c>
      <c r="O12" s="83">
        <f t="shared" si="5"/>
        <v>4402002.4400000004</v>
      </c>
      <c r="P12" s="83">
        <f t="shared" si="5"/>
        <v>4435412.1099999994</v>
      </c>
      <c r="Q12" s="83">
        <f t="shared" si="5"/>
        <v>4562407.3199999994</v>
      </c>
      <c r="R12" s="83">
        <f t="shared" si="5"/>
        <v>4752049.8900000006</v>
      </c>
      <c r="S12" s="83">
        <f t="shared" si="5"/>
        <v>4950391.4800000004</v>
      </c>
      <c r="T12" s="83">
        <f t="shared" si="5"/>
        <v>5172923.9200000009</v>
      </c>
      <c r="U12" s="83">
        <f t="shared" si="5"/>
        <v>5407379.1500000004</v>
      </c>
      <c r="V12" s="83">
        <f t="shared" si="5"/>
        <v>5651397.9200000009</v>
      </c>
      <c r="W12" s="83">
        <f t="shared" si="5"/>
        <v>5944698.2200000007</v>
      </c>
      <c r="X12" s="83">
        <f t="shared" si="5"/>
        <v>6204408.9900000002</v>
      </c>
      <c r="Y12" s="83">
        <f t="shared" si="5"/>
        <v>6432532.8100000005</v>
      </c>
      <c r="Z12" s="83">
        <f t="shared" si="5"/>
        <v>6703096.4200000009</v>
      </c>
      <c r="AA12" s="83">
        <f t="shared" si="5"/>
        <v>6965980.7500000009</v>
      </c>
      <c r="AB12" s="83">
        <f t="shared" si="5"/>
        <v>7215385.4800000004</v>
      </c>
      <c r="AC12" s="83">
        <f t="shared" si="5"/>
        <v>7494908.9000000013</v>
      </c>
      <c r="AD12" s="83">
        <f t="shared" si="5"/>
        <v>7774620.7600000016</v>
      </c>
      <c r="AE12" s="83">
        <f t="shared" si="5"/>
        <v>8084367.4600000009</v>
      </c>
      <c r="AF12" s="83">
        <f t="shared" si="5"/>
        <v>8396891.0800000001</v>
      </c>
      <c r="AG12" s="83">
        <f t="shared" si="5"/>
        <v>8720024.6500000004</v>
      </c>
      <c r="AH12" s="83">
        <f t="shared" si="5"/>
        <v>9077029.1300000008</v>
      </c>
    </row>
    <row r="13" spans="1:257">
      <c r="A13" s="81"/>
      <c r="B13" s="80"/>
      <c r="C13" s="82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257" s="110" customFormat="1" ht="12">
      <c r="A14" s="107"/>
      <c r="B14" s="108" t="s">
        <v>77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4700.3121904684185</v>
      </c>
      <c r="B15" s="78">
        <f t="shared" ref="B15" si="7">NPV($B$1,D15:AH15)*(1+$B$1)</f>
        <v>4700312.1904684184</v>
      </c>
      <c r="C15" s="77" t="s">
        <v>17</v>
      </c>
      <c r="D15" s="77">
        <f t="shared" ref="D15:AH15" si="8">D16+D19+D20</f>
        <v>3562.17157</v>
      </c>
      <c r="E15" s="77">
        <f t="shared" si="8"/>
        <v>19310.465173625002</v>
      </c>
      <c r="F15" s="77">
        <f t="shared" si="8"/>
        <v>40006.365876374999</v>
      </c>
      <c r="G15" s="77">
        <f t="shared" si="8"/>
        <v>43615.679997571875</v>
      </c>
      <c r="H15" s="77">
        <f t="shared" si="8"/>
        <v>54646.937885655672</v>
      </c>
      <c r="I15" s="77">
        <f t="shared" si="8"/>
        <v>126637.80012010616</v>
      </c>
      <c r="J15" s="77">
        <f t="shared" si="8"/>
        <v>253732.09923426702</v>
      </c>
      <c r="K15" s="77">
        <f t="shared" si="8"/>
        <v>247815.125</v>
      </c>
      <c r="L15" s="77">
        <f t="shared" si="8"/>
        <v>343614.9375</v>
      </c>
      <c r="M15" s="77">
        <f t="shared" si="8"/>
        <v>405530.34375</v>
      </c>
      <c r="N15" s="77">
        <f t="shared" si="8"/>
        <v>392748.875</v>
      </c>
      <c r="O15" s="77">
        <f t="shared" si="8"/>
        <v>453468.03125</v>
      </c>
      <c r="P15" s="77">
        <f t="shared" si="8"/>
        <v>490537.09375</v>
      </c>
      <c r="Q15" s="77">
        <f t="shared" si="8"/>
        <v>475095.3125</v>
      </c>
      <c r="R15" s="77">
        <f t="shared" si="8"/>
        <v>580207.75</v>
      </c>
      <c r="S15" s="77">
        <f t="shared" si="8"/>
        <v>646030.3125</v>
      </c>
      <c r="T15" s="77">
        <f t="shared" si="8"/>
        <v>638174</v>
      </c>
      <c r="U15" s="77">
        <f t="shared" si="8"/>
        <v>626641.8125</v>
      </c>
      <c r="V15" s="77">
        <f t="shared" si="8"/>
        <v>619727.5</v>
      </c>
      <c r="W15" s="77">
        <f t="shared" si="8"/>
        <v>608688.375</v>
      </c>
      <c r="X15" s="77">
        <f t="shared" si="8"/>
        <v>588028.8125</v>
      </c>
      <c r="Y15" s="77">
        <f t="shared" si="8"/>
        <v>659431</v>
      </c>
      <c r="Z15" s="77">
        <f t="shared" si="8"/>
        <v>700796.9375</v>
      </c>
      <c r="AA15" s="77">
        <f t="shared" si="8"/>
        <v>675919.25</v>
      </c>
      <c r="AB15" s="77">
        <f t="shared" si="8"/>
        <v>651319.4375</v>
      </c>
      <c r="AC15" s="77">
        <f t="shared" si="8"/>
        <v>643701.4375</v>
      </c>
      <c r="AD15" s="77">
        <f t="shared" si="8"/>
        <v>632103.5625</v>
      </c>
      <c r="AE15" s="77">
        <f t="shared" si="8"/>
        <v>609480.9375</v>
      </c>
      <c r="AF15" s="77">
        <f t="shared" si="8"/>
        <v>604923.1875</v>
      </c>
      <c r="AG15" s="77">
        <f t="shared" si="8"/>
        <v>595712.1875</v>
      </c>
      <c r="AH15" s="77">
        <f t="shared" si="8"/>
        <v>592607</v>
      </c>
    </row>
    <row r="16" spans="1:257">
      <c r="A16" s="77">
        <f t="shared" ref="A16" si="9">B16/1000</f>
        <v>4675.6741922459723</v>
      </c>
      <c r="B16" s="78">
        <f t="shared" ref="B16" si="10">NPV($B$1,D16:AH16)*(1+$B$1)</f>
        <v>4675674.1922459723</v>
      </c>
      <c r="C16" s="77" t="s">
        <v>17</v>
      </c>
      <c r="D16" s="112">
        <v>0</v>
      </c>
      <c r="E16" s="112">
        <v>16473.201171875</v>
      </c>
      <c r="F16" s="112">
        <v>32545.53515625</v>
      </c>
      <c r="G16" s="112">
        <v>35973.76953125</v>
      </c>
      <c r="H16" s="112">
        <v>50494.0078125</v>
      </c>
      <c r="I16" s="112">
        <v>123954.796875</v>
      </c>
      <c r="J16" s="112">
        <v>253293.0625</v>
      </c>
      <c r="K16" s="112">
        <v>247815.125</v>
      </c>
      <c r="L16" s="112">
        <v>343614.9375</v>
      </c>
      <c r="M16" s="112">
        <v>405530.34375</v>
      </c>
      <c r="N16" s="112">
        <v>392748.875</v>
      </c>
      <c r="O16" s="112">
        <v>453468.03125</v>
      </c>
      <c r="P16" s="112">
        <v>490537.09375</v>
      </c>
      <c r="Q16" s="112">
        <v>475095.3125</v>
      </c>
      <c r="R16" s="112">
        <v>580207.75</v>
      </c>
      <c r="S16" s="112">
        <v>646030.3125</v>
      </c>
      <c r="T16" s="112">
        <v>638174</v>
      </c>
      <c r="U16" s="112">
        <v>626641.8125</v>
      </c>
      <c r="V16" s="112">
        <v>619727.5</v>
      </c>
      <c r="W16" s="112">
        <v>608688.375</v>
      </c>
      <c r="X16" s="112">
        <v>588028.8125</v>
      </c>
      <c r="Y16" s="112">
        <v>659431</v>
      </c>
      <c r="Z16" s="112">
        <v>700796.9375</v>
      </c>
      <c r="AA16" s="112">
        <v>675919.25</v>
      </c>
      <c r="AB16" s="112">
        <v>651319.4375</v>
      </c>
      <c r="AC16" s="112">
        <v>643701.4375</v>
      </c>
      <c r="AD16" s="112">
        <v>632103.5625</v>
      </c>
      <c r="AE16" s="112">
        <v>609480.9375</v>
      </c>
      <c r="AF16" s="112">
        <v>604923.1875</v>
      </c>
      <c r="AG16" s="112">
        <v>595712.1875</v>
      </c>
      <c r="AH16" s="112">
        <v>592607</v>
      </c>
    </row>
    <row r="17" spans="1:34">
      <c r="C17" s="102"/>
      <c r="D17" s="102">
        <f>D16-'ACQ4'!D16</f>
        <v>0</v>
      </c>
      <c r="E17" s="102">
        <f>E16-'ACQ4'!E16</f>
        <v>0</v>
      </c>
      <c r="F17" s="102">
        <f>F16-'ACQ4'!F16</f>
        <v>0</v>
      </c>
      <c r="G17" s="102">
        <f>G16-'ACQ4'!G16</f>
        <v>0</v>
      </c>
      <c r="H17" s="102">
        <f>H16-'ACQ4'!H16</f>
        <v>0</v>
      </c>
      <c r="I17" s="102">
        <f>I16-'ACQ4'!I16</f>
        <v>0</v>
      </c>
      <c r="J17" s="102">
        <f>J16-'ACQ4'!J16</f>
        <v>0</v>
      </c>
      <c r="K17" s="102">
        <f>K16-'ACQ4'!K16</f>
        <v>0</v>
      </c>
      <c r="L17" s="102">
        <f>L16-'ACQ4'!L16</f>
        <v>0</v>
      </c>
      <c r="M17" s="102">
        <f>M16-'ACQ4'!M16</f>
        <v>0</v>
      </c>
      <c r="N17" s="102">
        <f>N16-'ACQ4'!N16</f>
        <v>0</v>
      </c>
      <c r="O17" s="102">
        <f>O16-'ACQ4'!O16</f>
        <v>0</v>
      </c>
      <c r="P17" s="102">
        <f>P16-'ACQ4'!P16</f>
        <v>0</v>
      </c>
      <c r="Q17" s="102">
        <f>Q16-'ACQ4'!Q16</f>
        <v>0</v>
      </c>
      <c r="R17" s="102">
        <f>R16-'ACQ4'!R16</f>
        <v>0</v>
      </c>
      <c r="S17" s="102">
        <f>S16-'ACQ4'!S16</f>
        <v>0</v>
      </c>
      <c r="T17" s="102">
        <f>T16-'ACQ4'!T16</f>
        <v>0</v>
      </c>
      <c r="U17" s="102">
        <f>U16-'ACQ4'!U16</f>
        <v>0</v>
      </c>
      <c r="V17" s="102">
        <f>V16-'ACQ4'!V16</f>
        <v>0</v>
      </c>
      <c r="W17" s="102">
        <f>W16-'ACQ4'!W16</f>
        <v>0</v>
      </c>
      <c r="X17" s="102">
        <f>X16-'ACQ4'!X16</f>
        <v>0</v>
      </c>
      <c r="Y17" s="102">
        <f>Y16-'ACQ4'!Y16</f>
        <v>0</v>
      </c>
      <c r="Z17" s="102">
        <f>Z16-'ACQ4'!Z16</f>
        <v>0</v>
      </c>
      <c r="AA17" s="102">
        <f>AA16-'ACQ4'!AA16</f>
        <v>0</v>
      </c>
      <c r="AB17" s="102">
        <f>AB16-'ACQ4'!AB16</f>
        <v>0</v>
      </c>
      <c r="AC17" s="102">
        <f>AC16-'ACQ4'!AC16</f>
        <v>0</v>
      </c>
      <c r="AD17" s="102">
        <f>AD16-'ACQ4'!AD16</f>
        <v>0</v>
      </c>
      <c r="AE17" s="102">
        <f>AE16-'ACQ4'!AE16</f>
        <v>0</v>
      </c>
      <c r="AF17" s="102">
        <f>AF16-'ACQ4'!AF16</f>
        <v>0</v>
      </c>
      <c r="AG17" s="102">
        <f>AG16-'ACQ4'!AG16</f>
        <v>0</v>
      </c>
      <c r="AH17" s="102">
        <f>AH16-'ACQ4'!AH16</f>
        <v>0</v>
      </c>
    </row>
    <row r="18" spans="1:34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71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71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topLeftCell="B1" workbookViewId="0">
      <selection activeCell="C4" sqref="C4"/>
    </sheetView>
  </sheetViews>
  <sheetFormatPr defaultColWidth="13" defaultRowHeight="10.199999999999999"/>
  <cols>
    <col min="1" max="1" width="6.5546875" style="69" bestFit="1" customWidth="1"/>
    <col min="2" max="2" width="13.44140625" style="71" bestFit="1" customWidth="1"/>
    <col min="3" max="3" width="30.44140625" style="71" bestFit="1" customWidth="1"/>
    <col min="4" max="34" width="10.88671875" style="71" bestFit="1" customWidth="1"/>
    <col min="35" max="16384" width="13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73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4.3312785192597039</v>
      </c>
      <c r="B3" s="73">
        <f>NPV($B$1,D3:AH3)*(1+$B$1)</f>
        <v>4331.2785192597039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149.69</v>
      </c>
      <c r="P3" s="69">
        <v>0</v>
      </c>
      <c r="Q3" s="69">
        <v>144.1</v>
      </c>
      <c r="R3" s="69">
        <v>1089.0999999999999</v>
      </c>
      <c r="S3" s="69">
        <v>702.32</v>
      </c>
      <c r="T3" s="69">
        <v>0</v>
      </c>
      <c r="U3" s="69">
        <v>0</v>
      </c>
      <c r="V3" s="69">
        <v>2946.86</v>
      </c>
      <c r="W3" s="69">
        <v>0</v>
      </c>
      <c r="X3" s="69">
        <v>0</v>
      </c>
      <c r="Y3" s="69">
        <v>184.43</v>
      </c>
      <c r="Z3" s="69">
        <v>0</v>
      </c>
      <c r="AA3" s="69">
        <v>0</v>
      </c>
      <c r="AB3" s="69">
        <v>5141.41</v>
      </c>
      <c r="AC3" s="69">
        <v>0</v>
      </c>
      <c r="AD3" s="69">
        <v>0</v>
      </c>
      <c r="AE3" s="69">
        <v>5177.97</v>
      </c>
      <c r="AF3" s="69">
        <v>78.69</v>
      </c>
      <c r="AG3" s="69">
        <v>0</v>
      </c>
      <c r="AH3" s="69">
        <v>0</v>
      </c>
    </row>
    <row r="4" spans="1:257">
      <c r="A4" s="69">
        <f t="shared" ref="A4:A10" si="1">B4/1000</f>
        <v>8657.1777112732198</v>
      </c>
      <c r="B4" s="73">
        <f t="shared" ref="B4:B10" si="2">NPV($B$1,D4:AH4)*(1+$B$1)</f>
        <v>8657177.7112732194</v>
      </c>
      <c r="C4" s="71" t="s">
        <v>11</v>
      </c>
      <c r="D4" s="69">
        <v>282729.81</v>
      </c>
      <c r="E4" s="69">
        <v>302550.06</v>
      </c>
      <c r="F4" s="69">
        <v>337790.44</v>
      </c>
      <c r="G4" s="69">
        <v>315536.01</v>
      </c>
      <c r="H4" s="69">
        <v>355765.77999999997</v>
      </c>
      <c r="I4" s="69">
        <v>518664.25</v>
      </c>
      <c r="J4" s="69">
        <v>617217.37</v>
      </c>
      <c r="K4" s="69">
        <v>617663.78</v>
      </c>
      <c r="L4" s="69">
        <v>651546.17000000004</v>
      </c>
      <c r="M4" s="69">
        <v>674470.93</v>
      </c>
      <c r="N4" s="69">
        <v>681840.46</v>
      </c>
      <c r="O4" s="69">
        <v>720028.18</v>
      </c>
      <c r="P4" s="69">
        <v>743215.65</v>
      </c>
      <c r="Q4" s="69">
        <v>743851.17</v>
      </c>
      <c r="R4" s="69">
        <v>778869.40999999992</v>
      </c>
      <c r="S4" s="69">
        <v>812183.13</v>
      </c>
      <c r="T4" s="69">
        <v>818818.01</v>
      </c>
      <c r="U4" s="69">
        <v>827652.78999999992</v>
      </c>
      <c r="V4" s="69">
        <v>834460.45</v>
      </c>
      <c r="W4" s="69">
        <v>843488.45000000007</v>
      </c>
      <c r="X4" s="69">
        <v>850284.83000000007</v>
      </c>
      <c r="Y4" s="69">
        <v>883575.34</v>
      </c>
      <c r="Z4" s="69">
        <v>907701.99</v>
      </c>
      <c r="AA4" s="69">
        <v>909032.45</v>
      </c>
      <c r="AB4" s="69">
        <v>910125.76</v>
      </c>
      <c r="AC4" s="69">
        <v>911383.28999999992</v>
      </c>
      <c r="AD4" s="69">
        <v>912672.28</v>
      </c>
      <c r="AE4" s="69">
        <v>914140.85</v>
      </c>
      <c r="AF4" s="69">
        <v>915347.66999999993</v>
      </c>
      <c r="AG4" s="69">
        <v>916735.75</v>
      </c>
      <c r="AH4" s="69">
        <v>926258.98</v>
      </c>
    </row>
    <row r="5" spans="1:257">
      <c r="A5" s="69">
        <f t="shared" si="1"/>
        <v>2180.3006026141352</v>
      </c>
      <c r="B5" s="73">
        <f t="shared" si="2"/>
        <v>2180300.602614135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81321.08</v>
      </c>
      <c r="H5" s="69">
        <v>78293.179999999993</v>
      </c>
      <c r="I5" s="69">
        <v>82127.000000000015</v>
      </c>
      <c r="J5" s="69">
        <v>86811.199999999997</v>
      </c>
      <c r="K5" s="69">
        <v>97353.01999999999</v>
      </c>
      <c r="L5" s="69">
        <v>115879.06</v>
      </c>
      <c r="M5" s="69">
        <v>133076.5</v>
      </c>
      <c r="N5" s="69">
        <v>137295.53999999998</v>
      </c>
      <c r="O5" s="69">
        <v>157046.37999999998</v>
      </c>
      <c r="P5" s="69">
        <v>171143.12</v>
      </c>
      <c r="Q5" s="69">
        <v>173333.05</v>
      </c>
      <c r="R5" s="69">
        <v>196087.88999999998</v>
      </c>
      <c r="S5" s="69">
        <v>208861.16</v>
      </c>
      <c r="T5" s="69">
        <v>217087.03</v>
      </c>
      <c r="U5" s="69">
        <v>222860.96000000002</v>
      </c>
      <c r="V5" s="69">
        <v>233958.90000000002</v>
      </c>
      <c r="W5" s="69">
        <v>239986.46999999997</v>
      </c>
      <c r="X5" s="69">
        <v>246910.90000000002</v>
      </c>
      <c r="Y5" s="69">
        <v>271484.43</v>
      </c>
      <c r="Z5" s="69">
        <v>283813.07</v>
      </c>
      <c r="AA5" s="69">
        <v>299233.95</v>
      </c>
      <c r="AB5" s="69">
        <v>310433.21000000002</v>
      </c>
      <c r="AC5" s="69">
        <v>317949.38999999996</v>
      </c>
      <c r="AD5" s="69">
        <v>330218.52</v>
      </c>
      <c r="AE5" s="69">
        <v>342710.09</v>
      </c>
      <c r="AF5" s="69">
        <v>355751.08999999997</v>
      </c>
      <c r="AG5" s="69">
        <v>366151.96</v>
      </c>
      <c r="AH5" s="69">
        <v>377905.66</v>
      </c>
    </row>
    <row r="6" spans="1:257">
      <c r="A6" s="69">
        <f t="shared" si="1"/>
        <v>7781.7472360418042</v>
      </c>
      <c r="B6" s="73">
        <f t="shared" si="2"/>
        <v>7781747.2360418038</v>
      </c>
      <c r="C6" s="71" t="s">
        <v>13</v>
      </c>
      <c r="D6" s="69">
        <v>20806.63</v>
      </c>
      <c r="E6" s="69">
        <v>25882.6</v>
      </c>
      <c r="F6" s="69">
        <v>28248.510000000002</v>
      </c>
      <c r="G6" s="69">
        <v>29337.13</v>
      </c>
      <c r="H6" s="69">
        <v>33267.69</v>
      </c>
      <c r="I6" s="69">
        <v>20112.22</v>
      </c>
      <c r="J6" s="69">
        <v>19799.89</v>
      </c>
      <c r="K6" s="69">
        <v>398748.59</v>
      </c>
      <c r="L6" s="69">
        <v>444171.33</v>
      </c>
      <c r="M6" s="69">
        <v>481905.06000000006</v>
      </c>
      <c r="N6" s="69">
        <v>531104.44999999995</v>
      </c>
      <c r="O6" s="69">
        <v>569659.92999999993</v>
      </c>
      <c r="P6" s="69">
        <v>607723.97</v>
      </c>
      <c r="Q6" s="69">
        <v>670282.92000000004</v>
      </c>
      <c r="R6" s="69">
        <v>715446.53999999992</v>
      </c>
      <c r="S6" s="69">
        <v>766741.15</v>
      </c>
      <c r="T6" s="69">
        <v>844788.61999999988</v>
      </c>
      <c r="U6" s="69">
        <v>919440.20000000007</v>
      </c>
      <c r="V6" s="69">
        <v>1005351.1900000001</v>
      </c>
      <c r="W6" s="69">
        <v>1107663.23</v>
      </c>
      <c r="X6" s="69">
        <v>1203442.5399999998</v>
      </c>
      <c r="Y6" s="69">
        <v>1266597.4000000001</v>
      </c>
      <c r="Z6" s="69">
        <v>1357064.2500000002</v>
      </c>
      <c r="AA6" s="69">
        <v>1441430.71</v>
      </c>
      <c r="AB6" s="69">
        <v>1530689.4600000002</v>
      </c>
      <c r="AC6" s="69">
        <v>1641185.9999999998</v>
      </c>
      <c r="AD6" s="69">
        <v>1752283.33</v>
      </c>
      <c r="AE6" s="69">
        <v>1878392.98</v>
      </c>
      <c r="AF6" s="69">
        <v>2009211.25</v>
      </c>
      <c r="AG6" s="69">
        <v>2161521.7800000003</v>
      </c>
      <c r="AH6" s="69">
        <v>2307197</v>
      </c>
    </row>
    <row r="7" spans="1:257" s="76" customFormat="1">
      <c r="A7" s="74">
        <f t="shared" si="1"/>
        <v>32552.164025260347</v>
      </c>
      <c r="B7" s="75">
        <f t="shared" si="2"/>
        <v>32552164.025260348</v>
      </c>
      <c r="C7" s="76" t="s">
        <v>14</v>
      </c>
      <c r="D7" s="69">
        <v>1169931.31</v>
      </c>
      <c r="E7" s="69">
        <v>1254373.76</v>
      </c>
      <c r="F7" s="69">
        <v>1327193.95</v>
      </c>
      <c r="G7" s="69">
        <v>1360682.63</v>
      </c>
      <c r="H7" s="69">
        <v>1500321.9</v>
      </c>
      <c r="I7" s="69">
        <v>1609801.4399999997</v>
      </c>
      <c r="J7" s="69">
        <v>1717092.4</v>
      </c>
      <c r="K7" s="69">
        <v>1873617.3700000003</v>
      </c>
      <c r="L7" s="69">
        <v>2038332.3600000003</v>
      </c>
      <c r="M7" s="69">
        <v>2173444.81</v>
      </c>
      <c r="N7" s="69">
        <v>2272856.4699999997</v>
      </c>
      <c r="O7" s="69">
        <v>2368531.85</v>
      </c>
      <c r="P7" s="69">
        <v>2465923.4299999997</v>
      </c>
      <c r="Q7" s="69">
        <v>2584410.0800000005</v>
      </c>
      <c r="R7" s="69">
        <v>2695951.5400000005</v>
      </c>
      <c r="S7" s="69">
        <v>2801091.28</v>
      </c>
      <c r="T7" s="69">
        <v>2911551.65</v>
      </c>
      <c r="U7" s="69">
        <v>3023889.59</v>
      </c>
      <c r="V7" s="69">
        <v>3175037.6500000004</v>
      </c>
      <c r="W7" s="69">
        <v>3324245.63</v>
      </c>
      <c r="X7" s="69">
        <v>3471648.4499999997</v>
      </c>
      <c r="Y7" s="69">
        <v>3639636.34</v>
      </c>
      <c r="Z7" s="69">
        <v>3778025.04</v>
      </c>
      <c r="AA7" s="69">
        <v>3906877.3299999996</v>
      </c>
      <c r="AB7" s="69">
        <v>4058316.25</v>
      </c>
      <c r="AC7" s="69">
        <v>4176638.9099999997</v>
      </c>
      <c r="AD7" s="69">
        <v>4314153.08</v>
      </c>
      <c r="AE7" s="69">
        <v>4489746.78</v>
      </c>
      <c r="AF7" s="69">
        <v>4624339.47</v>
      </c>
      <c r="AG7" s="69">
        <v>4766052.6100000003</v>
      </c>
      <c r="AH7" s="69">
        <v>4917357.08</v>
      </c>
    </row>
    <row r="8" spans="1:257">
      <c r="A8" s="69">
        <f t="shared" si="1"/>
        <v>6344.0169588767803</v>
      </c>
      <c r="B8" s="73">
        <f t="shared" si="2"/>
        <v>6344016.9588767802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434469.24</v>
      </c>
      <c r="H8" s="69">
        <v>455466.81999999995</v>
      </c>
      <c r="I8" s="69">
        <v>476908.65</v>
      </c>
      <c r="J8" s="69">
        <v>497529.95</v>
      </c>
      <c r="K8" s="69">
        <v>551957.62</v>
      </c>
      <c r="L8" s="69">
        <v>578392.16</v>
      </c>
      <c r="M8" s="69">
        <v>606183.68000000005</v>
      </c>
      <c r="N8" s="69">
        <v>635773.78</v>
      </c>
      <c r="O8" s="69">
        <v>521448.1</v>
      </c>
      <c r="P8" s="69">
        <v>385380.25</v>
      </c>
      <c r="Q8" s="69">
        <v>323900.77</v>
      </c>
      <c r="R8" s="69">
        <v>331844.5</v>
      </c>
      <c r="S8" s="69">
        <v>341643.96</v>
      </c>
      <c r="T8" s="69">
        <v>355807.49</v>
      </c>
      <c r="U8" s="69">
        <v>368530.56999999995</v>
      </c>
      <c r="V8" s="69">
        <v>384663.54</v>
      </c>
      <c r="W8" s="69">
        <v>405639.73</v>
      </c>
      <c r="X8" s="69">
        <v>416890.64999999997</v>
      </c>
      <c r="Y8" s="69">
        <v>380973.60000000003</v>
      </c>
      <c r="Z8" s="69">
        <v>391091.29</v>
      </c>
      <c r="AA8" s="69">
        <v>409489.17</v>
      </c>
      <c r="AB8" s="69">
        <v>422510.42000000004</v>
      </c>
      <c r="AC8" s="69">
        <v>440284.57999999996</v>
      </c>
      <c r="AD8" s="69">
        <v>451927.08999999997</v>
      </c>
      <c r="AE8" s="69">
        <v>469349.58</v>
      </c>
      <c r="AF8" s="69">
        <v>493262.88</v>
      </c>
      <c r="AG8" s="69">
        <v>515839.36</v>
      </c>
      <c r="AH8" s="69">
        <v>535106.64</v>
      </c>
    </row>
    <row r="9" spans="1:257">
      <c r="A9" s="69">
        <f t="shared" si="1"/>
        <v>1745.5437498342849</v>
      </c>
      <c r="B9" s="73">
        <f t="shared" si="2"/>
        <v>1745543.7498342849</v>
      </c>
      <c r="C9" s="71" t="s">
        <v>16</v>
      </c>
      <c r="D9" s="117">
        <v>202268.37999999998</v>
      </c>
      <c r="E9" s="117">
        <v>197584.76</v>
      </c>
      <c r="F9" s="117">
        <v>193958.94</v>
      </c>
      <c r="G9" s="117">
        <v>209165.09</v>
      </c>
      <c r="H9" s="117">
        <v>230107.2</v>
      </c>
      <c r="I9" s="117">
        <v>244222.58</v>
      </c>
      <c r="J9" s="117">
        <v>229010.92000000004</v>
      </c>
      <c r="K9" s="117">
        <v>295302.10000000003</v>
      </c>
      <c r="L9" s="117">
        <v>164407.13999999998</v>
      </c>
      <c r="M9" s="117">
        <v>83313.88</v>
      </c>
      <c r="N9" s="117">
        <v>83184.099999999991</v>
      </c>
      <c r="O9" s="117">
        <v>57536.959999999999</v>
      </c>
      <c r="P9" s="117">
        <v>49297.86</v>
      </c>
      <c r="Q9" s="117">
        <v>50156.339999999989</v>
      </c>
      <c r="R9" s="117">
        <v>21664.260000000002</v>
      </c>
      <c r="S9" s="117">
        <v>8089.82</v>
      </c>
      <c r="T9" s="117">
        <v>8089.82</v>
      </c>
      <c r="U9" s="117">
        <v>8089.82</v>
      </c>
      <c r="V9" s="117">
        <v>8089.82</v>
      </c>
      <c r="W9" s="117">
        <v>8089.82</v>
      </c>
      <c r="X9" s="117">
        <v>8089.82</v>
      </c>
      <c r="Y9" s="117">
        <v>8089.82</v>
      </c>
      <c r="Z9" s="117">
        <v>8089.82</v>
      </c>
      <c r="AA9" s="117">
        <v>8089.82</v>
      </c>
      <c r="AB9" s="117">
        <v>8089.82</v>
      </c>
      <c r="AC9" s="117">
        <v>8089.82</v>
      </c>
      <c r="AD9" s="117">
        <v>8089.82</v>
      </c>
      <c r="AE9" s="117">
        <v>8089.82</v>
      </c>
      <c r="AF9" s="117">
        <v>8089.82</v>
      </c>
      <c r="AG9" s="117">
        <v>8089.82</v>
      </c>
      <c r="AH9" s="117">
        <v>8089.82</v>
      </c>
    </row>
    <row r="10" spans="1:257">
      <c r="A10" s="77">
        <f t="shared" si="1"/>
        <v>4563.8245366319234</v>
      </c>
      <c r="B10" s="78">
        <f t="shared" si="2"/>
        <v>4563824.5366319232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17188.325505384375</v>
      </c>
      <c r="H10" s="77">
        <f t="shared" si="3"/>
        <v>29210.605854405672</v>
      </c>
      <c r="I10" s="77">
        <f t="shared" si="3"/>
        <v>102134.56574510616</v>
      </c>
      <c r="J10" s="77">
        <f t="shared" si="3"/>
        <v>230109.81798426702</v>
      </c>
      <c r="K10" s="77">
        <f t="shared" si="3"/>
        <v>225037.421875</v>
      </c>
      <c r="L10" s="77">
        <f t="shared" si="3"/>
        <v>321670.125</v>
      </c>
      <c r="M10" s="77">
        <f t="shared" si="3"/>
        <v>384418.375</v>
      </c>
      <c r="N10" s="77">
        <f t="shared" si="3"/>
        <v>383598.4375</v>
      </c>
      <c r="O10" s="77">
        <f t="shared" si="3"/>
        <v>452582.65625</v>
      </c>
      <c r="P10" s="77">
        <f t="shared" si="3"/>
        <v>489790.03125</v>
      </c>
      <c r="Q10" s="77">
        <f t="shared" si="3"/>
        <v>474529.9375</v>
      </c>
      <c r="R10" s="77">
        <f t="shared" si="3"/>
        <v>579863</v>
      </c>
      <c r="S10" s="77">
        <f t="shared" si="3"/>
        <v>658532.375</v>
      </c>
      <c r="T10" s="77">
        <f t="shared" si="3"/>
        <v>646354.1875</v>
      </c>
      <c r="U10" s="77">
        <f t="shared" si="3"/>
        <v>638617.8125</v>
      </c>
      <c r="V10" s="77">
        <f t="shared" si="3"/>
        <v>626914.625</v>
      </c>
      <c r="W10" s="77">
        <f t="shared" si="3"/>
        <v>619822.25</v>
      </c>
      <c r="X10" s="77">
        <f t="shared" si="3"/>
        <v>608440.9375</v>
      </c>
      <c r="Y10" s="77">
        <f t="shared" si="3"/>
        <v>680677.5625</v>
      </c>
      <c r="Z10" s="77">
        <f t="shared" si="3"/>
        <v>722317.75</v>
      </c>
      <c r="AA10" s="77">
        <f t="shared" si="3"/>
        <v>696439.4375</v>
      </c>
      <c r="AB10" s="77">
        <f t="shared" si="3"/>
        <v>670862.375</v>
      </c>
      <c r="AC10" s="77">
        <f t="shared" si="3"/>
        <v>646241.5</v>
      </c>
      <c r="AD10" s="77">
        <f t="shared" si="3"/>
        <v>623145.875</v>
      </c>
      <c r="AE10" s="77">
        <f t="shared" si="3"/>
        <v>600866.5</v>
      </c>
      <c r="AF10" s="77">
        <f t="shared" si="3"/>
        <v>579232.1875</v>
      </c>
      <c r="AG10" s="77">
        <f t="shared" si="3"/>
        <v>558653.3125</v>
      </c>
      <c r="AH10" s="77">
        <f t="shared" si="3"/>
        <v>556884.75</v>
      </c>
    </row>
    <row r="11" spans="1:257">
      <c r="A11" s="69">
        <f>SUM(A3:A10)</f>
        <v>63829.106099051758</v>
      </c>
      <c r="B11" s="80">
        <f>SUM(B3:B10)</f>
        <v>63829106.099051759</v>
      </c>
      <c r="C11" s="81"/>
      <c r="D11" s="69">
        <f>SUM(D3:D10)</f>
        <v>2211766.7715699999</v>
      </c>
      <c r="E11" s="69">
        <f t="shared" ref="E11:AH11" si="4">SUM(E3:E10)</f>
        <v>2233540.6040017498</v>
      </c>
      <c r="F11" s="69">
        <f t="shared" si="4"/>
        <v>2371980.319782625</v>
      </c>
      <c r="G11" s="69">
        <f t="shared" si="4"/>
        <v>2447699.5055053839</v>
      </c>
      <c r="H11" s="69">
        <f t="shared" si="4"/>
        <v>2682433.1758544054</v>
      </c>
      <c r="I11" s="69">
        <f t="shared" si="4"/>
        <v>3053970.7057451056</v>
      </c>
      <c r="J11" s="69">
        <f t="shared" si="4"/>
        <v>3397571.5479842671</v>
      </c>
      <c r="K11" s="69">
        <f t="shared" si="4"/>
        <v>4059679.9018750009</v>
      </c>
      <c r="L11" s="69">
        <f t="shared" si="4"/>
        <v>4314398.3450000007</v>
      </c>
      <c r="M11" s="69">
        <f t="shared" si="4"/>
        <v>4536813.2350000003</v>
      </c>
      <c r="N11" s="69">
        <f t="shared" si="4"/>
        <v>4725653.2374999998</v>
      </c>
      <c r="O11" s="69">
        <f t="shared" si="4"/>
        <v>4846983.7462499999</v>
      </c>
      <c r="P11" s="69">
        <f t="shared" si="4"/>
        <v>4912474.3112500003</v>
      </c>
      <c r="Q11" s="69">
        <f t="shared" si="4"/>
        <v>5020608.3675000006</v>
      </c>
      <c r="R11" s="69">
        <f t="shared" si="4"/>
        <v>5320816.24</v>
      </c>
      <c r="S11" s="69">
        <f t="shared" si="4"/>
        <v>5597845.1950000003</v>
      </c>
      <c r="T11" s="69">
        <f t="shared" si="4"/>
        <v>5802496.8075000001</v>
      </c>
      <c r="U11" s="69">
        <f t="shared" si="4"/>
        <v>6009081.7425000006</v>
      </c>
      <c r="V11" s="69">
        <f t="shared" si="4"/>
        <v>6271423.0350000011</v>
      </c>
      <c r="W11" s="69">
        <f t="shared" si="4"/>
        <v>6548935.5800000001</v>
      </c>
      <c r="X11" s="69">
        <f t="shared" si="4"/>
        <v>6805708.1274999995</v>
      </c>
      <c r="Y11" s="69">
        <f t="shared" si="4"/>
        <v>7131218.9224999994</v>
      </c>
      <c r="Z11" s="69">
        <f t="shared" si="4"/>
        <v>7448103.2100000009</v>
      </c>
      <c r="AA11" s="69">
        <f t="shared" si="4"/>
        <v>7670592.8674999997</v>
      </c>
      <c r="AB11" s="69">
        <f t="shared" si="4"/>
        <v>7916168.7050000001</v>
      </c>
      <c r="AC11" s="69">
        <f t="shared" si="4"/>
        <v>8141773.4900000002</v>
      </c>
      <c r="AD11" s="69">
        <f t="shared" si="4"/>
        <v>8392489.995000001</v>
      </c>
      <c r="AE11" s="69">
        <f t="shared" si="4"/>
        <v>8708474.5700000003</v>
      </c>
      <c r="AF11" s="69">
        <f t="shared" si="4"/>
        <v>8985313.057500001</v>
      </c>
      <c r="AG11" s="69">
        <f t="shared" si="4"/>
        <v>9293044.5925000012</v>
      </c>
      <c r="AH11" s="69">
        <f t="shared" si="4"/>
        <v>9628799.9299999997</v>
      </c>
    </row>
    <row r="12" spans="1:257" s="76" customFormat="1">
      <c r="A12" s="74"/>
      <c r="C12" s="82"/>
      <c r="D12" s="83">
        <f>D11-D10</f>
        <v>2208204.6</v>
      </c>
      <c r="E12" s="83">
        <f t="shared" ref="E12:AH12" si="5">E11-E10</f>
        <v>2230703.34</v>
      </c>
      <c r="F12" s="83">
        <f t="shared" si="5"/>
        <v>2359456.7000000002</v>
      </c>
      <c r="G12" s="83">
        <f t="shared" si="5"/>
        <v>2430511.1799999997</v>
      </c>
      <c r="H12" s="83">
        <f t="shared" si="5"/>
        <v>2653222.5699999998</v>
      </c>
      <c r="I12" s="83">
        <f t="shared" si="5"/>
        <v>2951836.1399999997</v>
      </c>
      <c r="J12" s="83">
        <f t="shared" si="5"/>
        <v>3167461.73</v>
      </c>
      <c r="K12" s="83">
        <f t="shared" si="5"/>
        <v>3834642.4800000009</v>
      </c>
      <c r="L12" s="83">
        <f t="shared" si="5"/>
        <v>3992728.2200000007</v>
      </c>
      <c r="M12" s="83">
        <f t="shared" si="5"/>
        <v>4152394.8600000003</v>
      </c>
      <c r="N12" s="83">
        <f t="shared" si="5"/>
        <v>4342054.8</v>
      </c>
      <c r="O12" s="83">
        <f t="shared" si="5"/>
        <v>4394401.09</v>
      </c>
      <c r="P12" s="83">
        <f t="shared" si="5"/>
        <v>4422684.28</v>
      </c>
      <c r="Q12" s="83">
        <f t="shared" si="5"/>
        <v>4546078.4300000006</v>
      </c>
      <c r="R12" s="83">
        <f t="shared" si="5"/>
        <v>4740953.24</v>
      </c>
      <c r="S12" s="83">
        <f t="shared" si="5"/>
        <v>4939312.82</v>
      </c>
      <c r="T12" s="83">
        <f t="shared" si="5"/>
        <v>5156142.62</v>
      </c>
      <c r="U12" s="83">
        <f t="shared" si="5"/>
        <v>5370463.9300000006</v>
      </c>
      <c r="V12" s="83">
        <f t="shared" si="5"/>
        <v>5644508.4100000011</v>
      </c>
      <c r="W12" s="83">
        <f t="shared" si="5"/>
        <v>5929113.3300000001</v>
      </c>
      <c r="X12" s="83">
        <f t="shared" si="5"/>
        <v>6197267.1899999995</v>
      </c>
      <c r="Y12" s="83">
        <f t="shared" si="5"/>
        <v>6450541.3599999994</v>
      </c>
      <c r="Z12" s="83">
        <f t="shared" si="5"/>
        <v>6725785.4600000009</v>
      </c>
      <c r="AA12" s="83">
        <f t="shared" si="5"/>
        <v>6974153.4299999997</v>
      </c>
      <c r="AB12" s="83">
        <f t="shared" si="5"/>
        <v>7245306.3300000001</v>
      </c>
      <c r="AC12" s="83">
        <f t="shared" si="5"/>
        <v>7495531.9900000002</v>
      </c>
      <c r="AD12" s="83">
        <f t="shared" si="5"/>
        <v>7769344.120000001</v>
      </c>
      <c r="AE12" s="83">
        <f t="shared" si="5"/>
        <v>8107608.0700000003</v>
      </c>
      <c r="AF12" s="83">
        <f t="shared" si="5"/>
        <v>8406080.870000001</v>
      </c>
      <c r="AG12" s="83">
        <f t="shared" si="5"/>
        <v>8734391.2800000012</v>
      </c>
      <c r="AH12" s="83">
        <f t="shared" si="5"/>
        <v>9071915.1799999997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74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4563.8245366319234</v>
      </c>
      <c r="B15" s="78">
        <f t="shared" ref="B15" si="7">NPV($B$1,D15:AH15)*(1+$B$1)</f>
        <v>4563824.5366319232</v>
      </c>
      <c r="C15" s="77" t="s">
        <v>17</v>
      </c>
      <c r="D15" s="77">
        <f t="shared" ref="D15:AH15" si="8">D16+D19+D20</f>
        <v>3562.17157</v>
      </c>
      <c r="E15" s="77">
        <f t="shared" si="8"/>
        <v>2837.2640017499998</v>
      </c>
      <c r="F15" s="77">
        <f t="shared" si="8"/>
        <v>12523.619782624999</v>
      </c>
      <c r="G15" s="77">
        <f t="shared" si="8"/>
        <v>17188.325505384375</v>
      </c>
      <c r="H15" s="77">
        <f t="shared" si="8"/>
        <v>29210.605854405672</v>
      </c>
      <c r="I15" s="77">
        <f t="shared" si="8"/>
        <v>102134.56574510616</v>
      </c>
      <c r="J15" s="77">
        <f t="shared" si="8"/>
        <v>230109.81798426702</v>
      </c>
      <c r="K15" s="77">
        <f t="shared" si="8"/>
        <v>225037.421875</v>
      </c>
      <c r="L15" s="77">
        <f t="shared" si="8"/>
        <v>321670.125</v>
      </c>
      <c r="M15" s="77">
        <f t="shared" si="8"/>
        <v>384418.375</v>
      </c>
      <c r="N15" s="77">
        <f t="shared" si="8"/>
        <v>383598.4375</v>
      </c>
      <c r="O15" s="77">
        <f t="shared" si="8"/>
        <v>452582.65625</v>
      </c>
      <c r="P15" s="77">
        <f t="shared" si="8"/>
        <v>489790.03125</v>
      </c>
      <c r="Q15" s="77">
        <f t="shared" si="8"/>
        <v>474529.9375</v>
      </c>
      <c r="R15" s="77">
        <f t="shared" si="8"/>
        <v>579863</v>
      </c>
      <c r="S15" s="77">
        <f t="shared" si="8"/>
        <v>658532.375</v>
      </c>
      <c r="T15" s="77">
        <f t="shared" si="8"/>
        <v>646354.1875</v>
      </c>
      <c r="U15" s="77">
        <f t="shared" si="8"/>
        <v>638617.8125</v>
      </c>
      <c r="V15" s="77">
        <f t="shared" si="8"/>
        <v>626914.625</v>
      </c>
      <c r="W15" s="77">
        <f t="shared" si="8"/>
        <v>619822.25</v>
      </c>
      <c r="X15" s="77">
        <f t="shared" si="8"/>
        <v>608440.9375</v>
      </c>
      <c r="Y15" s="77">
        <f t="shared" si="8"/>
        <v>680677.5625</v>
      </c>
      <c r="Z15" s="77">
        <f t="shared" si="8"/>
        <v>722317.75</v>
      </c>
      <c r="AA15" s="77">
        <f t="shared" si="8"/>
        <v>696439.4375</v>
      </c>
      <c r="AB15" s="77">
        <f t="shared" si="8"/>
        <v>670862.375</v>
      </c>
      <c r="AC15" s="77">
        <f t="shared" si="8"/>
        <v>646241.5</v>
      </c>
      <c r="AD15" s="77">
        <f t="shared" si="8"/>
        <v>623145.875</v>
      </c>
      <c r="AE15" s="77">
        <f t="shared" si="8"/>
        <v>600866.5</v>
      </c>
      <c r="AF15" s="77">
        <f t="shared" si="8"/>
        <v>579232.1875</v>
      </c>
      <c r="AG15" s="77">
        <f t="shared" si="8"/>
        <v>558653.3125</v>
      </c>
      <c r="AH15" s="77">
        <f t="shared" si="8"/>
        <v>556884.75</v>
      </c>
    </row>
    <row r="16" spans="1:257">
      <c r="A16" s="77">
        <f t="shared" ref="A16" si="9">B16/1000</f>
        <v>4539.1865384094772</v>
      </c>
      <c r="B16" s="78">
        <f t="shared" ref="B16" si="10">NPV($B$1,D16:AH16)*(1+$B$1)</f>
        <v>4539186.5384094771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9546.4150390625</v>
      </c>
      <c r="H16" s="112">
        <v>25057.67578125</v>
      </c>
      <c r="I16" s="112">
        <v>99451.5625</v>
      </c>
      <c r="J16" s="112">
        <v>229670.78125</v>
      </c>
      <c r="K16" s="112">
        <v>225037.421875</v>
      </c>
      <c r="L16" s="112">
        <v>321670.125</v>
      </c>
      <c r="M16" s="112">
        <v>384418.375</v>
      </c>
      <c r="N16" s="112">
        <v>383598.4375</v>
      </c>
      <c r="O16" s="112">
        <v>452582.65625</v>
      </c>
      <c r="P16" s="112">
        <v>489790.03125</v>
      </c>
      <c r="Q16" s="112">
        <v>474529.9375</v>
      </c>
      <c r="R16" s="112">
        <v>579863</v>
      </c>
      <c r="S16" s="112">
        <v>658532.375</v>
      </c>
      <c r="T16" s="112">
        <v>646354.1875</v>
      </c>
      <c r="U16" s="112">
        <v>638617.8125</v>
      </c>
      <c r="V16" s="112">
        <v>626914.625</v>
      </c>
      <c r="W16" s="112">
        <v>619822.25</v>
      </c>
      <c r="X16" s="112">
        <v>608440.9375</v>
      </c>
      <c r="Y16" s="112">
        <v>680677.5625</v>
      </c>
      <c r="Z16" s="112">
        <v>722317.75</v>
      </c>
      <c r="AA16" s="112">
        <v>696439.4375</v>
      </c>
      <c r="AB16" s="112">
        <v>670862.375</v>
      </c>
      <c r="AC16" s="112">
        <v>646241.5</v>
      </c>
      <c r="AD16" s="112">
        <v>623145.875</v>
      </c>
      <c r="AE16" s="112">
        <v>600866.5</v>
      </c>
      <c r="AF16" s="112">
        <v>579232.1875</v>
      </c>
      <c r="AG16" s="112">
        <v>558653.3125</v>
      </c>
      <c r="AH16" s="112">
        <v>556884.75</v>
      </c>
    </row>
    <row r="17" spans="1:34">
      <c r="C17" s="102" t="s">
        <v>36</v>
      </c>
      <c r="D17" s="102">
        <f>D16-'PPA2'!D16</f>
        <v>0</v>
      </c>
      <c r="E17" s="102">
        <f>E16-'PPA2'!E16</f>
        <v>0</v>
      </c>
      <c r="F17" s="102">
        <f>F16-'PPA2'!F16</f>
        <v>0</v>
      </c>
      <c r="G17" s="102">
        <f>G16-'PPA2'!G16</f>
        <v>0</v>
      </c>
      <c r="H17" s="102">
        <f>H16-'PPA2'!H16</f>
        <v>13794.4111328125</v>
      </c>
      <c r="I17" s="102">
        <f>I16-'PPA2'!I16</f>
        <v>16094.6953125</v>
      </c>
      <c r="J17" s="102">
        <f>J16-'PPA2'!J16</f>
        <v>1062.6875</v>
      </c>
      <c r="K17" s="102">
        <f>K16-'PPA2'!K16</f>
        <v>-1872.453125</v>
      </c>
      <c r="L17" s="102">
        <f>L16-'PPA2'!L16</f>
        <v>-1805.0625</v>
      </c>
      <c r="M17" s="102">
        <f>M16-'PPA2'!M16</f>
        <v>-12598.9375</v>
      </c>
      <c r="N17" s="102">
        <f>N16-'PPA2'!N16</f>
        <v>-8661.6875</v>
      </c>
      <c r="O17" s="102">
        <f>O16-'PPA2'!O16</f>
        <v>-495.71875</v>
      </c>
      <c r="P17" s="102">
        <f>P16-'PPA2'!P16</f>
        <v>-507.65625</v>
      </c>
      <c r="Q17" s="102">
        <f>Q16-'PPA2'!Q16</f>
        <v>-529.09375</v>
      </c>
      <c r="R17" s="102">
        <f>R16-'PPA2'!R16</f>
        <v>-554.8125</v>
      </c>
      <c r="S17" s="102">
        <f>S16-'PPA2'!S16</f>
        <v>-570.5</v>
      </c>
      <c r="T17" s="102">
        <f>T16-'PPA2'!T16</f>
        <v>-569.375</v>
      </c>
      <c r="U17" s="102">
        <f>U16-'PPA2'!U16</f>
        <v>-560.375</v>
      </c>
      <c r="V17" s="102">
        <f>V16-'PPA2'!V16</f>
        <v>-551.4375</v>
      </c>
      <c r="W17" s="102">
        <f>W16-'PPA2'!W16</f>
        <v>-75640.625</v>
      </c>
      <c r="X17" s="102">
        <f>X16-'PPA2'!X16</f>
        <v>-126022.25</v>
      </c>
      <c r="Y17" s="102">
        <f>Y16-'PPA2'!Y16</f>
        <v>-28697.8125</v>
      </c>
      <c r="Z17" s="102">
        <f>Z16-'PPA2'!Z16</f>
        <v>37678.8125</v>
      </c>
      <c r="AA17" s="102">
        <f>AA16-'PPA2'!AA16</f>
        <v>36313.625</v>
      </c>
      <c r="AB17" s="102">
        <f>AB16-'PPA2'!AB16</f>
        <v>35005.4375</v>
      </c>
      <c r="AC17" s="102">
        <f>AC16-'PPA2'!AC16</f>
        <v>33784.4375</v>
      </c>
      <c r="AD17" s="102">
        <f>AD16-'PPA2'!AD16</f>
        <v>32675.9375</v>
      </c>
      <c r="AE17" s="102">
        <f>AE16-'PPA2'!AE16</f>
        <v>31626.4375</v>
      </c>
      <c r="AF17" s="102">
        <f>AF16-'PPA2'!AF16</f>
        <v>13310.875</v>
      </c>
      <c r="AG17" s="102">
        <f>AG16-'PPA2'!AG16</f>
        <v>843.75</v>
      </c>
      <c r="AH17" s="102">
        <f>AH16-'PPA2'!AH16</f>
        <v>1063.5</v>
      </c>
    </row>
    <row r="18" spans="1:34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3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21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43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44</v>
      </c>
      <c r="E3" s="122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'ACQ PPA MIX2'!$A$10+Budget_Capital!$B$12</f>
        <v>4563.8245366319234</v>
      </c>
      <c r="E4" s="10">
        <f t="shared" ref="E4:E12" si="0">C4-D4</f>
        <v>101.12130491452717</v>
      </c>
      <c r="F4" t="str">
        <f t="shared" ref="F4:F13" si="1">IF(E4&gt;0,"ACQ PPA MIX2 Savings","ACQ PPA MIX2 Costs")</f>
        <v>ACQ PPA MIX2 Savings</v>
      </c>
    </row>
    <row r="5" spans="2:6">
      <c r="B5" s="1" t="s">
        <v>1</v>
      </c>
      <c r="C5" s="4">
        <f>Self_Build!$A$7</f>
        <v>32540.937328431341</v>
      </c>
      <c r="D5" s="4">
        <f>+'ACQ PPA MIX2'!$A$7</f>
        <v>32282.89459155533</v>
      </c>
      <c r="E5" s="4">
        <f t="shared" si="0"/>
        <v>258.04273687601017</v>
      </c>
      <c r="F5" t="str">
        <f t="shared" si="1"/>
        <v>ACQ PPA MIX2 Savings</v>
      </c>
    </row>
    <row r="6" spans="2:6">
      <c r="B6" s="1" t="s">
        <v>2</v>
      </c>
      <c r="C6" s="4">
        <f>Self_Build!$A$6</f>
        <v>7778.6107129816965</v>
      </c>
      <c r="D6" s="4">
        <f>+'ACQ PPA MIX2'!$A$6</f>
        <v>7763.6156927637376</v>
      </c>
      <c r="E6" s="4">
        <f t="shared" si="0"/>
        <v>14.995020217958881</v>
      </c>
      <c r="F6" t="str">
        <f t="shared" si="1"/>
        <v>ACQ PPA MIX2 Savings</v>
      </c>
    </row>
    <row r="7" spans="2:6">
      <c r="B7" s="1" t="s">
        <v>4</v>
      </c>
      <c r="C7" s="4">
        <f>Self_Build!$A$5</f>
        <v>2176.1749574981645</v>
      </c>
      <c r="D7" s="4">
        <f>+'ACQ PPA MIX2'!$A$5</f>
        <v>2166.271092287564</v>
      </c>
      <c r="E7" s="4">
        <f t="shared" si="0"/>
        <v>9.9038652106005429</v>
      </c>
      <c r="F7" t="str">
        <f t="shared" si="1"/>
        <v>ACQ PPA MIX2 Savings</v>
      </c>
    </row>
    <row r="8" spans="2:6">
      <c r="B8" s="1" t="s">
        <v>3</v>
      </c>
      <c r="C8" s="4">
        <f>Self_Build!$A$4</f>
        <v>8527.7722357259045</v>
      </c>
      <c r="D8" s="4">
        <f>+'ACQ PPA MIX2'!$A$4</f>
        <v>8657.1777185844239</v>
      </c>
      <c r="E8" s="4">
        <f t="shared" si="0"/>
        <v>-129.40548285851946</v>
      </c>
      <c r="F8" t="str">
        <f t="shared" si="1"/>
        <v>ACQ PPA MIX2 Costs</v>
      </c>
    </row>
    <row r="9" spans="2:6">
      <c r="B9" s="1" t="s">
        <v>5</v>
      </c>
      <c r="C9" s="4">
        <f>Self_Build!$A$9</f>
        <v>1683.0876195475548</v>
      </c>
      <c r="D9" s="4">
        <f>+'ACQ PPA MIX2'!$A$9</f>
        <v>2054.7781119942019</v>
      </c>
      <c r="E9" s="4">
        <f t="shared" si="0"/>
        <v>-371.69049244664711</v>
      </c>
      <c r="F9" t="str">
        <f t="shared" si="1"/>
        <v>ACQ PPA MIX2 Costs</v>
      </c>
    </row>
    <row r="10" spans="2:6">
      <c r="B10" s="1" t="s">
        <v>42</v>
      </c>
      <c r="C10" s="4">
        <v>0</v>
      </c>
      <c r="D10" s="4">
        <v>0</v>
      </c>
      <c r="E10" s="4">
        <f t="shared" si="0"/>
        <v>0</v>
      </c>
      <c r="F10" t="str">
        <f t="shared" si="1"/>
        <v>ACQ PPA MIX2 Costs</v>
      </c>
    </row>
    <row r="11" spans="2:6">
      <c r="B11" s="1" t="s">
        <v>6</v>
      </c>
      <c r="C11" s="4">
        <f>Self_Build!$A$8</f>
        <v>6344.4486758588355</v>
      </c>
      <c r="D11" s="4">
        <f>+'ACQ PPA MIX2'!$A$8</f>
        <v>6346.2695232738515</v>
      </c>
      <c r="E11" s="4">
        <f t="shared" si="0"/>
        <v>-1.8208474150160328</v>
      </c>
      <c r="F11" t="str">
        <f t="shared" si="1"/>
        <v>ACQ PPA MIX2 Costs</v>
      </c>
    </row>
    <row r="12" spans="2:6">
      <c r="B12" s="2" t="s">
        <v>7</v>
      </c>
      <c r="C12" s="5">
        <f>Self_Build!$A$3</f>
        <v>6.3849322799472708</v>
      </c>
      <c r="D12" s="5">
        <f>+'ACQ PPA MIX2'!$A$3</f>
        <v>4.3312785192597039</v>
      </c>
      <c r="E12" s="5">
        <f t="shared" si="0"/>
        <v>2.0536537606875669</v>
      </c>
      <c r="F12" t="str">
        <f t="shared" si="1"/>
        <v>ACQ PPA MIX2 Savings</v>
      </c>
    </row>
    <row r="13" spans="2:6" ht="15" thickBot="1">
      <c r="B13" s="3" t="s">
        <v>18</v>
      </c>
      <c r="C13" s="6">
        <f>SUM(C4:C12)</f>
        <v>63722.362303869901</v>
      </c>
      <c r="D13" s="6">
        <f>SUM(D4:D12)</f>
        <v>63839.162545610285</v>
      </c>
      <c r="E13" s="7">
        <f>SUM(E4:E12)</f>
        <v>-116.80024174039828</v>
      </c>
      <c r="F13" t="str">
        <f t="shared" si="1"/>
        <v>ACQ PPA MIX2 Costs</v>
      </c>
    </row>
  </sheetData>
  <mergeCells count="2">
    <mergeCell ref="B1:E1"/>
    <mergeCell ref="B2:E2"/>
  </mergeCells>
  <conditionalFormatting sqref="E4:E13">
    <cfRule type="cellIs" dxfId="54" priority="14" operator="greaterThan">
      <formula>0</formula>
    </cfRule>
  </conditionalFormatting>
  <conditionalFormatting sqref="F4:F13">
    <cfRule type="containsText" dxfId="53" priority="13" operator="containsText" text="Savings">
      <formula>NOT(ISERROR(SEARCH("Savings",F4)))</formula>
    </cfRule>
  </conditionalFormatting>
  <conditionalFormatting sqref="E4:E13">
    <cfRule type="cellIs" dxfId="52" priority="12" operator="greaterThan">
      <formula>0</formula>
    </cfRule>
  </conditionalFormatting>
  <conditionalFormatting sqref="F4:F13">
    <cfRule type="containsText" dxfId="51" priority="11" operator="containsText" text="Savings">
      <formula>NOT(ISERROR(SEARCH("Savings",F4)))</formula>
    </cfRule>
  </conditionalFormatting>
  <conditionalFormatting sqref="F4:F13">
    <cfRule type="containsText" dxfId="50" priority="10" operator="containsText" text="Savings">
      <formula>NOT(ISERROR(SEARCH("Savings",F4)))</formula>
    </cfRule>
  </conditionalFormatting>
  <conditionalFormatting sqref="F4:F13">
    <cfRule type="containsText" dxfId="49" priority="9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45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46</v>
      </c>
      <c r="E3" s="114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'PPA1'!$A$10+Budget_Capital!$B$12</f>
        <v>4628.0192044835158</v>
      </c>
      <c r="E4" s="10">
        <f t="shared" ref="E4:E11" si="0">C4-D4</f>
        <v>36.926637062934788</v>
      </c>
      <c r="F4" t="str">
        <f t="shared" ref="F4:F12" si="1">IF(E4&gt;0,"PPA1 Savings","PPA1 Costs")</f>
        <v>PPA1 Savings</v>
      </c>
    </row>
    <row r="5" spans="2:6">
      <c r="B5" s="1" t="s">
        <v>1</v>
      </c>
      <c r="C5" s="4">
        <f>Self_Build!$A$7</f>
        <v>32540.937328431341</v>
      </c>
      <c r="D5" s="4">
        <f>+'PPA1'!$A$7</f>
        <v>32147.331979298462</v>
      </c>
      <c r="E5" s="4">
        <f t="shared" si="0"/>
        <v>393.60534913287847</v>
      </c>
      <c r="F5" t="str">
        <f t="shared" si="1"/>
        <v>PPA1 Savings</v>
      </c>
    </row>
    <row r="6" spans="2:6">
      <c r="B6" s="1" t="s">
        <v>2</v>
      </c>
      <c r="C6" s="4">
        <f>Self_Build!$A$6</f>
        <v>7778.6107129816965</v>
      </c>
      <c r="D6" s="4">
        <f>+'PPA1'!$A$6</f>
        <v>7759.4558001028608</v>
      </c>
      <c r="E6" s="4">
        <f t="shared" si="0"/>
        <v>19.154912878835603</v>
      </c>
      <c r="F6" t="str">
        <f t="shared" si="1"/>
        <v>PPA1 Savings</v>
      </c>
    </row>
    <row r="7" spans="2:6">
      <c r="B7" s="1" t="s">
        <v>4</v>
      </c>
      <c r="C7" s="4">
        <f>Self_Build!$A$5</f>
        <v>2176.1749574981645</v>
      </c>
      <c r="D7" s="4">
        <f>+'PPA1'!$A$5</f>
        <v>2156.7241224784957</v>
      </c>
      <c r="E7" s="4">
        <f t="shared" si="0"/>
        <v>19.45083501966883</v>
      </c>
      <c r="F7" t="str">
        <f t="shared" si="1"/>
        <v>PPA1 Savings</v>
      </c>
    </row>
    <row r="8" spans="2:6">
      <c r="B8" s="1" t="s">
        <v>3</v>
      </c>
      <c r="C8" s="4">
        <f>Self_Build!$A$4</f>
        <v>8527.7722357259045</v>
      </c>
      <c r="D8" s="4">
        <f>+'PPA1'!$A$4</f>
        <v>8563.6056178903818</v>
      </c>
      <c r="E8" s="4">
        <f t="shared" si="0"/>
        <v>-35.833382164477371</v>
      </c>
      <c r="F8" t="str">
        <f t="shared" si="1"/>
        <v>PPA1 Costs</v>
      </c>
    </row>
    <row r="9" spans="2:6">
      <c r="B9" s="1" t="s">
        <v>5</v>
      </c>
      <c r="C9" s="4">
        <f>Self_Build!$A$9</f>
        <v>1683.0876195475548</v>
      </c>
      <c r="D9" s="4">
        <f>+'PPA1'!$A$9</f>
        <v>2244.6043167971975</v>
      </c>
      <c r="E9" s="4">
        <f t="shared" si="0"/>
        <v>-561.51669724964268</v>
      </c>
      <c r="F9" t="str">
        <f t="shared" si="1"/>
        <v>PPA1 Costs</v>
      </c>
    </row>
    <row r="10" spans="2:6">
      <c r="B10" s="1" t="s">
        <v>6</v>
      </c>
      <c r="C10" s="4">
        <f>Self_Build!$A$8</f>
        <v>6344.4486758588355</v>
      </c>
      <c r="D10" s="4">
        <f>+'PPA1'!$A$8</f>
        <v>6345.5136475876952</v>
      </c>
      <c r="E10" s="4">
        <f t="shared" si="0"/>
        <v>-1.0649717288597458</v>
      </c>
      <c r="F10" t="str">
        <f t="shared" si="1"/>
        <v>PPA1 Costs</v>
      </c>
    </row>
    <row r="11" spans="2:6">
      <c r="B11" s="2" t="s">
        <v>7</v>
      </c>
      <c r="C11" s="5">
        <f>Self_Build!$A$3</f>
        <v>6.3849322799472708</v>
      </c>
      <c r="D11" s="5">
        <f>+'PPA1'!$A$3</f>
        <v>2.847381449773525</v>
      </c>
      <c r="E11" s="5">
        <f t="shared" si="0"/>
        <v>3.5375508301737457</v>
      </c>
      <c r="F11" t="str">
        <f t="shared" si="1"/>
        <v>PPA1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63848.102070088375</v>
      </c>
      <c r="E12" s="7">
        <f>SUM(E4:E11)</f>
        <v>-125.73976621848836</v>
      </c>
      <c r="F12" t="str">
        <f t="shared" si="1"/>
        <v>PPA1 Costs</v>
      </c>
    </row>
  </sheetData>
  <mergeCells count="2">
    <mergeCell ref="B1:E1"/>
    <mergeCell ref="B2:E2"/>
  </mergeCells>
  <conditionalFormatting sqref="E4:E12">
    <cfRule type="cellIs" dxfId="48" priority="12" operator="greaterThan">
      <formula>0</formula>
    </cfRule>
  </conditionalFormatting>
  <conditionalFormatting sqref="F4:F12">
    <cfRule type="containsText" dxfId="47" priority="11" operator="containsText" text="Savings">
      <formula>NOT(ISERROR(SEARCH("Savings",F4)))</formula>
    </cfRule>
  </conditionalFormatting>
  <conditionalFormatting sqref="E4:E12">
    <cfRule type="cellIs" dxfId="46" priority="10" operator="greaterThan">
      <formula>0</formula>
    </cfRule>
  </conditionalFormatting>
  <conditionalFormatting sqref="F4:F12">
    <cfRule type="containsText" dxfId="45" priority="9" operator="containsText" text="Savings">
      <formula>NOT(ISERROR(SEARCH("Savings",F4)))</formula>
    </cfRule>
  </conditionalFormatting>
  <conditionalFormatting sqref="F4:F12">
    <cfRule type="containsText" dxfId="44" priority="8" operator="containsText" text="Savings">
      <formula>NOT(ISERROR(SEARCH("Savings",F4)))</formula>
    </cfRule>
  </conditionalFormatting>
  <conditionalFormatting sqref="F4:F12">
    <cfRule type="containsText" dxfId="43" priority="7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47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48</v>
      </c>
      <c r="E3" s="114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'PPA2'!$A$10+Budget_Capital!$B$12</f>
        <v>4575.3846274198568</v>
      </c>
      <c r="E4" s="10">
        <f t="shared" ref="E4:E11" si="0">C4-D4</f>
        <v>89.561214126593768</v>
      </c>
      <c r="F4" t="str">
        <f t="shared" ref="F4:F12" si="1">IF(E4&gt;0,"PPA2 Savings","PPA2 Costs")</f>
        <v>PPA2 Savings</v>
      </c>
    </row>
    <row r="5" spans="2:6">
      <c r="B5" s="1" t="s">
        <v>1</v>
      </c>
      <c r="C5" s="4">
        <f>Self_Build!$A$7</f>
        <v>32540.937328431341</v>
      </c>
      <c r="D5" s="4">
        <f>+'PPA2'!$A$7</f>
        <v>32400.140365917687</v>
      </c>
      <c r="E5" s="4">
        <f t="shared" si="0"/>
        <v>140.79696251365385</v>
      </c>
      <c r="F5" t="str">
        <f t="shared" si="1"/>
        <v>PPA2 Savings</v>
      </c>
    </row>
    <row r="6" spans="2:6">
      <c r="B6" s="1" t="s">
        <v>2</v>
      </c>
      <c r="C6" s="4">
        <f>Self_Build!$A$6</f>
        <v>7778.6107129816965</v>
      </c>
      <c r="D6" s="4">
        <f>+'PPA2'!$A$6</f>
        <v>7755.1476630806164</v>
      </c>
      <c r="E6" s="4">
        <f t="shared" si="0"/>
        <v>23.463049901080012</v>
      </c>
      <c r="F6" t="str">
        <f t="shared" si="1"/>
        <v>PPA2 Savings</v>
      </c>
    </row>
    <row r="7" spans="2:6">
      <c r="B7" s="1" t="s">
        <v>4</v>
      </c>
      <c r="C7" s="4">
        <f>Self_Build!$A$5</f>
        <v>2176.1749574981645</v>
      </c>
      <c r="D7" s="4">
        <f>+'PPA2'!$A$5</f>
        <v>2180.243923258251</v>
      </c>
      <c r="E7" s="4">
        <f t="shared" si="0"/>
        <v>-4.0689657600864848</v>
      </c>
      <c r="F7" t="str">
        <f t="shared" si="1"/>
        <v>PPA2 Costs</v>
      </c>
    </row>
    <row r="8" spans="2:6">
      <c r="B8" s="1" t="s">
        <v>3</v>
      </c>
      <c r="C8" s="4">
        <f>Self_Build!$A$4</f>
        <v>8527.7722357259045</v>
      </c>
      <c r="D8" s="4">
        <f>+'PPA2'!$A$4</f>
        <v>8650.2637781034355</v>
      </c>
      <c r="E8" s="4">
        <f t="shared" si="0"/>
        <v>-122.491542377531</v>
      </c>
      <c r="F8" t="str">
        <f t="shared" si="1"/>
        <v>PPA2 Costs</v>
      </c>
    </row>
    <row r="9" spans="2:6">
      <c r="B9" s="1" t="s">
        <v>5</v>
      </c>
      <c r="C9" s="4">
        <f>Self_Build!$A$9</f>
        <v>1683.0876195475548</v>
      </c>
      <c r="D9" s="4">
        <f>+'PPA2'!$A$9</f>
        <v>1953.0268265024451</v>
      </c>
      <c r="E9" s="4">
        <f t="shared" si="0"/>
        <v>-269.93920695489032</v>
      </c>
      <c r="F9" t="str">
        <f t="shared" si="1"/>
        <v>PPA2 Costs</v>
      </c>
    </row>
    <row r="10" spans="2:6">
      <c r="B10" s="1" t="s">
        <v>6</v>
      </c>
      <c r="C10" s="4">
        <f>Self_Build!$A$8</f>
        <v>6344.4486758588355</v>
      </c>
      <c r="D10" s="4">
        <f>+'PPA2'!$A$8</f>
        <v>6339.9485408530763</v>
      </c>
      <c r="E10" s="4">
        <f t="shared" si="0"/>
        <v>4.500135005759148</v>
      </c>
      <c r="F10" t="str">
        <f t="shared" si="1"/>
        <v>PPA2 Savings</v>
      </c>
    </row>
    <row r="11" spans="2:6">
      <c r="B11" s="2" t="s">
        <v>7</v>
      </c>
      <c r="C11" s="5">
        <f>Self_Build!$A$3</f>
        <v>6.3849322799472708</v>
      </c>
      <c r="D11" s="5">
        <f>+'PPA2'!$A$3</f>
        <v>4.3235611088679127</v>
      </c>
      <c r="E11" s="5">
        <f t="shared" si="0"/>
        <v>2.0613711710793581</v>
      </c>
      <c r="F11" t="str">
        <f t="shared" si="1"/>
        <v>PPA2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63858.479286244234</v>
      </c>
      <c r="E12" s="7">
        <f>SUM(E4:E11)</f>
        <v>-136.11698237434166</v>
      </c>
      <c r="F12" t="str">
        <f t="shared" si="1"/>
        <v>PPA2 Costs</v>
      </c>
    </row>
  </sheetData>
  <mergeCells count="2">
    <mergeCell ref="B1:E1"/>
    <mergeCell ref="B2:E2"/>
  </mergeCells>
  <conditionalFormatting sqref="E4:E12">
    <cfRule type="cellIs" dxfId="42" priority="18" operator="greaterThan">
      <formula>0</formula>
    </cfRule>
  </conditionalFormatting>
  <conditionalFormatting sqref="F4:F12">
    <cfRule type="containsText" dxfId="41" priority="17" operator="containsText" text="Savings">
      <formula>NOT(ISERROR(SEARCH("Savings",F4)))</formula>
    </cfRule>
  </conditionalFormatting>
  <conditionalFormatting sqref="E4:E12">
    <cfRule type="cellIs" dxfId="40" priority="16" operator="greaterThan">
      <formula>0</formula>
    </cfRule>
  </conditionalFormatting>
  <conditionalFormatting sqref="F4:F12">
    <cfRule type="containsText" dxfId="39" priority="15" operator="containsText" text="Savings">
      <formula>NOT(ISERROR(SEARCH("Savings",F4)))</formula>
    </cfRule>
  </conditionalFormatting>
  <conditionalFormatting sqref="F4:F12">
    <cfRule type="containsText" dxfId="38" priority="14" operator="containsText" text="Savings">
      <formula>NOT(ISERROR(SEARCH("Savings",F4)))</formula>
    </cfRule>
  </conditionalFormatting>
  <conditionalFormatting sqref="F4:F12">
    <cfRule type="containsText" dxfId="37" priority="13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3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49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50</v>
      </c>
      <c r="E3" s="122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'ACQ PPA MIX1'!$A$10+Budget_Capital!$B$12</f>
        <v>4563.8245366319234</v>
      </c>
      <c r="E4" s="10">
        <f t="shared" ref="E4:E12" si="0">C4-D4</f>
        <v>101.12130491452717</v>
      </c>
      <c r="F4" t="str">
        <f t="shared" ref="F4:F13" si="1">IF(E4&gt;0,"ACQ PPA MIX1 Savings","ACQ PPA MIX1 Costs")</f>
        <v>ACQ PPA MIX1 Savings</v>
      </c>
    </row>
    <row r="5" spans="2:6">
      <c r="B5" s="1" t="s">
        <v>1</v>
      </c>
      <c r="C5" s="4">
        <f>Self_Build!$A$7</f>
        <v>32540.937328431341</v>
      </c>
      <c r="D5" s="4">
        <f>+'ACQ PPA MIX1'!$A$7</f>
        <v>32552.164025260347</v>
      </c>
      <c r="E5" s="4">
        <f t="shared" si="0"/>
        <v>-11.226696829005959</v>
      </c>
      <c r="F5" t="str">
        <f t="shared" si="1"/>
        <v>ACQ PPA MIX1 Costs</v>
      </c>
    </row>
    <row r="6" spans="2:6">
      <c r="B6" s="1" t="s">
        <v>2</v>
      </c>
      <c r="C6" s="4">
        <f>Self_Build!$A$6</f>
        <v>7778.6107129816965</v>
      </c>
      <c r="D6" s="4">
        <f>+'ACQ PPA MIX1'!$A$6</f>
        <v>7781.7472360418042</v>
      </c>
      <c r="E6" s="4">
        <f t="shared" si="0"/>
        <v>-3.1365230601077201</v>
      </c>
      <c r="F6" t="str">
        <f t="shared" si="1"/>
        <v>ACQ PPA MIX1 Costs</v>
      </c>
    </row>
    <row r="7" spans="2:6">
      <c r="B7" s="1" t="s">
        <v>4</v>
      </c>
      <c r="C7" s="4">
        <f>Self_Build!$A$5</f>
        <v>2176.1749574981645</v>
      </c>
      <c r="D7" s="4">
        <f>+'ACQ PPA MIX1'!$A$5</f>
        <v>2180.3006026141352</v>
      </c>
      <c r="E7" s="4">
        <f t="shared" si="0"/>
        <v>-4.1256451159706558</v>
      </c>
      <c r="F7" t="str">
        <f t="shared" si="1"/>
        <v>ACQ PPA MIX1 Costs</v>
      </c>
    </row>
    <row r="8" spans="2:6">
      <c r="B8" s="1" t="s">
        <v>3</v>
      </c>
      <c r="C8" s="4">
        <f>Self_Build!$A$4</f>
        <v>8527.7722357259045</v>
      </c>
      <c r="D8" s="4">
        <f>+'ACQ PPA MIX1'!$A$4</f>
        <v>8657.1777112732198</v>
      </c>
      <c r="E8" s="4">
        <f t="shared" si="0"/>
        <v>-129.40547554731529</v>
      </c>
      <c r="F8" t="str">
        <f t="shared" si="1"/>
        <v>ACQ PPA MIX1 Costs</v>
      </c>
    </row>
    <row r="9" spans="2:6">
      <c r="B9" s="1" t="s">
        <v>5</v>
      </c>
      <c r="C9" s="4">
        <f>Self_Build!$A$9</f>
        <v>1683.0876195475548</v>
      </c>
      <c r="D9" s="4">
        <f>+'ACQ PPA MIX1'!$A$9</f>
        <v>1745.5437498342849</v>
      </c>
      <c r="E9" s="4">
        <f t="shared" si="0"/>
        <v>-62.456130286730058</v>
      </c>
      <c r="F9" t="str">
        <f t="shared" si="1"/>
        <v>ACQ PPA MIX1 Costs</v>
      </c>
    </row>
    <row r="10" spans="2:6">
      <c r="B10" s="1" t="s">
        <v>42</v>
      </c>
      <c r="C10" s="4">
        <v>0</v>
      </c>
      <c r="D10" s="4">
        <v>0</v>
      </c>
      <c r="E10" s="4">
        <f t="shared" si="0"/>
        <v>0</v>
      </c>
      <c r="F10" t="str">
        <f t="shared" si="1"/>
        <v>ACQ PPA MIX1 Costs</v>
      </c>
    </row>
    <row r="11" spans="2:6">
      <c r="B11" s="1" t="s">
        <v>6</v>
      </c>
      <c r="C11" s="4">
        <f>Self_Build!$A$8</f>
        <v>6344.4486758588355</v>
      </c>
      <c r="D11" s="4">
        <f>+'ACQ PPA MIX1'!$A$8</f>
        <v>6344.0169588767803</v>
      </c>
      <c r="E11" s="4">
        <f t="shared" si="0"/>
        <v>0.43171698205514986</v>
      </c>
      <c r="F11" t="str">
        <f t="shared" si="1"/>
        <v>ACQ PPA MIX1 Savings</v>
      </c>
    </row>
    <row r="12" spans="2:6">
      <c r="B12" s="2" t="s">
        <v>7</v>
      </c>
      <c r="C12" s="5">
        <f>Self_Build!$A$3</f>
        <v>6.3849322799472708</v>
      </c>
      <c r="D12" s="5">
        <f>+'ACQ PPA MIX1'!$A$3</f>
        <v>4.3312785192597039</v>
      </c>
      <c r="E12" s="5">
        <f t="shared" si="0"/>
        <v>2.0536537606875669</v>
      </c>
      <c r="F12" t="str">
        <f t="shared" si="1"/>
        <v>ACQ PPA MIX1 Savings</v>
      </c>
    </row>
    <row r="13" spans="2:6" ht="15" thickBot="1">
      <c r="B13" s="3" t="s">
        <v>18</v>
      </c>
      <c r="C13" s="6">
        <f>SUM(C4:C12)</f>
        <v>63722.362303869901</v>
      </c>
      <c r="D13" s="6">
        <f>SUM(D4:D12)</f>
        <v>63829.106099051765</v>
      </c>
      <c r="E13" s="7">
        <f>SUM(E4:E12)</f>
        <v>-106.7437951818598</v>
      </c>
      <c r="F13" t="str">
        <f t="shared" si="1"/>
        <v>ACQ PPA MIX1 Costs</v>
      </c>
    </row>
  </sheetData>
  <mergeCells count="2">
    <mergeCell ref="B1:E1"/>
    <mergeCell ref="B2:E2"/>
  </mergeCells>
  <conditionalFormatting sqref="E4:E13">
    <cfRule type="cellIs" dxfId="36" priority="24" operator="greaterThan">
      <formula>0</formula>
    </cfRule>
  </conditionalFormatting>
  <conditionalFormatting sqref="F4:F9 F11:F13">
    <cfRule type="containsText" dxfId="35" priority="23" operator="containsText" text="Savings">
      <formula>NOT(ISERROR(SEARCH("Savings",F4)))</formula>
    </cfRule>
  </conditionalFormatting>
  <conditionalFormatting sqref="E4:E13">
    <cfRule type="cellIs" dxfId="34" priority="22" operator="greaterThan">
      <formula>0</formula>
    </cfRule>
  </conditionalFormatting>
  <conditionalFormatting sqref="F4:F9 F11:F13">
    <cfRule type="containsText" dxfId="33" priority="21" operator="containsText" text="Savings">
      <formula>NOT(ISERROR(SEARCH("Savings",F4)))</formula>
    </cfRule>
  </conditionalFormatting>
  <conditionalFormatting sqref="F4:F9 F11:F13">
    <cfRule type="containsText" dxfId="32" priority="20" operator="containsText" text="Savings">
      <formula>NOT(ISERROR(SEARCH("Savings",F4)))</formula>
    </cfRule>
  </conditionalFormatting>
  <conditionalFormatting sqref="F4:F9 F11:F13">
    <cfRule type="containsText" dxfId="31" priority="19" operator="containsText" text="Savings">
      <formula>NOT(ISERROR(SEARCH("Savings",F4)))</formula>
    </cfRule>
  </conditionalFormatting>
  <conditionalFormatting sqref="F10">
    <cfRule type="containsText" dxfId="30" priority="6" operator="containsText" text="Savings">
      <formula>NOT(ISERROR(SEARCH("Savings",F10)))</formula>
    </cfRule>
  </conditionalFormatting>
  <conditionalFormatting sqref="F10">
    <cfRule type="containsText" dxfId="29" priority="5" operator="containsText" text="Savings">
      <formula>NOT(ISERROR(SEARCH("Savings",F10)))</formula>
    </cfRule>
  </conditionalFormatting>
  <conditionalFormatting sqref="F10">
    <cfRule type="containsText" dxfId="28" priority="4" operator="containsText" text="Savings">
      <formula>NOT(ISERROR(SEARCH("Savings",F10)))</formula>
    </cfRule>
  </conditionalFormatting>
  <conditionalFormatting sqref="F10">
    <cfRule type="containsText" dxfId="27" priority="3" operator="containsText" text="Savings">
      <formula>NOT(ISERROR(SEARCH("Savings",F10)))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51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52</v>
      </c>
      <c r="E3" s="114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'PPA3'!$A$10+Budget_Capital!$B$12</f>
        <v>4575.3846274198568</v>
      </c>
      <c r="E4" s="10">
        <f t="shared" ref="E4:E11" si="0">C4-D4</f>
        <v>89.561214126593768</v>
      </c>
      <c r="F4" t="str">
        <f t="shared" ref="F4:F12" si="1">IF(E4&gt;0,"PPA3 Savings","PPA3 Costs")</f>
        <v>PPA3 Savings</v>
      </c>
    </row>
    <row r="5" spans="2:6">
      <c r="B5" s="1" t="s">
        <v>1</v>
      </c>
      <c r="C5" s="4">
        <f>Self_Build!$A$7</f>
        <v>32540.937328431341</v>
      </c>
      <c r="D5" s="4">
        <f>+'PPA3'!$A$7</f>
        <v>32477.80214280264</v>
      </c>
      <c r="E5" s="4">
        <f t="shared" si="0"/>
        <v>63.135185628700128</v>
      </c>
      <c r="F5" t="str">
        <f t="shared" si="1"/>
        <v>PPA3 Savings</v>
      </c>
    </row>
    <row r="6" spans="2:6">
      <c r="B6" s="1" t="s">
        <v>2</v>
      </c>
      <c r="C6" s="4">
        <f>Self_Build!$A$6</f>
        <v>7778.6107129816965</v>
      </c>
      <c r="D6" s="4">
        <f>+'PPA3'!$A$6</f>
        <v>7759.8167566872862</v>
      </c>
      <c r="E6" s="4">
        <f t="shared" si="0"/>
        <v>18.793956294410236</v>
      </c>
      <c r="F6" t="str">
        <f t="shared" si="1"/>
        <v>PPA3 Savings</v>
      </c>
    </row>
    <row r="7" spans="2:6">
      <c r="B7" s="1" t="s">
        <v>4</v>
      </c>
      <c r="C7" s="4">
        <f>Self_Build!$A$5</f>
        <v>2176.1749574981645</v>
      </c>
      <c r="D7" s="4">
        <f>+'PPA3'!$A$5</f>
        <v>2184.832210931304</v>
      </c>
      <c r="E7" s="4">
        <f t="shared" si="0"/>
        <v>-8.6572534331394309</v>
      </c>
      <c r="F7" t="str">
        <f t="shared" si="1"/>
        <v>PPA3 Costs</v>
      </c>
    </row>
    <row r="8" spans="2:6">
      <c r="B8" s="1" t="s">
        <v>3</v>
      </c>
      <c r="C8" s="4">
        <f>Self_Build!$A$4</f>
        <v>8527.7722357259045</v>
      </c>
      <c r="D8" s="4">
        <f>+'PPA3'!$A$4</f>
        <v>8650.2637845538047</v>
      </c>
      <c r="E8" s="4">
        <f t="shared" si="0"/>
        <v>-122.49154882790026</v>
      </c>
      <c r="F8" t="str">
        <f t="shared" si="1"/>
        <v>PPA3 Costs</v>
      </c>
    </row>
    <row r="9" spans="2:6">
      <c r="B9" s="1" t="s">
        <v>5</v>
      </c>
      <c r="C9" s="4">
        <f>Self_Build!$A$9</f>
        <v>1683.0876195475548</v>
      </c>
      <c r="D9" s="4">
        <f>+'PPA3'!$A$9</f>
        <v>1858.1148144738736</v>
      </c>
      <c r="E9" s="4">
        <f t="shared" si="0"/>
        <v>-175.02719492631877</v>
      </c>
      <c r="F9" t="str">
        <f t="shared" si="1"/>
        <v>PPA3 Costs</v>
      </c>
    </row>
    <row r="10" spans="2:6">
      <c r="B10" s="1" t="s">
        <v>6</v>
      </c>
      <c r="C10" s="4">
        <f>Self_Build!$A$8</f>
        <v>6344.4486758588355</v>
      </c>
      <c r="D10" s="4">
        <f>+'PPA3'!$A$8</f>
        <v>6338.6840879675638</v>
      </c>
      <c r="E10" s="4">
        <f t="shared" si="0"/>
        <v>5.7645878912717308</v>
      </c>
      <c r="F10" t="str">
        <f t="shared" si="1"/>
        <v>PPA3 Savings</v>
      </c>
    </row>
    <row r="11" spans="2:6">
      <c r="B11" s="2" t="s">
        <v>7</v>
      </c>
      <c r="C11" s="5">
        <f>Self_Build!$A$3</f>
        <v>6.3849322799472708</v>
      </c>
      <c r="D11" s="5">
        <f>+'PPA3'!$A$3</f>
        <v>5.9337604348631627</v>
      </c>
      <c r="E11" s="5">
        <f t="shared" si="0"/>
        <v>0.45117184508410801</v>
      </c>
      <c r="F11" t="str">
        <f t="shared" si="1"/>
        <v>PPA3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63850.832185271196</v>
      </c>
      <c r="E12" s="7">
        <f>SUM(E4:E11)</f>
        <v>-128.46988140129849</v>
      </c>
      <c r="F12" t="str">
        <f t="shared" si="1"/>
        <v>PPA3 Costs</v>
      </c>
    </row>
  </sheetData>
  <mergeCells count="2">
    <mergeCell ref="B1:E1"/>
    <mergeCell ref="B2:E2"/>
  </mergeCells>
  <conditionalFormatting sqref="E4:E12">
    <cfRule type="cellIs" dxfId="26" priority="16" operator="greaterThan">
      <formula>0</formula>
    </cfRule>
  </conditionalFormatting>
  <conditionalFormatting sqref="F4:F12">
    <cfRule type="containsText" dxfId="25" priority="15" operator="containsText" text="Savings">
      <formula>NOT(ISERROR(SEARCH("Savings",F4)))</formula>
    </cfRule>
  </conditionalFormatting>
  <conditionalFormatting sqref="E4:E12">
    <cfRule type="cellIs" dxfId="24" priority="14" operator="greaterThan">
      <formula>0</formula>
    </cfRule>
  </conditionalFormatting>
  <conditionalFormatting sqref="F4:F12">
    <cfRule type="containsText" dxfId="23" priority="13" operator="containsText" text="Savings">
      <formula>NOT(ISERROR(SEARCH("Savings",F4)))</formula>
    </cfRule>
  </conditionalFormatting>
  <conditionalFormatting sqref="F4:F12">
    <cfRule type="containsText" dxfId="22" priority="12" operator="containsText" text="Savings">
      <formula>NOT(ISERROR(SEARCH("Savings",F4)))</formula>
    </cfRule>
  </conditionalFormatting>
  <conditionalFormatting sqref="F4:F12">
    <cfRule type="containsText" dxfId="21" priority="11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78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59</v>
      </c>
      <c r="E3" s="116" t="s">
        <v>8</v>
      </c>
    </row>
    <row r="4" spans="2:6">
      <c r="B4" s="1" t="s">
        <v>0</v>
      </c>
      <c r="C4" s="4">
        <f>Self_Build!$A$10</f>
        <v>4664.9458415464505</v>
      </c>
      <c r="D4" s="4">
        <f>'ACQ2'!$A$10</f>
        <v>4713.674548764312</v>
      </c>
      <c r="E4" s="10">
        <f t="shared" ref="E4:E11" si="0">C4-D4</f>
        <v>-48.728707217861484</v>
      </c>
      <c r="F4" t="str">
        <f t="shared" ref="F4:F12" si="1">IF(E4&gt;0,"ACQ2 Savings","ACQ2 Costs")</f>
        <v>ACQ2 Costs</v>
      </c>
    </row>
    <row r="5" spans="2:6">
      <c r="B5" s="1" t="s">
        <v>1</v>
      </c>
      <c r="C5" s="4">
        <f>Self_Build!$A$7</f>
        <v>32540.937328431341</v>
      </c>
      <c r="D5" s="4">
        <f>+'ACQ2'!$A$7</f>
        <v>32590.841168801118</v>
      </c>
      <c r="E5" s="4">
        <f t="shared" si="0"/>
        <v>-49.903840369777754</v>
      </c>
      <c r="F5" t="str">
        <f t="shared" si="1"/>
        <v>ACQ2 Costs</v>
      </c>
    </row>
    <row r="6" spans="2:6">
      <c r="B6" s="1" t="s">
        <v>2</v>
      </c>
      <c r="C6" s="4">
        <f>Self_Build!$A$6</f>
        <v>7778.6107129816965</v>
      </c>
      <c r="D6" s="4">
        <f>+'ACQ2'!$A$6</f>
        <v>7849.9031996591248</v>
      </c>
      <c r="E6" s="4">
        <f t="shared" si="0"/>
        <v>-71.292486677428315</v>
      </c>
      <c r="F6" t="str">
        <f t="shared" si="1"/>
        <v>ACQ2 Costs</v>
      </c>
    </row>
    <row r="7" spans="2:6">
      <c r="B7" s="1" t="s">
        <v>4</v>
      </c>
      <c r="C7" s="4">
        <f>Self_Build!$A$5</f>
        <v>2176.1749574981645</v>
      </c>
      <c r="D7" s="4">
        <f>+'ACQ2'!$A$5</f>
        <v>2063.147854682014</v>
      </c>
      <c r="E7" s="4">
        <f t="shared" si="0"/>
        <v>113.02710281615055</v>
      </c>
      <c r="F7" t="str">
        <f t="shared" si="1"/>
        <v>ACQ2 Savings</v>
      </c>
    </row>
    <row r="8" spans="2:6">
      <c r="B8" s="1" t="s">
        <v>3</v>
      </c>
      <c r="C8" s="4">
        <f>Self_Build!$A$4</f>
        <v>8527.7722357259045</v>
      </c>
      <c r="D8" s="4">
        <f>+'ACQ2'!$A$4</f>
        <v>8676.0721190580662</v>
      </c>
      <c r="E8" s="4">
        <f t="shared" si="0"/>
        <v>-148.2998833321617</v>
      </c>
      <c r="F8" t="str">
        <f t="shared" si="1"/>
        <v>ACQ2 Costs</v>
      </c>
    </row>
    <row r="9" spans="2:6">
      <c r="B9" s="1" t="s">
        <v>5</v>
      </c>
      <c r="C9" s="4">
        <f>Self_Build!$A$9</f>
        <v>1683.0876195475548</v>
      </c>
      <c r="D9" s="4">
        <f>+'ACQ2'!$A$9</f>
        <v>1638.9680992979315</v>
      </c>
      <c r="E9" s="4">
        <f t="shared" si="0"/>
        <v>44.119520249623292</v>
      </c>
      <c r="F9" t="str">
        <f t="shared" si="1"/>
        <v>ACQ2 Savings</v>
      </c>
    </row>
    <row r="10" spans="2:6">
      <c r="B10" s="1" t="s">
        <v>6</v>
      </c>
      <c r="C10" s="4">
        <f>Self_Build!$A$8</f>
        <v>6344.4486758588355</v>
      </c>
      <c r="D10" s="4">
        <f>+'ACQ2'!$A$8</f>
        <v>6380.942020734391</v>
      </c>
      <c r="E10" s="4">
        <f t="shared" si="0"/>
        <v>-36.493344875555522</v>
      </c>
      <c r="F10" t="str">
        <f t="shared" si="1"/>
        <v>ACQ2 Costs</v>
      </c>
    </row>
    <row r="11" spans="2:6">
      <c r="B11" s="2" t="s">
        <v>7</v>
      </c>
      <c r="C11" s="5">
        <f>Self_Build!$A$3</f>
        <v>6.3849322799472708</v>
      </c>
      <c r="D11" s="5">
        <f>+'ACQ2'!$A$3</f>
        <v>2.0849198808930036</v>
      </c>
      <c r="E11" s="5">
        <f t="shared" si="0"/>
        <v>4.3000123990542676</v>
      </c>
      <c r="F11" t="str">
        <f t="shared" si="1"/>
        <v>ACQ2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63915.633930877855</v>
      </c>
      <c r="E12" s="7">
        <f>SUM(E4:E11)</f>
        <v>-193.27162700795668</v>
      </c>
      <c r="F12" t="str">
        <f t="shared" si="1"/>
        <v>ACQ2 Costs</v>
      </c>
    </row>
  </sheetData>
  <mergeCells count="2">
    <mergeCell ref="B1:E1"/>
    <mergeCell ref="B2:E2"/>
  </mergeCells>
  <conditionalFormatting sqref="E4:E12">
    <cfRule type="cellIs" dxfId="20" priority="12" operator="greaterThan">
      <formula>0</formula>
    </cfRule>
  </conditionalFormatting>
  <conditionalFormatting sqref="F4:F12">
    <cfRule type="containsText" dxfId="19" priority="11" operator="containsText" text="Savings">
      <formula>NOT(ISERROR(SEARCH("Savings",F4)))</formula>
    </cfRule>
  </conditionalFormatting>
  <conditionalFormatting sqref="E4:E12">
    <cfRule type="cellIs" dxfId="18" priority="10" operator="greaterThan">
      <formula>0</formula>
    </cfRule>
  </conditionalFormatting>
  <conditionalFormatting sqref="F4:F12">
    <cfRule type="containsText" dxfId="17" priority="9" operator="containsText" text="Savings">
      <formula>NOT(ISERROR(SEARCH("Savings",F4)))</formula>
    </cfRule>
  </conditionalFormatting>
  <conditionalFormatting sqref="F4:F12">
    <cfRule type="containsText" dxfId="16" priority="8" operator="containsText" text="Savings">
      <formula>NOT(ISERROR(SEARCH("Savings",F4)))</formula>
    </cfRule>
  </conditionalFormatting>
  <conditionalFormatting sqref="F4:F12">
    <cfRule type="containsText" dxfId="15" priority="7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53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54</v>
      </c>
      <c r="E3" s="53" t="s">
        <v>8</v>
      </c>
    </row>
    <row r="4" spans="2:6">
      <c r="B4" s="1" t="s">
        <v>0</v>
      </c>
      <c r="C4" s="4">
        <f>Self_Build!$A$10</f>
        <v>4664.9458415464505</v>
      </c>
      <c r="D4" s="4">
        <f>'ACQ1'!$A$10</f>
        <v>4460.9445575555383</v>
      </c>
      <c r="E4" s="10">
        <f t="shared" ref="E4:E11" si="0">C4-D4</f>
        <v>204.00128399091227</v>
      </c>
      <c r="F4" t="str">
        <f t="shared" ref="F4:F12" si="1">IF(E4&gt;0,"ACQ1 Savings","ACQ1 Costs")</f>
        <v>ACQ1 Savings</v>
      </c>
    </row>
    <row r="5" spans="2:6">
      <c r="B5" s="1" t="s">
        <v>1</v>
      </c>
      <c r="C5" s="4">
        <f>Self_Build!$A$7</f>
        <v>32540.937328431341</v>
      </c>
      <c r="D5" s="4">
        <f>+'ACQ1'!$A$7</f>
        <v>32524.93837966727</v>
      </c>
      <c r="E5" s="4">
        <f t="shared" si="0"/>
        <v>15.998948764070519</v>
      </c>
      <c r="F5" t="str">
        <f t="shared" si="1"/>
        <v>ACQ1 Savings</v>
      </c>
    </row>
    <row r="6" spans="2:6">
      <c r="B6" s="1" t="s">
        <v>2</v>
      </c>
      <c r="C6" s="4">
        <f>Self_Build!$A$6</f>
        <v>7778.6107129816965</v>
      </c>
      <c r="D6" s="4">
        <f>+'ACQ1'!$A$6</f>
        <v>7825.536034685646</v>
      </c>
      <c r="E6" s="4">
        <f t="shared" si="0"/>
        <v>-46.925321703949521</v>
      </c>
      <c r="F6" t="str">
        <f t="shared" si="1"/>
        <v>ACQ1 Costs</v>
      </c>
    </row>
    <row r="7" spans="2:6">
      <c r="B7" s="1" t="s">
        <v>4</v>
      </c>
      <c r="C7" s="4">
        <f>Self_Build!$A$5</f>
        <v>2176.1749574981645</v>
      </c>
      <c r="D7" s="4">
        <f>+'ACQ1'!$A$5</f>
        <v>2141.8305531298588</v>
      </c>
      <c r="E7" s="4">
        <f t="shared" si="0"/>
        <v>34.344404368305732</v>
      </c>
      <c r="F7" t="str">
        <f t="shared" si="1"/>
        <v>ACQ1 Savings</v>
      </c>
    </row>
    <row r="8" spans="2:6">
      <c r="B8" s="1" t="s">
        <v>3</v>
      </c>
      <c r="C8" s="4">
        <f>Self_Build!$A$4</f>
        <v>8527.7722357259045</v>
      </c>
      <c r="D8" s="4">
        <f>+'ACQ1'!$A$4</f>
        <v>8689.6516025787751</v>
      </c>
      <c r="E8" s="4">
        <f t="shared" si="0"/>
        <v>-161.87936685287059</v>
      </c>
      <c r="F8" t="str">
        <f t="shared" si="1"/>
        <v>ACQ1 Costs</v>
      </c>
    </row>
    <row r="9" spans="2:6">
      <c r="B9" s="1" t="s">
        <v>5</v>
      </c>
      <c r="C9" s="4">
        <f>Self_Build!$A$9</f>
        <v>1683.0876195475548</v>
      </c>
      <c r="D9" s="4">
        <f>+'ACQ1'!$A$9</f>
        <v>1672.8070539433695</v>
      </c>
      <c r="E9" s="4">
        <f t="shared" si="0"/>
        <v>10.280565604185313</v>
      </c>
      <c r="F9" t="str">
        <f t="shared" si="1"/>
        <v>ACQ1 Savings</v>
      </c>
    </row>
    <row r="10" spans="2:6">
      <c r="B10" s="1" t="s">
        <v>6</v>
      </c>
      <c r="C10" s="4">
        <f>Self_Build!$A$8</f>
        <v>6344.4486758588355</v>
      </c>
      <c r="D10" s="4">
        <f>+'ACQ1'!$A$8</f>
        <v>6353.5311060299164</v>
      </c>
      <c r="E10" s="4">
        <f t="shared" si="0"/>
        <v>-9.0824301710808868</v>
      </c>
      <c r="F10" t="str">
        <f t="shared" si="1"/>
        <v>ACQ1 Costs</v>
      </c>
    </row>
    <row r="11" spans="2:6">
      <c r="B11" s="2" t="s">
        <v>7</v>
      </c>
      <c r="C11" s="5">
        <f>Self_Build!$A$3</f>
        <v>6.3849322799472708</v>
      </c>
      <c r="D11" s="5">
        <f>+'ACQ1'!$A$3</f>
        <v>4.3942260757700611</v>
      </c>
      <c r="E11" s="5">
        <f t="shared" si="0"/>
        <v>1.9907062041772097</v>
      </c>
      <c r="F11" t="str">
        <f t="shared" si="1"/>
        <v>ACQ1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63673.633513666144</v>
      </c>
      <c r="E12" s="7">
        <f>SUM(E4:E11)</f>
        <v>48.728790203750044</v>
      </c>
      <c r="F12" t="str">
        <f t="shared" si="1"/>
        <v>ACQ1 Savings</v>
      </c>
    </row>
  </sheetData>
  <mergeCells count="2">
    <mergeCell ref="B1:E1"/>
    <mergeCell ref="B2:E2"/>
  </mergeCells>
  <conditionalFormatting sqref="E4:E12">
    <cfRule type="cellIs" dxfId="14" priority="15" operator="greaterThan">
      <formula>0</formula>
    </cfRule>
  </conditionalFormatting>
  <conditionalFormatting sqref="F4:F12">
    <cfRule type="containsText" dxfId="13" priority="14" operator="containsText" text="Savings">
      <formula>NOT(ISERROR(SEARCH("Savings",F4)))</formula>
    </cfRule>
  </conditionalFormatting>
  <conditionalFormatting sqref="E4:E12">
    <cfRule type="cellIs" dxfId="12" priority="12" operator="greaterThan">
      <formula>0</formula>
    </cfRule>
  </conditionalFormatting>
  <conditionalFormatting sqref="F4:F12">
    <cfRule type="containsText" dxfId="11" priority="11" operator="containsText" text="Savings">
      <formula>NOT(ISERROR(SEARCH("Savings",F4)))</formula>
    </cfRule>
  </conditionalFormatting>
  <conditionalFormatting sqref="F4:F12">
    <cfRule type="containsText" dxfId="10" priority="10" operator="containsText" text="Savings">
      <formula>NOT(ISERROR(SEARCH("Savings",F4)))</formula>
    </cfRule>
  </conditionalFormatting>
  <conditionalFormatting sqref="F4:F12">
    <cfRule type="containsText" dxfId="9" priority="9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57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58</v>
      </c>
      <c r="E3" s="118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'ACQ3'!$A$10+Budget_Capital!$B$12</f>
        <v>4641.5888698419803</v>
      </c>
      <c r="E4" s="10">
        <f t="shared" ref="E4:E11" si="0">C4-D4</f>
        <v>23.356971704470197</v>
      </c>
      <c r="F4" t="str">
        <f t="shared" ref="F4:F12" si="1">IF(E4&gt;0,"ACQ3 Savings","ACQ3 Costs")</f>
        <v>ACQ3 Savings</v>
      </c>
    </row>
    <row r="5" spans="2:6">
      <c r="B5" s="1" t="s">
        <v>1</v>
      </c>
      <c r="C5" s="4">
        <f>Self_Build!$A$7</f>
        <v>32540.937328431341</v>
      </c>
      <c r="D5" s="4">
        <f>+'ACQ3'!$A$7</f>
        <v>32534.190218874137</v>
      </c>
      <c r="E5" s="4">
        <f t="shared" si="0"/>
        <v>6.7471095572036575</v>
      </c>
      <c r="F5" t="str">
        <f t="shared" si="1"/>
        <v>ACQ3 Savings</v>
      </c>
    </row>
    <row r="6" spans="2:6">
      <c r="B6" s="1" t="s">
        <v>2</v>
      </c>
      <c r="C6" s="4">
        <f>Self_Build!$A$6</f>
        <v>7778.6107129816965</v>
      </c>
      <c r="D6" s="4">
        <f>+'ACQ3'!$A$6</f>
        <v>7765.7178545373481</v>
      </c>
      <c r="E6" s="4">
        <f t="shared" si="0"/>
        <v>12.892858444348349</v>
      </c>
      <c r="F6" t="str">
        <f t="shared" si="1"/>
        <v>ACQ3 Savings</v>
      </c>
    </row>
    <row r="7" spans="2:6">
      <c r="B7" s="1" t="s">
        <v>4</v>
      </c>
      <c r="C7" s="4">
        <f>Self_Build!$A$5</f>
        <v>2176.1749574981645</v>
      </c>
      <c r="D7" s="4">
        <f>+'ACQ3'!$A$5</f>
        <v>2176.5372250350861</v>
      </c>
      <c r="E7" s="4">
        <f t="shared" si="0"/>
        <v>-0.36226753692153579</v>
      </c>
      <c r="F7" t="str">
        <f t="shared" si="1"/>
        <v>ACQ3 Costs</v>
      </c>
    </row>
    <row r="8" spans="2:6">
      <c r="B8" s="1" t="s">
        <v>3</v>
      </c>
      <c r="C8" s="4">
        <f>Self_Build!$A$4</f>
        <v>8527.7722357259045</v>
      </c>
      <c r="D8" s="4">
        <f>+'ACQ3'!$A$4</f>
        <v>8837.4228983889025</v>
      </c>
      <c r="E8" s="4">
        <f t="shared" si="0"/>
        <v>-309.650662662998</v>
      </c>
      <c r="F8" t="str">
        <f t="shared" si="1"/>
        <v>ACQ3 Costs</v>
      </c>
    </row>
    <row r="9" spans="2:6">
      <c r="B9" s="1" t="s">
        <v>5</v>
      </c>
      <c r="C9" s="4">
        <f>Self_Build!$A$9</f>
        <v>1683.0876195475548</v>
      </c>
      <c r="D9" s="4">
        <f>+'ACQ3'!$A$9</f>
        <v>1673.9493403529768</v>
      </c>
      <c r="E9" s="4">
        <f t="shared" si="0"/>
        <v>9.13827919457799</v>
      </c>
      <c r="F9" t="str">
        <f t="shared" si="1"/>
        <v>ACQ3 Savings</v>
      </c>
    </row>
    <row r="10" spans="2:6">
      <c r="B10" s="1" t="s">
        <v>6</v>
      </c>
      <c r="C10" s="4">
        <f>Self_Build!$A$8</f>
        <v>6344.4486758588355</v>
      </c>
      <c r="D10" s="4">
        <f>+'ACQ3'!$A$8</f>
        <v>6343.9736038627207</v>
      </c>
      <c r="E10" s="4">
        <f t="shared" si="0"/>
        <v>0.47507199611482065</v>
      </c>
      <c r="F10" t="str">
        <f t="shared" si="1"/>
        <v>ACQ3 Savings</v>
      </c>
    </row>
    <row r="11" spans="2:6">
      <c r="B11" s="2" t="s">
        <v>7</v>
      </c>
      <c r="C11" s="5">
        <f>Self_Build!$A$3</f>
        <v>6.3849322799472708</v>
      </c>
      <c r="D11" s="5">
        <f>+'ACQ3'!$A$3</f>
        <v>3.8491874259758756</v>
      </c>
      <c r="E11" s="5">
        <f t="shared" si="0"/>
        <v>2.5357448539713952</v>
      </c>
      <c r="F11" t="str">
        <f t="shared" si="1"/>
        <v>ACQ3 Savings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63977.229198319132</v>
      </c>
      <c r="E12" s="7">
        <f>SUM(E4:E11)</f>
        <v>-254.86689444923311</v>
      </c>
      <c r="F12" t="str">
        <f t="shared" si="1"/>
        <v>ACQ3 Costs</v>
      </c>
    </row>
  </sheetData>
  <mergeCells count="2">
    <mergeCell ref="B1:E1"/>
    <mergeCell ref="B2:E2"/>
  </mergeCells>
  <conditionalFormatting sqref="E4:E12">
    <cfRule type="cellIs" dxfId="8" priority="10" operator="greaterThan">
      <formula>0</formula>
    </cfRule>
  </conditionalFormatting>
  <conditionalFormatting sqref="F4:F12">
    <cfRule type="containsText" dxfId="7" priority="9" operator="containsText" text="Savings">
      <formula>NOT(ISERROR(SEARCH("Savings",F4)))</formula>
    </cfRule>
  </conditionalFormatting>
  <conditionalFormatting sqref="F4:F12">
    <cfRule type="containsText" dxfId="6" priority="8" operator="containsText" text="Savings">
      <formula>NOT(ISERROR(SEARCH("Savings",F4)))</formula>
    </cfRule>
  </conditionalFormatting>
  <conditionalFormatting sqref="F4:F12">
    <cfRule type="containsText" dxfId="5" priority="7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W20"/>
  <sheetViews>
    <sheetView workbookViewId="0">
      <selection activeCell="C4" sqref="C4"/>
    </sheetView>
  </sheetViews>
  <sheetFormatPr defaultColWidth="8.88671875" defaultRowHeight="10.199999999999999"/>
  <cols>
    <col min="1" max="1" width="8.6640625" style="69" bestFit="1" customWidth="1"/>
    <col min="2" max="2" width="14.109375" style="71" bestFit="1" customWidth="1"/>
    <col min="3" max="3" width="26.33203125" style="71" bestFit="1" customWidth="1"/>
    <col min="4" max="34" width="11.33203125" style="71" bestFit="1" customWidth="1"/>
    <col min="35" max="16384" width="8.8867187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30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6.3849322799472708</v>
      </c>
      <c r="B3" s="80">
        <f t="shared" ref="B3:B10" si="1">NPV($B$1,D3:AH3)*(1+$B$1)</f>
        <v>6384.9322799472711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919.16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1211.6300000000001</v>
      </c>
      <c r="R3" s="69">
        <v>0</v>
      </c>
      <c r="S3" s="69">
        <v>0</v>
      </c>
      <c r="T3" s="69">
        <v>6385.53</v>
      </c>
      <c r="U3" s="69">
        <v>710.58</v>
      </c>
      <c r="V3" s="69">
        <v>0</v>
      </c>
      <c r="W3" s="69">
        <v>0</v>
      </c>
      <c r="X3" s="69">
        <v>1202.96</v>
      </c>
      <c r="Y3" s="69">
        <v>5018.91</v>
      </c>
      <c r="Z3" s="69">
        <v>0</v>
      </c>
      <c r="AA3" s="69">
        <v>0</v>
      </c>
      <c r="AB3" s="69">
        <v>0</v>
      </c>
      <c r="AC3" s="69">
        <v>1074.46</v>
      </c>
      <c r="AD3" s="69">
        <v>317.73</v>
      </c>
      <c r="AE3" s="69">
        <v>1606.45</v>
      </c>
      <c r="AF3" s="69">
        <v>250.42</v>
      </c>
      <c r="AG3" s="69">
        <v>0</v>
      </c>
      <c r="AH3" s="69">
        <v>0</v>
      </c>
    </row>
    <row r="4" spans="1:257">
      <c r="A4" s="69">
        <f t="shared" ref="A4:A10" si="2">B4/1000</f>
        <v>8527.7722357259045</v>
      </c>
      <c r="B4" s="80">
        <f t="shared" si="1"/>
        <v>8527772.2357259039</v>
      </c>
      <c r="C4" s="71" t="s">
        <v>11</v>
      </c>
      <c r="D4" s="69">
        <v>282729.81</v>
      </c>
      <c r="E4" s="69">
        <v>302550.06</v>
      </c>
      <c r="F4" s="69">
        <v>321047.94</v>
      </c>
      <c r="G4" s="69">
        <v>315452.13</v>
      </c>
      <c r="H4" s="69">
        <v>356218.76</v>
      </c>
      <c r="I4" s="69">
        <v>519128.55</v>
      </c>
      <c r="J4" s="69">
        <v>617693.28</v>
      </c>
      <c r="K4" s="69">
        <v>618152.93000000005</v>
      </c>
      <c r="L4" s="69">
        <v>652046.18000000005</v>
      </c>
      <c r="M4" s="69">
        <v>674983.42999999993</v>
      </c>
      <c r="N4" s="69">
        <v>675526.92</v>
      </c>
      <c r="O4" s="69">
        <v>707935.37</v>
      </c>
      <c r="P4" s="69">
        <v>731141.27</v>
      </c>
      <c r="Q4" s="69">
        <v>731798</v>
      </c>
      <c r="R4" s="69">
        <v>766837.98</v>
      </c>
      <c r="S4" s="69">
        <v>792282.52</v>
      </c>
      <c r="T4" s="69">
        <v>800985.85</v>
      </c>
      <c r="U4" s="69">
        <v>807766.86</v>
      </c>
      <c r="V4" s="69">
        <v>816663.54</v>
      </c>
      <c r="W4" s="69">
        <v>823637.81</v>
      </c>
      <c r="X4" s="69">
        <v>824555.29</v>
      </c>
      <c r="Y4" s="69">
        <v>857848.7</v>
      </c>
      <c r="Z4" s="69">
        <v>881978.33</v>
      </c>
      <c r="AA4" s="69">
        <v>883312.17999999993</v>
      </c>
      <c r="AB4" s="69">
        <v>884408.27</v>
      </c>
      <c r="AC4" s="69">
        <v>885669.01</v>
      </c>
      <c r="AD4" s="69">
        <v>886961.27</v>
      </c>
      <c r="AE4" s="69">
        <v>888433.59</v>
      </c>
      <c r="AF4" s="69">
        <v>889643.5</v>
      </c>
      <c r="AG4" s="69">
        <v>899137.61</v>
      </c>
      <c r="AH4" s="69">
        <v>906558.93</v>
      </c>
    </row>
    <row r="5" spans="1:257">
      <c r="A5" s="69">
        <f t="shared" si="2"/>
        <v>2176.1749574981645</v>
      </c>
      <c r="B5" s="80">
        <f t="shared" si="1"/>
        <v>2176174.9574981644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80656.87</v>
      </c>
      <c r="H5" s="69">
        <v>78023.039999999994</v>
      </c>
      <c r="I5" s="69">
        <v>80868.28</v>
      </c>
      <c r="J5" s="69">
        <v>86391.09</v>
      </c>
      <c r="K5" s="69">
        <v>96743.94</v>
      </c>
      <c r="L5" s="69">
        <v>115426.23999999999</v>
      </c>
      <c r="M5" s="69">
        <v>131555.15</v>
      </c>
      <c r="N5" s="69">
        <v>135881.76</v>
      </c>
      <c r="O5" s="69">
        <v>156323.18999999997</v>
      </c>
      <c r="P5" s="69">
        <v>169973.95</v>
      </c>
      <c r="Q5" s="69">
        <v>173663.73</v>
      </c>
      <c r="R5" s="69">
        <v>195137.38</v>
      </c>
      <c r="S5" s="69">
        <v>209909.17</v>
      </c>
      <c r="T5" s="69">
        <v>216650.16</v>
      </c>
      <c r="U5" s="69">
        <v>223449.26</v>
      </c>
      <c r="V5" s="69">
        <v>233238.81999999998</v>
      </c>
      <c r="W5" s="69">
        <v>240769.55000000002</v>
      </c>
      <c r="X5" s="69">
        <v>247391.88</v>
      </c>
      <c r="Y5" s="69">
        <v>271681.62000000005</v>
      </c>
      <c r="Z5" s="69">
        <v>285333.87999999995</v>
      </c>
      <c r="AA5" s="69">
        <v>299417.84999999998</v>
      </c>
      <c r="AB5" s="69">
        <v>311370.34999999998</v>
      </c>
      <c r="AC5" s="69">
        <v>318721.36</v>
      </c>
      <c r="AD5" s="69">
        <v>330008.56</v>
      </c>
      <c r="AE5" s="69">
        <v>344007.02999999997</v>
      </c>
      <c r="AF5" s="69">
        <v>353261.87</v>
      </c>
      <c r="AG5" s="69">
        <v>366138.82</v>
      </c>
      <c r="AH5" s="69">
        <v>378476.91</v>
      </c>
    </row>
    <row r="6" spans="1:257">
      <c r="A6" s="69">
        <f t="shared" si="2"/>
        <v>7778.6107129816965</v>
      </c>
      <c r="B6" s="80">
        <f t="shared" si="1"/>
        <v>7778610.7129816962</v>
      </c>
      <c r="C6" s="71" t="s">
        <v>40</v>
      </c>
      <c r="D6" s="69">
        <v>20806.63</v>
      </c>
      <c r="E6" s="69">
        <v>25882.6</v>
      </c>
      <c r="F6" s="69">
        <v>28248.510000000002</v>
      </c>
      <c r="G6" s="69">
        <v>29459.400000000005</v>
      </c>
      <c r="H6" s="69">
        <v>33394.959999999999</v>
      </c>
      <c r="I6" s="69">
        <v>20133.870000000003</v>
      </c>
      <c r="J6" s="69">
        <v>19769.840000000004</v>
      </c>
      <c r="K6" s="69">
        <v>398437.12</v>
      </c>
      <c r="L6" s="69">
        <v>442528.39</v>
      </c>
      <c r="M6" s="69">
        <v>482139.46000000014</v>
      </c>
      <c r="N6" s="69">
        <v>533812.03</v>
      </c>
      <c r="O6" s="69">
        <v>569275.76</v>
      </c>
      <c r="P6" s="69">
        <v>609381.9800000001</v>
      </c>
      <c r="Q6" s="69">
        <v>670580.96999999986</v>
      </c>
      <c r="R6" s="69">
        <v>714959.04999999993</v>
      </c>
      <c r="S6" s="69">
        <v>768300.37999999989</v>
      </c>
      <c r="T6" s="69">
        <v>844241.58000000019</v>
      </c>
      <c r="U6" s="69">
        <v>922543.16999999993</v>
      </c>
      <c r="V6" s="69">
        <v>1003474.25</v>
      </c>
      <c r="W6" s="69">
        <v>1102204.6199999999</v>
      </c>
      <c r="X6" s="69">
        <v>1204550.77</v>
      </c>
      <c r="Y6" s="69">
        <v>1270332.5400000003</v>
      </c>
      <c r="Z6" s="69">
        <v>1349918.22</v>
      </c>
      <c r="AA6" s="69">
        <v>1435990.2699999998</v>
      </c>
      <c r="AB6" s="69">
        <v>1522137.7700000003</v>
      </c>
      <c r="AC6" s="69">
        <v>1641245.55</v>
      </c>
      <c r="AD6" s="69">
        <v>1762738.78</v>
      </c>
      <c r="AE6" s="69">
        <v>1870777.4800000002</v>
      </c>
      <c r="AF6" s="69">
        <v>2016789.03</v>
      </c>
      <c r="AG6" s="69">
        <v>2161300.6500000008</v>
      </c>
      <c r="AH6" s="69">
        <v>2296010.1800000002</v>
      </c>
    </row>
    <row r="7" spans="1:257">
      <c r="A7" s="69">
        <f t="shared" si="2"/>
        <v>32540.937328431341</v>
      </c>
      <c r="B7" s="80">
        <f t="shared" si="1"/>
        <v>32540937.328431342</v>
      </c>
      <c r="C7" s="76" t="s">
        <v>41</v>
      </c>
      <c r="D7" s="69">
        <v>1169931.31</v>
      </c>
      <c r="E7" s="69">
        <v>1254373.76</v>
      </c>
      <c r="F7" s="69">
        <v>1327193.95</v>
      </c>
      <c r="G7" s="69">
        <v>1357238.52</v>
      </c>
      <c r="H7" s="69">
        <v>1501454.58</v>
      </c>
      <c r="I7" s="69">
        <v>1604883.09</v>
      </c>
      <c r="J7" s="69">
        <v>1718332.64</v>
      </c>
      <c r="K7" s="69">
        <v>1882409.29</v>
      </c>
      <c r="L7" s="69">
        <v>2044358.44</v>
      </c>
      <c r="M7" s="69">
        <v>2170943.3800000004</v>
      </c>
      <c r="N7" s="69">
        <v>2265372.89</v>
      </c>
      <c r="O7" s="69">
        <v>2357637.8000000003</v>
      </c>
      <c r="P7" s="69">
        <v>2453870.0499999998</v>
      </c>
      <c r="Q7" s="69">
        <v>2582140.1</v>
      </c>
      <c r="R7" s="69">
        <v>2686848.2500000005</v>
      </c>
      <c r="S7" s="69">
        <v>2806712.8099999996</v>
      </c>
      <c r="T7" s="69">
        <v>2910218.7499999995</v>
      </c>
      <c r="U7" s="69">
        <v>3036329.04</v>
      </c>
      <c r="V7" s="69">
        <v>3169356.05</v>
      </c>
      <c r="W7" s="69">
        <v>3334561.34</v>
      </c>
      <c r="X7" s="69">
        <v>3469729.04</v>
      </c>
      <c r="Y7" s="69">
        <v>3640556.27</v>
      </c>
      <c r="Z7" s="69">
        <v>3768091.5199999996</v>
      </c>
      <c r="AA7" s="69">
        <v>3910058.4899999998</v>
      </c>
      <c r="AB7" s="69">
        <v>4045105.09</v>
      </c>
      <c r="AC7" s="69">
        <v>4187035.3200000003</v>
      </c>
      <c r="AD7" s="69">
        <v>4320547.59</v>
      </c>
      <c r="AE7" s="69">
        <v>4481625.6399999997</v>
      </c>
      <c r="AF7" s="69">
        <v>4627439.59</v>
      </c>
      <c r="AG7" s="69">
        <v>4760809.7699999996</v>
      </c>
      <c r="AH7" s="69">
        <v>4927969.0999999996</v>
      </c>
    </row>
    <row r="8" spans="1:257">
      <c r="A8" s="69">
        <f t="shared" si="2"/>
        <v>6344.4486758588355</v>
      </c>
      <c r="B8" s="80">
        <f t="shared" si="1"/>
        <v>6344448.6758588357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434348.53</v>
      </c>
      <c r="H8" s="69">
        <v>455112.49</v>
      </c>
      <c r="I8" s="69">
        <v>477348.67</v>
      </c>
      <c r="J8" s="69">
        <v>498160.31</v>
      </c>
      <c r="K8" s="69">
        <v>552492.78</v>
      </c>
      <c r="L8" s="69">
        <v>578288.36</v>
      </c>
      <c r="M8" s="69">
        <v>605296.46</v>
      </c>
      <c r="N8" s="69">
        <v>635503.25</v>
      </c>
      <c r="O8" s="69">
        <v>522147.65</v>
      </c>
      <c r="P8" s="69">
        <v>385389.88</v>
      </c>
      <c r="Q8" s="69">
        <v>324242.61</v>
      </c>
      <c r="R8" s="69">
        <v>331211.94</v>
      </c>
      <c r="S8" s="69">
        <v>341897.66</v>
      </c>
      <c r="T8" s="69">
        <v>354674.41</v>
      </c>
      <c r="U8" s="69">
        <v>368439.33</v>
      </c>
      <c r="V8" s="69">
        <v>385024.42</v>
      </c>
      <c r="W8" s="69">
        <v>404204.17</v>
      </c>
      <c r="X8" s="69">
        <v>418166.5</v>
      </c>
      <c r="Y8" s="69">
        <v>379557.68000000005</v>
      </c>
      <c r="Z8" s="69">
        <v>392284.17</v>
      </c>
      <c r="AA8" s="69">
        <v>409907.69</v>
      </c>
      <c r="AB8" s="69">
        <v>424004.39</v>
      </c>
      <c r="AC8" s="69">
        <v>438950.33999999997</v>
      </c>
      <c r="AD8" s="69">
        <v>452461.97000000003</v>
      </c>
      <c r="AE8" s="69">
        <v>470353.65</v>
      </c>
      <c r="AF8" s="69">
        <v>492456.52999999997</v>
      </c>
      <c r="AG8" s="69">
        <v>514566.24</v>
      </c>
      <c r="AH8" s="69">
        <v>538137.61</v>
      </c>
    </row>
    <row r="9" spans="1:257">
      <c r="A9" s="69">
        <f t="shared" si="2"/>
        <v>1683.0876195475548</v>
      </c>
      <c r="B9" s="80">
        <f t="shared" si="1"/>
        <v>1683087.6195475548</v>
      </c>
      <c r="C9" s="71" t="s">
        <v>16</v>
      </c>
      <c r="D9" s="69">
        <v>202268.37999999998</v>
      </c>
      <c r="E9" s="69">
        <v>197584.76</v>
      </c>
      <c r="F9" s="69">
        <v>193958.94</v>
      </c>
      <c r="G9" s="69">
        <v>196287.59000000003</v>
      </c>
      <c r="H9" s="69">
        <v>214968.63</v>
      </c>
      <c r="I9" s="69">
        <v>227975.73</v>
      </c>
      <c r="J9" s="69">
        <v>214992.70000000004</v>
      </c>
      <c r="K9" s="69">
        <v>277025.57</v>
      </c>
      <c r="L9" s="69">
        <v>158085.68999999997</v>
      </c>
      <c r="M9" s="69">
        <v>81576.820000000007</v>
      </c>
      <c r="N9" s="69">
        <v>82193.860000000015</v>
      </c>
      <c r="O9" s="69">
        <v>56398.7</v>
      </c>
      <c r="P9" s="69">
        <v>48563.810000000005</v>
      </c>
      <c r="Q9" s="69">
        <v>49546.92</v>
      </c>
      <c r="R9" s="69">
        <v>21252.3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2"/>
        <v>4664.9458415464505</v>
      </c>
      <c r="B10" s="78">
        <f t="shared" si="1"/>
        <v>4664945.8415464507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35311.414372571875</v>
      </c>
      <c r="H10" s="77">
        <f t="shared" si="3"/>
        <v>59406.176166905672</v>
      </c>
      <c r="I10" s="77">
        <f t="shared" si="3"/>
        <v>131210.19074510614</v>
      </c>
      <c r="J10" s="77">
        <f t="shared" si="3"/>
        <v>258134.73985926702</v>
      </c>
      <c r="K10" s="77">
        <f t="shared" si="3"/>
        <v>252073.96875</v>
      </c>
      <c r="L10" s="77">
        <f t="shared" si="3"/>
        <v>347774.375</v>
      </c>
      <c r="M10" s="77">
        <f t="shared" si="3"/>
        <v>409629.53125</v>
      </c>
      <c r="N10" s="77">
        <f t="shared" si="3"/>
        <v>396800.375</v>
      </c>
      <c r="O10" s="77">
        <f t="shared" si="3"/>
        <v>457471.875</v>
      </c>
      <c r="P10" s="77">
        <f t="shared" si="3"/>
        <v>494493.28125</v>
      </c>
      <c r="Q10" s="77">
        <f t="shared" si="3"/>
        <v>479003.8125</v>
      </c>
      <c r="R10" s="77">
        <f t="shared" si="3"/>
        <v>584068.5625</v>
      </c>
      <c r="S10" s="77">
        <f t="shared" si="3"/>
        <v>649843.4375</v>
      </c>
      <c r="T10" s="77">
        <f t="shared" si="3"/>
        <v>641834.1875</v>
      </c>
      <c r="U10" s="77">
        <f t="shared" si="3"/>
        <v>629938.5</v>
      </c>
      <c r="V10" s="77">
        <f t="shared" si="3"/>
        <v>622668.6875</v>
      </c>
      <c r="W10" s="77">
        <f t="shared" si="3"/>
        <v>611500.5625</v>
      </c>
      <c r="X10" s="77">
        <f t="shared" si="3"/>
        <v>590825.375</v>
      </c>
      <c r="Y10" s="77">
        <f t="shared" si="3"/>
        <v>663936.875</v>
      </c>
      <c r="Z10" s="77">
        <f t="shared" si="3"/>
        <v>706423.125</v>
      </c>
      <c r="AA10" s="77">
        <f t="shared" si="3"/>
        <v>681364.875</v>
      </c>
      <c r="AB10" s="77">
        <f t="shared" si="3"/>
        <v>656584.5625</v>
      </c>
      <c r="AC10" s="77">
        <f t="shared" si="3"/>
        <v>632668.5</v>
      </c>
      <c r="AD10" s="77">
        <f t="shared" si="3"/>
        <v>610126.0625</v>
      </c>
      <c r="AE10" s="77">
        <f t="shared" si="3"/>
        <v>588328.8125</v>
      </c>
      <c r="AF10" s="77">
        <f t="shared" si="3"/>
        <v>567176.8125</v>
      </c>
      <c r="AG10" s="77">
        <f t="shared" si="3"/>
        <v>564870.9375</v>
      </c>
      <c r="AH10" s="77">
        <f t="shared" si="3"/>
        <v>557150.3125</v>
      </c>
    </row>
    <row r="11" spans="1:257">
      <c r="A11" s="69">
        <f>SUM(A3:A10)</f>
        <v>63722.362303869886</v>
      </c>
      <c r="B11" s="80">
        <f>SUM(B3:B10)</f>
        <v>63722362.303869896</v>
      </c>
      <c r="C11" s="81"/>
      <c r="D11" s="69">
        <f>SUM(D3:D10)</f>
        <v>2211766.7715699999</v>
      </c>
      <c r="E11" s="69">
        <f t="shared" ref="E11:AH11" si="4">SUM(E3:E10)</f>
        <v>2233540.6040017498</v>
      </c>
      <c r="F11" s="69">
        <f t="shared" si="4"/>
        <v>2355237.819782625</v>
      </c>
      <c r="G11" s="69">
        <f t="shared" si="4"/>
        <v>2448754.4543725718</v>
      </c>
      <c r="H11" s="69">
        <f t="shared" si="4"/>
        <v>2698578.6361669055</v>
      </c>
      <c r="I11" s="69">
        <f t="shared" si="4"/>
        <v>3061548.3807451059</v>
      </c>
      <c r="J11" s="69">
        <f t="shared" si="4"/>
        <v>3413474.599859267</v>
      </c>
      <c r="K11" s="69">
        <f t="shared" si="4"/>
        <v>4078254.7587499996</v>
      </c>
      <c r="L11" s="69">
        <f t="shared" si="4"/>
        <v>4338507.6749999998</v>
      </c>
      <c r="M11" s="69">
        <f t="shared" si="4"/>
        <v>4556124.2312500002</v>
      </c>
      <c r="N11" s="69">
        <f t="shared" si="4"/>
        <v>4725091.085</v>
      </c>
      <c r="O11" s="69">
        <f t="shared" si="4"/>
        <v>4827190.3450000007</v>
      </c>
      <c r="P11" s="69">
        <f t="shared" si="4"/>
        <v>4892814.2212499995</v>
      </c>
      <c r="Q11" s="69">
        <f t="shared" si="4"/>
        <v>5012187.7725</v>
      </c>
      <c r="R11" s="69">
        <f t="shared" si="4"/>
        <v>5300315.4625000004</v>
      </c>
      <c r="S11" s="69">
        <f t="shared" si="4"/>
        <v>5577035.7974999994</v>
      </c>
      <c r="T11" s="69">
        <f t="shared" si="4"/>
        <v>5783080.2874999996</v>
      </c>
      <c r="U11" s="69">
        <f t="shared" si="4"/>
        <v>5997266.5600000005</v>
      </c>
      <c r="V11" s="69">
        <f t="shared" si="4"/>
        <v>6238515.5875000004</v>
      </c>
      <c r="W11" s="69">
        <f t="shared" si="4"/>
        <v>6524967.8725000005</v>
      </c>
      <c r="X11" s="69">
        <f t="shared" si="4"/>
        <v>6764511.6349999998</v>
      </c>
      <c r="Y11" s="69">
        <f t="shared" si="4"/>
        <v>7097022.415000001</v>
      </c>
      <c r="Z11" s="69">
        <f t="shared" si="4"/>
        <v>7392119.0649999995</v>
      </c>
      <c r="AA11" s="69">
        <f t="shared" si="4"/>
        <v>7628141.1749999998</v>
      </c>
      <c r="AB11" s="69">
        <f t="shared" si="4"/>
        <v>7851700.2525000004</v>
      </c>
      <c r="AC11" s="69">
        <f t="shared" si="4"/>
        <v>8113454.3600000003</v>
      </c>
      <c r="AD11" s="69">
        <f t="shared" si="4"/>
        <v>8371251.7824999997</v>
      </c>
      <c r="AE11" s="69">
        <f t="shared" si="4"/>
        <v>8653222.4725000001</v>
      </c>
      <c r="AF11" s="69">
        <f t="shared" si="4"/>
        <v>8955107.5725000016</v>
      </c>
      <c r="AG11" s="69">
        <f t="shared" si="4"/>
        <v>9274913.8475000001</v>
      </c>
      <c r="AH11" s="69">
        <f t="shared" si="4"/>
        <v>9612392.8625000007</v>
      </c>
    </row>
    <row r="12" spans="1:257">
      <c r="D12" s="83">
        <f>+D11-D10</f>
        <v>2208204.6</v>
      </c>
      <c r="E12" s="83">
        <f t="shared" ref="E12:AH12" si="5">+E11-E10</f>
        <v>2230703.34</v>
      </c>
      <c r="F12" s="83">
        <f t="shared" si="5"/>
        <v>2342714.2000000002</v>
      </c>
      <c r="G12" s="83">
        <f t="shared" si="5"/>
        <v>2413443.04</v>
      </c>
      <c r="H12" s="83">
        <f t="shared" si="5"/>
        <v>2639172.46</v>
      </c>
      <c r="I12" s="83">
        <f t="shared" si="5"/>
        <v>2930338.19</v>
      </c>
      <c r="J12" s="83">
        <f t="shared" si="5"/>
        <v>3155339.86</v>
      </c>
      <c r="K12" s="83">
        <f t="shared" si="5"/>
        <v>3826180.7899999996</v>
      </c>
      <c r="L12" s="83">
        <f t="shared" si="5"/>
        <v>3990733.3</v>
      </c>
      <c r="M12" s="83">
        <f t="shared" si="5"/>
        <v>4146494.7</v>
      </c>
      <c r="N12" s="83">
        <f t="shared" si="5"/>
        <v>4328290.71</v>
      </c>
      <c r="O12" s="83">
        <f t="shared" si="5"/>
        <v>4369718.4700000007</v>
      </c>
      <c r="P12" s="83">
        <f t="shared" si="5"/>
        <v>4398320.9399999995</v>
      </c>
      <c r="Q12" s="83">
        <f t="shared" si="5"/>
        <v>4533183.96</v>
      </c>
      <c r="R12" s="83">
        <f t="shared" si="5"/>
        <v>4716246.9000000004</v>
      </c>
      <c r="S12" s="83">
        <f t="shared" si="5"/>
        <v>4927192.3599999994</v>
      </c>
      <c r="T12" s="83">
        <f t="shared" si="5"/>
        <v>5141246.0999999996</v>
      </c>
      <c r="U12" s="83">
        <f t="shared" si="5"/>
        <v>5367328.0600000005</v>
      </c>
      <c r="V12" s="83">
        <f t="shared" si="5"/>
        <v>5615846.9000000004</v>
      </c>
      <c r="W12" s="83">
        <f t="shared" si="5"/>
        <v>5913467.3100000005</v>
      </c>
      <c r="X12" s="83">
        <f t="shared" si="5"/>
        <v>6173686.2599999998</v>
      </c>
      <c r="Y12" s="83">
        <f t="shared" si="5"/>
        <v>6433085.540000001</v>
      </c>
      <c r="Z12" s="83">
        <f t="shared" si="5"/>
        <v>6685695.9399999995</v>
      </c>
      <c r="AA12" s="83">
        <f t="shared" si="5"/>
        <v>6946776.2999999998</v>
      </c>
      <c r="AB12" s="83">
        <f t="shared" si="5"/>
        <v>7195115.6900000004</v>
      </c>
      <c r="AC12" s="83">
        <f t="shared" si="5"/>
        <v>7480785.8600000003</v>
      </c>
      <c r="AD12" s="83">
        <f t="shared" si="5"/>
        <v>7761125.7199999997</v>
      </c>
      <c r="AE12" s="83">
        <f t="shared" si="5"/>
        <v>8064893.6600000001</v>
      </c>
      <c r="AF12" s="83">
        <f t="shared" si="5"/>
        <v>8387930.7600000016</v>
      </c>
      <c r="AG12" s="83">
        <f t="shared" si="5"/>
        <v>8710042.9100000001</v>
      </c>
      <c r="AH12" s="83">
        <f t="shared" si="5"/>
        <v>9055242.5500000007</v>
      </c>
    </row>
    <row r="13" spans="1:257">
      <c r="A13" s="81"/>
      <c r="B13" s="80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257" s="110" customFormat="1" ht="12">
      <c r="A14" s="107"/>
      <c r="B14" s="108" t="s">
        <v>31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4664.9458415464505</v>
      </c>
      <c r="B15" s="78">
        <f t="shared" ref="B15" si="7">NPV($B$1,D15:AH15)*(1+$B$1)</f>
        <v>4664945.8415464507</v>
      </c>
      <c r="C15" s="77" t="s">
        <v>17</v>
      </c>
      <c r="D15" s="101">
        <f t="shared" ref="D15:AH15" si="8">D16+D19+D20</f>
        <v>3562.17157</v>
      </c>
      <c r="E15" s="101">
        <f t="shared" si="8"/>
        <v>2837.2640017499998</v>
      </c>
      <c r="F15" s="101">
        <f t="shared" si="8"/>
        <v>12523.619782624999</v>
      </c>
      <c r="G15" s="101">
        <f t="shared" si="8"/>
        <v>35311.414372571875</v>
      </c>
      <c r="H15" s="101">
        <f t="shared" si="8"/>
        <v>59406.176166905672</v>
      </c>
      <c r="I15" s="101">
        <f t="shared" si="8"/>
        <v>131210.19074510614</v>
      </c>
      <c r="J15" s="101">
        <f t="shared" si="8"/>
        <v>258134.73985926702</v>
      </c>
      <c r="K15" s="101">
        <f t="shared" si="8"/>
        <v>252073.96875</v>
      </c>
      <c r="L15" s="101">
        <f t="shared" si="8"/>
        <v>347774.375</v>
      </c>
      <c r="M15" s="101">
        <f t="shared" si="8"/>
        <v>409629.53125</v>
      </c>
      <c r="N15" s="101">
        <f t="shared" si="8"/>
        <v>396800.375</v>
      </c>
      <c r="O15" s="101">
        <f t="shared" si="8"/>
        <v>457471.875</v>
      </c>
      <c r="P15" s="101">
        <f t="shared" si="8"/>
        <v>494493.28125</v>
      </c>
      <c r="Q15" s="101">
        <f t="shared" si="8"/>
        <v>479003.8125</v>
      </c>
      <c r="R15" s="101">
        <f t="shared" si="8"/>
        <v>584068.5625</v>
      </c>
      <c r="S15" s="101">
        <f t="shared" si="8"/>
        <v>649843.4375</v>
      </c>
      <c r="T15" s="101">
        <f t="shared" si="8"/>
        <v>641834.1875</v>
      </c>
      <c r="U15" s="101">
        <f t="shared" si="8"/>
        <v>629938.5</v>
      </c>
      <c r="V15" s="101">
        <f t="shared" si="8"/>
        <v>622668.6875</v>
      </c>
      <c r="W15" s="101">
        <f t="shared" si="8"/>
        <v>611500.5625</v>
      </c>
      <c r="X15" s="101">
        <f t="shared" si="8"/>
        <v>590825.375</v>
      </c>
      <c r="Y15" s="101">
        <f t="shared" si="8"/>
        <v>663936.875</v>
      </c>
      <c r="Z15" s="101">
        <f t="shared" si="8"/>
        <v>706423.125</v>
      </c>
      <c r="AA15" s="101">
        <f t="shared" si="8"/>
        <v>681364.875</v>
      </c>
      <c r="AB15" s="101">
        <f t="shared" si="8"/>
        <v>656584.5625</v>
      </c>
      <c r="AC15" s="101">
        <f t="shared" si="8"/>
        <v>632668.5</v>
      </c>
      <c r="AD15" s="101">
        <f t="shared" si="8"/>
        <v>610126.0625</v>
      </c>
      <c r="AE15" s="101">
        <f t="shared" si="8"/>
        <v>588328.8125</v>
      </c>
      <c r="AF15" s="101">
        <f t="shared" si="8"/>
        <v>567176.8125</v>
      </c>
      <c r="AG15" s="101">
        <f t="shared" si="8"/>
        <v>564870.9375</v>
      </c>
      <c r="AH15" s="101">
        <f t="shared" si="8"/>
        <v>557150.3125</v>
      </c>
    </row>
    <row r="16" spans="1:257">
      <c r="A16" s="106">
        <f t="shared" ref="A16" si="9">B16/1000</f>
        <v>4640.3078433240034</v>
      </c>
      <c r="B16" s="78">
        <f t="shared" ref="B16" si="10">NPV($B$1,D16:AH16)*(1+$B$1)</f>
        <v>4640307.8433240037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27669.50390625</v>
      </c>
      <c r="H16" s="112">
        <v>55253.24609375</v>
      </c>
      <c r="I16" s="112">
        <v>128527.1875</v>
      </c>
      <c r="J16" s="112">
        <v>257695.703125</v>
      </c>
      <c r="K16" s="112">
        <v>252073.96875</v>
      </c>
      <c r="L16" s="112">
        <v>347774.375</v>
      </c>
      <c r="M16" s="112">
        <v>409629.53125</v>
      </c>
      <c r="N16" s="112">
        <v>396800.375</v>
      </c>
      <c r="O16" s="112">
        <v>457471.875</v>
      </c>
      <c r="P16" s="112">
        <v>494493.28125</v>
      </c>
      <c r="Q16" s="112">
        <v>479003.8125</v>
      </c>
      <c r="R16" s="112">
        <v>584068.5625</v>
      </c>
      <c r="S16" s="112">
        <v>649843.4375</v>
      </c>
      <c r="T16" s="112">
        <v>641834.1875</v>
      </c>
      <c r="U16" s="112">
        <v>629938.5</v>
      </c>
      <c r="V16" s="112">
        <v>622668.6875</v>
      </c>
      <c r="W16" s="112">
        <v>611500.5625</v>
      </c>
      <c r="X16" s="112">
        <v>590825.375</v>
      </c>
      <c r="Y16" s="112">
        <v>663936.875</v>
      </c>
      <c r="Z16" s="112">
        <v>706423.125</v>
      </c>
      <c r="AA16" s="112">
        <v>681364.875</v>
      </c>
      <c r="AB16" s="112">
        <v>656584.5625</v>
      </c>
      <c r="AC16" s="112">
        <v>632668.5</v>
      </c>
      <c r="AD16" s="112">
        <v>610126.0625</v>
      </c>
      <c r="AE16" s="112">
        <v>588328.8125</v>
      </c>
      <c r="AF16" s="112">
        <v>567176.8125</v>
      </c>
      <c r="AG16" s="112">
        <v>564870.9375</v>
      </c>
      <c r="AH16" s="112">
        <v>557150.3125</v>
      </c>
    </row>
    <row r="17" spans="1:34"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</row>
    <row r="18" spans="1:34">
      <c r="B18" s="111" t="s">
        <v>33</v>
      </c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</row>
    <row r="19" spans="1:34">
      <c r="A19" s="105">
        <f>B19/1000</f>
        <v>20.283438905687444</v>
      </c>
      <c r="B19" s="73">
        <f>NPV($B$1,D19:AH19)*(1+$B$1)</f>
        <v>20283.438905687442</v>
      </c>
      <c r="C19" s="71" t="s">
        <v>32</v>
      </c>
      <c r="D19" s="69">
        <f>Budget_Capital!D9</f>
        <v>3162.17157</v>
      </c>
      <c r="E19" s="69">
        <f>Budget_Capital!E9</f>
        <v>2307.2640017499998</v>
      </c>
      <c r="F19" s="69">
        <f>Budget_Capital!F9</f>
        <v>7190.830720125</v>
      </c>
      <c r="G19" s="69">
        <f>Budget_Capital!G9</f>
        <v>5871.9104663218741</v>
      </c>
      <c r="H19" s="69">
        <f>Budget_Capital!H9</f>
        <v>2822.9300731556714</v>
      </c>
      <c r="I19" s="69">
        <f>Budget_Capital!I9</f>
        <v>1703.0032451061593</v>
      </c>
      <c r="J19" s="69">
        <f>Budget_Capital!J9</f>
        <v>439.03673426703597</v>
      </c>
      <c r="K19" s="69">
        <f>Budget_Capital!K9</f>
        <v>0</v>
      </c>
      <c r="L19" s="69">
        <f>Budget_Capital!L9</f>
        <v>0</v>
      </c>
      <c r="M19" s="69">
        <f>Budget_Capital!M9</f>
        <v>0</v>
      </c>
      <c r="N19" s="69">
        <f>Budget_Capital!N9</f>
        <v>0</v>
      </c>
      <c r="O19" s="69">
        <f>Budget_Capital!O9</f>
        <v>0</v>
      </c>
      <c r="P19" s="69">
        <f>Budget_Capital!P9</f>
        <v>0</v>
      </c>
      <c r="Q19" s="69">
        <f>Budget_Capital!Q9</f>
        <v>0</v>
      </c>
      <c r="R19" s="69">
        <f>Budget_Capital!R9</f>
        <v>0</v>
      </c>
      <c r="S19" s="69">
        <f>Budget_Capital!S9</f>
        <v>0</v>
      </c>
      <c r="T19" s="69">
        <f>Budget_Capital!T9</f>
        <v>0</v>
      </c>
      <c r="U19" s="69">
        <f>Budget_Capital!U9</f>
        <v>0</v>
      </c>
      <c r="V19" s="69">
        <f>Budget_Capital!V9</f>
        <v>0</v>
      </c>
      <c r="W19" s="69">
        <f>Budget_Capital!W9</f>
        <v>0</v>
      </c>
      <c r="X19" s="69">
        <f>Budget_Capital!X9</f>
        <v>0</v>
      </c>
      <c r="Y19" s="69">
        <f>Budget_Capital!Y9</f>
        <v>0</v>
      </c>
      <c r="Z19" s="69">
        <f>Budget_Capital!Z9</f>
        <v>0</v>
      </c>
      <c r="AA19" s="69">
        <f>Budget_Capital!AA9</f>
        <v>0</v>
      </c>
      <c r="AB19" s="69">
        <f>Budget_Capital!AB9</f>
        <v>0</v>
      </c>
      <c r="AC19" s="69">
        <f>Budget_Capital!AC9</f>
        <v>0</v>
      </c>
      <c r="AD19" s="69">
        <f>Budget_Capital!AD9</f>
        <v>0</v>
      </c>
      <c r="AE19" s="69">
        <f>Budget_Capital!AE9</f>
        <v>0</v>
      </c>
      <c r="AF19" s="69">
        <f>Budget_Capital!AF9</f>
        <v>0</v>
      </c>
      <c r="AG19" s="69">
        <f>Budget_Capital!AG9</f>
        <v>0</v>
      </c>
      <c r="AH19" s="69">
        <f>Budget_Capital!AH9</f>
        <v>0</v>
      </c>
    </row>
    <row r="20" spans="1:34">
      <c r="A20" s="105">
        <f>B20/1000</f>
        <v>4.3545593167581496</v>
      </c>
      <c r="B20" s="73">
        <f>NPV($B$1,D20:AH20)*(1+$B$1)</f>
        <v>4354.5593167581492</v>
      </c>
      <c r="C20" s="71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</row>
  </sheetData>
  <pageMargins left="0.7" right="0.7" top="0.75" bottom="0.75" header="0.3" footer="0.3"/>
  <pageSetup scale="30" orientation="landscape" r:id="rId1"/>
  <headerFooter>
    <oddHeader>&amp;L&amp;Z&amp;F</oddHeader>
    <oddFooter>&amp;L&amp;A&amp;R14LGBRA-NRGPOD1-8-DOC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B1:F12"/>
  <sheetViews>
    <sheetView workbookViewId="0">
      <selection activeCell="C4" sqref="C4"/>
    </sheetView>
  </sheetViews>
  <sheetFormatPr defaultRowHeight="14.4"/>
  <cols>
    <col min="2" max="2" width="22.88671875" customWidth="1"/>
    <col min="3" max="3" width="16.109375" bestFit="1" customWidth="1"/>
    <col min="4" max="4" width="16.109375" customWidth="1"/>
    <col min="5" max="5" width="10.44140625" bestFit="1" customWidth="1"/>
    <col min="6" max="6" width="19.44140625" bestFit="1" customWidth="1"/>
  </cols>
  <sheetData>
    <row r="1" spans="2:6" ht="15" thickBot="1">
      <c r="B1" s="132" t="s">
        <v>25</v>
      </c>
      <c r="C1" s="133"/>
      <c r="D1" s="133"/>
      <c r="E1" s="134"/>
    </row>
    <row r="2" spans="2:6" ht="31.5" customHeight="1" thickBot="1">
      <c r="B2" s="135" t="s">
        <v>55</v>
      </c>
      <c r="C2" s="136"/>
      <c r="D2" s="136"/>
      <c r="E2" s="137"/>
    </row>
    <row r="3" spans="2:6" ht="15" thickBot="1">
      <c r="B3" s="8" t="s">
        <v>9</v>
      </c>
      <c r="C3" s="9" t="s">
        <v>26</v>
      </c>
      <c r="D3" s="9" t="s">
        <v>56</v>
      </c>
      <c r="E3" s="54" t="s">
        <v>8</v>
      </c>
    </row>
    <row r="4" spans="2:6">
      <c r="B4" s="1" t="s">
        <v>0</v>
      </c>
      <c r="C4" s="4">
        <f>Self_Build!$A$10+Budget_Capital!$B$12</f>
        <v>4664.9458415464505</v>
      </c>
      <c r="D4" s="4">
        <f>'ACQ4'!$A$10+Budget_Capital!$B$12</f>
        <v>4700.3121904684185</v>
      </c>
      <c r="E4" s="10">
        <f t="shared" ref="E4:E11" si="0">C4-D4</f>
        <v>-35.366348921967983</v>
      </c>
      <c r="F4" t="str">
        <f t="shared" ref="F4:F12" si="1">IF(E4&gt;0,"ACQ4 Savings","ACQ4 Costs")</f>
        <v>ACQ4 Costs</v>
      </c>
    </row>
    <row r="5" spans="2:6">
      <c r="B5" s="1" t="s">
        <v>1</v>
      </c>
      <c r="C5" s="4">
        <f>Self_Build!$A$7</f>
        <v>32540.937328431341</v>
      </c>
      <c r="D5" s="4">
        <f>+'ACQ4'!$A$7</f>
        <v>32543.968071105162</v>
      </c>
      <c r="E5" s="4">
        <f t="shared" si="0"/>
        <v>-3.0307426738218055</v>
      </c>
      <c r="F5" t="str">
        <f t="shared" si="1"/>
        <v>ACQ4 Costs</v>
      </c>
    </row>
    <row r="6" spans="2:6">
      <c r="B6" s="1" t="s">
        <v>2</v>
      </c>
      <c r="C6" s="4">
        <f>Self_Build!$A$6</f>
        <v>7778.6107129816965</v>
      </c>
      <c r="D6" s="4">
        <f>+'ACQ4'!$A$6</f>
        <v>7777.9403295535303</v>
      </c>
      <c r="E6" s="4">
        <f t="shared" si="0"/>
        <v>0.67038342816613294</v>
      </c>
      <c r="F6" t="str">
        <f t="shared" si="1"/>
        <v>ACQ4 Savings</v>
      </c>
    </row>
    <row r="7" spans="2:6">
      <c r="B7" s="1" t="s">
        <v>4</v>
      </c>
      <c r="C7" s="4">
        <f>Self_Build!$A$5</f>
        <v>2176.1749574981645</v>
      </c>
      <c r="D7" s="4">
        <f>+'ACQ4'!$A$5</f>
        <v>2175.4923289159015</v>
      </c>
      <c r="E7" s="4">
        <f t="shared" si="0"/>
        <v>0.68262858226307799</v>
      </c>
      <c r="F7" t="str">
        <f t="shared" si="1"/>
        <v>ACQ4 Savings</v>
      </c>
    </row>
    <row r="8" spans="2:6">
      <c r="B8" s="1" t="s">
        <v>3</v>
      </c>
      <c r="C8" s="4">
        <f>Self_Build!$A$4</f>
        <v>8527.7722357259045</v>
      </c>
      <c r="D8" s="4">
        <f>+'ACQ4'!$A$4</f>
        <v>8878.3574776181977</v>
      </c>
      <c r="E8" s="4">
        <f t="shared" si="0"/>
        <v>-350.5852418922932</v>
      </c>
      <c r="F8" t="str">
        <f t="shared" si="1"/>
        <v>ACQ4 Costs</v>
      </c>
    </row>
    <row r="9" spans="2:6">
      <c r="B9" s="1" t="s">
        <v>5</v>
      </c>
      <c r="C9" s="4">
        <f>Self_Build!$A$9</f>
        <v>1683.0876195475548</v>
      </c>
      <c r="D9" s="4">
        <f>+'ACQ4'!$A$9</f>
        <v>1681.235874378247</v>
      </c>
      <c r="E9" s="4">
        <f t="shared" si="0"/>
        <v>1.8517451693078328</v>
      </c>
      <c r="F9" t="str">
        <f t="shared" si="1"/>
        <v>ACQ4 Savings</v>
      </c>
    </row>
    <row r="10" spans="2:6">
      <c r="B10" s="1" t="s">
        <v>6</v>
      </c>
      <c r="C10" s="4">
        <f>Self_Build!$A$8</f>
        <v>6344.4486758588355</v>
      </c>
      <c r="D10" s="4">
        <f>+'ACQ4'!$A$8</f>
        <v>6343.1472129971689</v>
      </c>
      <c r="E10" s="4">
        <f t="shared" si="0"/>
        <v>1.3014628616665505</v>
      </c>
      <c r="F10" t="str">
        <f t="shared" si="1"/>
        <v>ACQ4 Savings</v>
      </c>
    </row>
    <row r="11" spans="2:6">
      <c r="B11" s="2" t="s">
        <v>7</v>
      </c>
      <c r="C11" s="5">
        <f>Self_Build!$A$3</f>
        <v>6.3849322799472708</v>
      </c>
      <c r="D11" s="5">
        <f>+'ACQ4'!$A$3</f>
        <v>7.93730856361009</v>
      </c>
      <c r="E11" s="5">
        <f t="shared" si="0"/>
        <v>-1.5523762836628192</v>
      </c>
      <c r="F11" t="str">
        <f t="shared" si="1"/>
        <v>ACQ4 Costs</v>
      </c>
    </row>
    <row r="12" spans="2:6" ht="15" thickBot="1">
      <c r="B12" s="3" t="s">
        <v>18</v>
      </c>
      <c r="C12" s="6">
        <f>SUM(C4:C11)</f>
        <v>63722.362303869901</v>
      </c>
      <c r="D12" s="6">
        <f>SUM(D4:D11)</f>
        <v>64108.390793600229</v>
      </c>
      <c r="E12" s="7">
        <f>SUM(E4:E11)</f>
        <v>-386.02848973034219</v>
      </c>
      <c r="F12" t="str">
        <f t="shared" si="1"/>
        <v>ACQ4 Costs</v>
      </c>
    </row>
  </sheetData>
  <mergeCells count="2">
    <mergeCell ref="B1:E1"/>
    <mergeCell ref="B2:E2"/>
  </mergeCells>
  <conditionalFormatting sqref="E4:E12">
    <cfRule type="cellIs" dxfId="4" priority="10" operator="greaterThan">
      <formula>0</formula>
    </cfRule>
  </conditionalFormatting>
  <conditionalFormatting sqref="F4:F12">
    <cfRule type="containsText" dxfId="3" priority="9" operator="containsText" text="Savings">
      <formula>NOT(ISERROR(SEARCH("Savings",F4)))</formula>
    </cfRule>
  </conditionalFormatting>
  <conditionalFormatting sqref="F4:F12">
    <cfRule type="containsText" dxfId="2" priority="8" operator="containsText" text="Savings">
      <formula>NOT(ISERROR(SEARCH("Savings",F4)))</formula>
    </cfRule>
  </conditionalFormatting>
  <conditionalFormatting sqref="F4:F12">
    <cfRule type="containsText" dxfId="1" priority="7" operator="containsText" text="Savings">
      <formula>NOT(ISERROR(SEARCH("Savings",F4)))</formula>
    </cfRule>
  </conditionalFormatting>
  <pageMargins left="0.7" right="0.7" top="0.75" bottom="0.75" header="0.3" footer="0.3"/>
  <pageSetup orientation="landscape" r:id="rId1"/>
  <headerFooter>
    <oddHeader>&amp;L&amp;Z&amp;F</oddHeader>
    <oddFooter>&amp;L&amp;A&amp;R14LGBRA-NRGPOD1-8-DOC 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8"/>
  <sheetViews>
    <sheetView tabSelected="1" workbookViewId="0">
      <selection activeCell="C4" sqref="C4"/>
    </sheetView>
  </sheetViews>
  <sheetFormatPr defaultColWidth="9.109375" defaultRowHeight="14.4"/>
  <cols>
    <col min="1" max="1" width="9.33203125" style="30" customWidth="1"/>
    <col min="2" max="2" width="26.109375" style="30" bestFit="1" customWidth="1"/>
    <col min="3" max="3" width="14.33203125" style="18" bestFit="1" customWidth="1"/>
    <col min="4" max="34" width="13.33203125" style="18" bestFit="1" customWidth="1"/>
    <col min="35" max="16384" width="9.109375" style="18"/>
  </cols>
  <sheetData>
    <row r="1" spans="1:21">
      <c r="D1" s="31">
        <v>2397.6166695448665</v>
      </c>
      <c r="E1" s="31">
        <v>6905.4218010669683</v>
      </c>
      <c r="F1" s="31">
        <v>24105.189369759901</v>
      </c>
      <c r="G1" s="31">
        <v>15284.657405356618</v>
      </c>
      <c r="H1" s="31">
        <v>20013.841368612022</v>
      </c>
    </row>
    <row r="2" spans="1:21">
      <c r="A2" s="48"/>
      <c r="B2" s="12" t="s">
        <v>23</v>
      </c>
      <c r="C2" s="13" t="s">
        <v>18</v>
      </c>
      <c r="D2" s="14">
        <v>2013</v>
      </c>
      <c r="E2" s="14">
        <v>2014</v>
      </c>
      <c r="F2" s="14">
        <v>2015</v>
      </c>
      <c r="G2" s="14">
        <v>2016</v>
      </c>
      <c r="H2" s="14">
        <v>2017</v>
      </c>
      <c r="I2" s="15">
        <v>2018</v>
      </c>
      <c r="J2" s="14">
        <v>2019</v>
      </c>
      <c r="K2" s="16">
        <v>2020</v>
      </c>
      <c r="L2" s="17"/>
      <c r="M2" s="17"/>
      <c r="N2" s="17"/>
      <c r="O2" s="17"/>
      <c r="P2" s="17"/>
      <c r="Q2" s="17"/>
    </row>
    <row r="3" spans="1:21" ht="28.8">
      <c r="A3" s="49" t="s">
        <v>19</v>
      </c>
      <c r="B3" s="19" t="s">
        <v>20</v>
      </c>
      <c r="C3" s="22">
        <v>158880.09126231758</v>
      </c>
      <c r="D3" s="22">
        <v>23976.166695448668</v>
      </c>
      <c r="E3" s="22">
        <v>27741.609005334878</v>
      </c>
      <c r="F3" s="22">
        <v>45343.221848799505</v>
      </c>
      <c r="G3" s="22">
        <v>27209.416060713236</v>
      </c>
      <c r="H3" s="22">
        <v>21202.734973056595</v>
      </c>
      <c r="I3" s="22">
        <v>10670.089971149127</v>
      </c>
      <c r="J3" s="22">
        <v>2736.8527078155471</v>
      </c>
      <c r="K3" s="32">
        <v>0</v>
      </c>
    </row>
    <row r="4" spans="1:21" ht="28.8">
      <c r="A4" s="49" t="s">
        <v>24</v>
      </c>
      <c r="B4" s="26" t="s">
        <v>20</v>
      </c>
      <c r="C4" s="33">
        <v>6033.3222512099601</v>
      </c>
      <c r="D4" s="33">
        <v>0</v>
      </c>
      <c r="E4" s="33">
        <v>947.0999999999998</v>
      </c>
      <c r="F4" s="33">
        <v>1168.2949999999998</v>
      </c>
      <c r="G4" s="33">
        <v>1679.9493749999999</v>
      </c>
      <c r="H4" s="33">
        <v>1351.0669781249997</v>
      </c>
      <c r="I4" s="33">
        <v>705.99872484374987</v>
      </c>
      <c r="J4" s="33">
        <v>180.91217324121089</v>
      </c>
      <c r="K4" s="34">
        <v>0</v>
      </c>
    </row>
    <row r="5" spans="1:21">
      <c r="A5" s="49"/>
      <c r="B5" s="19"/>
      <c r="C5" s="20">
        <v>164913.41351352751</v>
      </c>
      <c r="D5" s="20">
        <v>23976.166695448668</v>
      </c>
      <c r="E5" s="20">
        <v>28688.709005334877</v>
      </c>
      <c r="F5" s="20">
        <v>46511.516848799503</v>
      </c>
      <c r="G5" s="20">
        <v>28889.365435713236</v>
      </c>
      <c r="H5" s="20">
        <v>22553.801951181595</v>
      </c>
      <c r="I5" s="20">
        <v>11376.088695992878</v>
      </c>
      <c r="J5" s="20">
        <v>2917.764881056758</v>
      </c>
      <c r="K5" s="21">
        <v>0</v>
      </c>
      <c r="M5" s="31"/>
      <c r="N5" s="31"/>
    </row>
    <row r="6" spans="1:21">
      <c r="A6" s="49"/>
      <c r="B6" s="19"/>
      <c r="C6" s="20"/>
      <c r="D6" s="20"/>
      <c r="E6" s="20"/>
      <c r="F6" s="20"/>
      <c r="G6" s="20"/>
      <c r="H6" s="20"/>
      <c r="I6" s="20"/>
      <c r="J6" s="20">
        <v>2740.615393682951</v>
      </c>
      <c r="K6" s="21"/>
    </row>
    <row r="7" spans="1:21">
      <c r="A7" s="50">
        <v>6.4638580000000001E-2</v>
      </c>
      <c r="B7" s="19" t="s">
        <v>21</v>
      </c>
      <c r="C7" s="22">
        <v>237804.80283796665</v>
      </c>
      <c r="D7" s="23">
        <v>27138.338265448667</v>
      </c>
      <c r="E7" s="23">
        <v>30995.973007084875</v>
      </c>
      <c r="F7" s="23">
        <v>53702.347568924502</v>
      </c>
      <c r="G7" s="23">
        <v>34761.275902035108</v>
      </c>
      <c r="H7" s="23">
        <v>25376.732024337267</v>
      </c>
      <c r="I7" s="24">
        <v>65830.136070136228</v>
      </c>
      <c r="J7" s="20"/>
      <c r="K7" s="21"/>
    </row>
    <row r="8" spans="1:21">
      <c r="A8" s="49"/>
      <c r="B8" s="35"/>
      <c r="C8" s="25"/>
      <c r="D8" s="20"/>
      <c r="E8" s="20"/>
      <c r="F8" s="20"/>
      <c r="G8" s="20"/>
      <c r="H8" s="20"/>
      <c r="I8" s="20"/>
      <c r="J8" s="20">
        <v>412.38101127899756</v>
      </c>
      <c r="K8" s="21"/>
    </row>
    <row r="9" spans="1:21" ht="28.8">
      <c r="A9" s="119" t="s">
        <v>19</v>
      </c>
      <c r="B9" s="120" t="s">
        <v>22</v>
      </c>
      <c r="C9" s="22">
        <v>23497.146810725742</v>
      </c>
      <c r="D9" s="121">
        <v>3162.17157</v>
      </c>
      <c r="E9" s="121">
        <v>2307.2640017499998</v>
      </c>
      <c r="F9" s="121">
        <v>7190.830720125</v>
      </c>
      <c r="G9" s="121">
        <v>5871.9104663218741</v>
      </c>
      <c r="H9" s="121">
        <v>2822.9300731556714</v>
      </c>
      <c r="I9" s="121">
        <v>1703.0032451061593</v>
      </c>
      <c r="J9" s="121">
        <v>439.03673426703597</v>
      </c>
      <c r="K9" s="32">
        <v>0</v>
      </c>
    </row>
    <row r="10" spans="1:21" ht="28.8">
      <c r="A10" s="49" t="s">
        <v>24</v>
      </c>
      <c r="B10" s="26" t="s">
        <v>22</v>
      </c>
      <c r="C10" s="33">
        <v>15305.252095117185</v>
      </c>
      <c r="D10" s="33">
        <v>527.5</v>
      </c>
      <c r="E10" s="33">
        <v>4080.6274999999987</v>
      </c>
      <c r="F10" s="33">
        <v>9458.1619310546866</v>
      </c>
      <c r="G10" s="33">
        <v>1238.9626640624999</v>
      </c>
      <c r="H10" s="33">
        <v>0</v>
      </c>
      <c r="I10" s="33">
        <v>0</v>
      </c>
      <c r="J10" s="33">
        <v>0</v>
      </c>
      <c r="K10" s="34">
        <v>0</v>
      </c>
    </row>
    <row r="11" spans="1:21">
      <c r="A11" s="51"/>
      <c r="B11" s="26"/>
      <c r="C11" s="27">
        <v>38802.398905842929</v>
      </c>
      <c r="D11" s="27">
        <v>3689.67157</v>
      </c>
      <c r="E11" s="27">
        <v>6387.8915017499985</v>
      </c>
      <c r="F11" s="27">
        <v>16648.992651179688</v>
      </c>
      <c r="G11" s="27">
        <v>7110.8731303843742</v>
      </c>
      <c r="H11" s="27">
        <v>2822.9300731556714</v>
      </c>
      <c r="I11" s="36">
        <v>1703.0032451061593</v>
      </c>
      <c r="J11" s="36">
        <v>439.03673426703597</v>
      </c>
      <c r="K11" s="37">
        <v>0</v>
      </c>
    </row>
    <row r="12" spans="1:21">
      <c r="A12" s="19">
        <v>0</v>
      </c>
      <c r="B12" s="28">
        <f>A12*C12/1000</f>
        <v>0</v>
      </c>
      <c r="C12" s="29">
        <f>NPV($A$7,D9:J9)*(1+$A$7)</f>
        <v>20283.438905687442</v>
      </c>
      <c r="D12" s="20"/>
      <c r="F12" s="20">
        <v>10621.902084133208</v>
      </c>
      <c r="G12" s="20">
        <v>1163.7401530785216</v>
      </c>
      <c r="H12" s="20"/>
      <c r="I12" s="20"/>
      <c r="J12" s="20"/>
      <c r="K12" s="20"/>
    </row>
    <row r="13" spans="1:21">
      <c r="A13" s="19"/>
      <c r="B13" s="19"/>
      <c r="C13" s="20"/>
      <c r="D13" s="22"/>
      <c r="E13" s="22"/>
      <c r="F13" s="22"/>
      <c r="G13" s="22"/>
      <c r="H13" s="22"/>
      <c r="I13" s="22"/>
      <c r="J13" s="22"/>
      <c r="K13" s="22"/>
    </row>
    <row r="14" spans="1:21">
      <c r="A14" s="39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0"/>
      <c r="N14" s="41"/>
      <c r="O14" s="41"/>
      <c r="P14" s="41"/>
      <c r="Q14" s="41"/>
      <c r="R14" s="41"/>
      <c r="S14" s="41"/>
      <c r="T14" s="41"/>
      <c r="U14" s="41"/>
    </row>
    <row r="15" spans="1:21">
      <c r="A15" s="39"/>
      <c r="B15" s="42"/>
      <c r="C15" s="43"/>
      <c r="D15" s="44"/>
      <c r="E15" s="45"/>
      <c r="F15" s="45"/>
      <c r="G15" s="45"/>
      <c r="H15" s="45"/>
      <c r="I15" s="45"/>
      <c r="J15" s="45"/>
      <c r="K15" s="45"/>
      <c r="L15" s="45"/>
      <c r="M15" s="40"/>
      <c r="N15" s="46"/>
      <c r="O15" s="46"/>
      <c r="P15" s="46"/>
      <c r="Q15" s="46"/>
      <c r="R15" s="46"/>
      <c r="S15" s="46"/>
      <c r="T15" s="46"/>
      <c r="U15" s="46"/>
    </row>
    <row r="16" spans="1:21">
      <c r="A16" s="52"/>
      <c r="B16" s="42"/>
      <c r="C16" s="43"/>
      <c r="D16" s="47"/>
      <c r="E16" s="44"/>
      <c r="F16" s="44"/>
      <c r="G16" s="44"/>
      <c r="H16" s="44"/>
      <c r="I16" s="44"/>
      <c r="J16" s="44"/>
      <c r="K16" s="44"/>
      <c r="L16" s="44"/>
      <c r="M16" s="40"/>
      <c r="N16" s="41"/>
      <c r="O16" s="41"/>
      <c r="P16" s="41"/>
      <c r="Q16" s="41"/>
      <c r="R16" s="41"/>
      <c r="S16" s="41"/>
      <c r="T16" s="41"/>
      <c r="U16" s="41"/>
    </row>
    <row r="17" spans="1:63">
      <c r="A17" s="52"/>
      <c r="B17" s="43"/>
      <c r="C17" s="50">
        <v>6.4638580000000001E-2</v>
      </c>
      <c r="D17" s="47">
        <v>2013</v>
      </c>
      <c r="E17" s="44">
        <v>2014</v>
      </c>
      <c r="F17" s="44">
        <v>2015</v>
      </c>
      <c r="G17" s="44">
        <v>2016</v>
      </c>
      <c r="H17" s="44">
        <v>2017</v>
      </c>
      <c r="I17" s="44">
        <v>2018</v>
      </c>
      <c r="J17" s="44">
        <v>2019</v>
      </c>
      <c r="K17" s="44">
        <v>2020</v>
      </c>
      <c r="L17" s="44">
        <v>2021</v>
      </c>
      <c r="M17" s="40">
        <v>2022</v>
      </c>
      <c r="N17" s="41">
        <v>2023</v>
      </c>
      <c r="O17" s="41">
        <v>2024</v>
      </c>
      <c r="P17" s="41">
        <v>2025</v>
      </c>
      <c r="Q17" s="41">
        <v>2026</v>
      </c>
      <c r="R17" s="41">
        <v>2027</v>
      </c>
      <c r="S17" s="41">
        <v>2028</v>
      </c>
      <c r="T17" s="41">
        <v>2029</v>
      </c>
      <c r="U17" s="41">
        <v>2030</v>
      </c>
      <c r="V17" s="18">
        <v>2031</v>
      </c>
      <c r="W17" s="18">
        <v>2032</v>
      </c>
      <c r="X17" s="18">
        <v>2033</v>
      </c>
      <c r="Y17" s="18">
        <v>2034</v>
      </c>
      <c r="Z17" s="18">
        <v>2035</v>
      </c>
      <c r="AA17" s="18">
        <v>2036</v>
      </c>
      <c r="AB17" s="18">
        <v>2037</v>
      </c>
      <c r="AC17" s="18">
        <v>2038</v>
      </c>
      <c r="AD17" s="18">
        <v>2039</v>
      </c>
      <c r="AE17" s="18">
        <v>2040</v>
      </c>
      <c r="AF17" s="18">
        <v>2041</v>
      </c>
      <c r="AG17" s="18">
        <v>2042</v>
      </c>
      <c r="AH17" s="18">
        <v>2043</v>
      </c>
    </row>
    <row r="18" spans="1:63">
      <c r="A18" s="52"/>
      <c r="B18" s="43" t="s">
        <v>28</v>
      </c>
      <c r="C18" s="11">
        <f>NPV($C$17,D18:AH18)*(1+$C$17)</f>
        <v>25347134.94917956</v>
      </c>
      <c r="D18" s="56">
        <v>1574698</v>
      </c>
      <c r="E18" s="57">
        <v>1616406</v>
      </c>
      <c r="F18" s="57">
        <v>1591568</v>
      </c>
      <c r="G18" s="57">
        <v>1637327</v>
      </c>
      <c r="H18" s="57">
        <v>1688128</v>
      </c>
      <c r="I18" s="57">
        <v>1682916</v>
      </c>
      <c r="J18" s="57">
        <v>1686503</v>
      </c>
      <c r="K18" s="57">
        <v>1714851</v>
      </c>
      <c r="L18" s="57">
        <v>1768238</v>
      </c>
      <c r="M18" s="58">
        <v>1796180</v>
      </c>
      <c r="N18" s="59">
        <v>1807658</v>
      </c>
      <c r="O18" s="59">
        <v>1811319</v>
      </c>
      <c r="P18" s="59">
        <v>1827780</v>
      </c>
      <c r="Q18" s="59">
        <v>1853814</v>
      </c>
      <c r="R18" s="59">
        <v>1845740</v>
      </c>
      <c r="S18" s="59">
        <v>1869978</v>
      </c>
      <c r="T18" s="59">
        <v>1895491</v>
      </c>
      <c r="U18" s="59">
        <v>1920477</v>
      </c>
      <c r="V18" s="11">
        <v>1946820</v>
      </c>
      <c r="W18" s="11">
        <v>1972436</v>
      </c>
      <c r="X18" s="11">
        <v>1998050</v>
      </c>
      <c r="Y18" s="11">
        <v>2023665</v>
      </c>
      <c r="Z18" s="11">
        <v>2049279</v>
      </c>
      <c r="AA18" s="11">
        <v>2074894</v>
      </c>
      <c r="AB18" s="11">
        <v>2100508</v>
      </c>
      <c r="AC18" s="11">
        <v>2126123</v>
      </c>
      <c r="AD18" s="11">
        <v>2151737</v>
      </c>
      <c r="AE18" s="11">
        <v>2177352</v>
      </c>
      <c r="AF18" s="11">
        <v>2202966</v>
      </c>
      <c r="AG18" s="11">
        <v>2228581</v>
      </c>
      <c r="AH18" s="11">
        <v>2254195</v>
      </c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</row>
  </sheetData>
  <conditionalFormatting sqref="E20:L20 E15:L15 C13 J9 C9:C11 C7 C3:K6 D1:H2">
    <cfRule type="cellIs" dxfId="0" priority="2" stopIfTrue="1" operator="lessThan">
      <formula>0</formula>
    </cfRule>
  </conditionalFormatting>
  <pageMargins left="0.7" right="0.7" top="0.75" bottom="0.75" header="0.3" footer="0.3"/>
  <pageSetup scale="26" orientation="landscape" r:id="rId1"/>
  <headerFooter>
    <oddHeader>&amp;L&amp;Z&amp;F</oddHeader>
    <oddFooter>&amp;L&amp;A&amp;R14LGBRA-NRGPOD1-8-DOC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zoomScale="85" zoomScaleNormal="85" workbookViewId="0">
      <selection activeCell="C4" sqref="C4"/>
    </sheetView>
  </sheetViews>
  <sheetFormatPr defaultColWidth="10.44140625" defaultRowHeight="10.199999999999999"/>
  <cols>
    <col min="1" max="1" width="6.6640625" style="69" bestFit="1" customWidth="1"/>
    <col min="2" max="2" width="13.5546875" style="71" bestFit="1" customWidth="1"/>
    <col min="3" max="3" width="38.109375" style="71" bestFit="1" customWidth="1"/>
    <col min="4" max="34" width="10.88671875" style="71" bestFit="1" customWidth="1"/>
    <col min="35" max="16384" width="10.4414062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60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2.0849198808930036</v>
      </c>
      <c r="B3" s="73">
        <f>NPV($B$1,D3:AH3)*(1+$B$1)</f>
        <v>2084.9198808930037</v>
      </c>
      <c r="C3" s="71" t="s">
        <v>10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128.66</v>
      </c>
      <c r="O3" s="69">
        <v>0</v>
      </c>
      <c r="P3" s="69">
        <v>0</v>
      </c>
      <c r="Q3" s="69">
        <v>0</v>
      </c>
      <c r="R3" s="69">
        <v>0</v>
      </c>
      <c r="S3" s="69">
        <v>0</v>
      </c>
      <c r="T3" s="69">
        <v>0</v>
      </c>
      <c r="U3" s="69">
        <v>0</v>
      </c>
      <c r="V3" s="69">
        <v>1975.16</v>
      </c>
      <c r="W3" s="69">
        <v>0</v>
      </c>
      <c r="X3" s="69">
        <v>0</v>
      </c>
      <c r="Y3" s="69">
        <v>0</v>
      </c>
      <c r="Z3" s="69">
        <v>1646.04</v>
      </c>
      <c r="AA3" s="69">
        <v>0</v>
      </c>
      <c r="AB3" s="69">
        <v>279.11</v>
      </c>
      <c r="AC3" s="69">
        <v>152.41999999999999</v>
      </c>
      <c r="AD3" s="69">
        <v>4073.77</v>
      </c>
      <c r="AE3" s="69">
        <v>0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8676.0721190580662</v>
      </c>
      <c r="B4" s="73">
        <f t="shared" ref="B4:B10" si="2">NPV($B$1,D4:AH4)*(1+$B$1)</f>
        <v>8676072.119058067</v>
      </c>
      <c r="C4" s="71" t="s">
        <v>11</v>
      </c>
      <c r="D4" s="69">
        <v>282729.81</v>
      </c>
      <c r="E4" s="69">
        <v>316192.99</v>
      </c>
      <c r="F4" s="69">
        <v>344222.64</v>
      </c>
      <c r="G4" s="69">
        <v>337999.23</v>
      </c>
      <c r="H4" s="69">
        <v>378293.55</v>
      </c>
      <c r="I4" s="69">
        <v>541284.87</v>
      </c>
      <c r="J4" s="69">
        <v>639935.14</v>
      </c>
      <c r="K4" s="69">
        <v>640508.14</v>
      </c>
      <c r="L4" s="69">
        <v>648503.19999999995</v>
      </c>
      <c r="M4" s="69">
        <v>660947.93999999994</v>
      </c>
      <c r="N4" s="69">
        <v>667265.53</v>
      </c>
      <c r="O4" s="69">
        <v>702129.11</v>
      </c>
      <c r="P4" s="69">
        <v>727086.15999999992</v>
      </c>
      <c r="Q4" s="69">
        <v>735809.16999999993</v>
      </c>
      <c r="R4" s="69">
        <v>774424.15</v>
      </c>
      <c r="S4" s="69">
        <v>798278.04</v>
      </c>
      <c r="T4" s="69">
        <v>799188.67</v>
      </c>
      <c r="U4" s="69">
        <v>835014.86</v>
      </c>
      <c r="V4" s="69">
        <v>860902.68</v>
      </c>
      <c r="W4" s="69">
        <v>862347.3</v>
      </c>
      <c r="X4" s="69">
        <v>863534.15999999992</v>
      </c>
      <c r="Y4" s="69">
        <v>864899.42999999993</v>
      </c>
      <c r="Z4" s="69">
        <v>866298.83</v>
      </c>
      <c r="AA4" s="69">
        <v>867893.44</v>
      </c>
      <c r="AB4" s="69">
        <v>869203.49</v>
      </c>
      <c r="AC4" s="69">
        <v>870710.51</v>
      </c>
      <c r="AD4" s="69">
        <v>887874.05999999994</v>
      </c>
      <c r="AE4" s="69">
        <v>900124.24</v>
      </c>
      <c r="AF4" s="69">
        <v>909389.42999999993</v>
      </c>
      <c r="AG4" s="69">
        <v>916735.74</v>
      </c>
      <c r="AH4" s="69">
        <v>926258.98</v>
      </c>
    </row>
    <row r="5" spans="1:257">
      <c r="A5" s="69">
        <f t="shared" si="1"/>
        <v>2063.147854682014</v>
      </c>
      <c r="B5" s="73">
        <f t="shared" si="2"/>
        <v>2063147.8546820139</v>
      </c>
      <c r="C5" s="71" t="s">
        <v>38</v>
      </c>
      <c r="D5" s="69">
        <v>76849.97</v>
      </c>
      <c r="E5" s="69">
        <v>74940.559999999983</v>
      </c>
      <c r="F5" s="69">
        <v>78665.089999999982</v>
      </c>
      <c r="G5" s="69">
        <v>81432.829999999987</v>
      </c>
      <c r="H5" s="69">
        <v>78629.66</v>
      </c>
      <c r="I5" s="69">
        <v>81936.67</v>
      </c>
      <c r="J5" s="69">
        <v>86892.12999999999</v>
      </c>
      <c r="K5" s="69">
        <v>99360.670000000013</v>
      </c>
      <c r="L5" s="69">
        <v>104619.76000000001</v>
      </c>
      <c r="M5" s="69">
        <v>112037.52</v>
      </c>
      <c r="N5" s="69">
        <v>115269.35</v>
      </c>
      <c r="O5" s="69">
        <v>134479.4</v>
      </c>
      <c r="P5" s="69">
        <v>149048.84</v>
      </c>
      <c r="Q5" s="69">
        <v>151080.53</v>
      </c>
      <c r="R5" s="69">
        <v>174466.99000000002</v>
      </c>
      <c r="S5" s="69">
        <v>188655.53</v>
      </c>
      <c r="T5" s="69">
        <v>194591.84</v>
      </c>
      <c r="U5" s="69">
        <v>213484.37</v>
      </c>
      <c r="V5" s="69">
        <v>231023.53</v>
      </c>
      <c r="W5" s="69">
        <v>238098.9</v>
      </c>
      <c r="X5" s="69">
        <v>244326.97</v>
      </c>
      <c r="Y5" s="69">
        <v>258597.65</v>
      </c>
      <c r="Z5" s="69">
        <v>265807.38</v>
      </c>
      <c r="AA5" s="69">
        <v>276849.36</v>
      </c>
      <c r="AB5" s="69">
        <v>287766.48000000004</v>
      </c>
      <c r="AC5" s="69">
        <v>294330.54000000004</v>
      </c>
      <c r="AD5" s="69">
        <v>320730.08</v>
      </c>
      <c r="AE5" s="69">
        <v>343947.91000000003</v>
      </c>
      <c r="AF5" s="69">
        <v>355226.13999999996</v>
      </c>
      <c r="AG5" s="69">
        <v>365695.41</v>
      </c>
      <c r="AH5" s="69">
        <v>376451.89999999997</v>
      </c>
    </row>
    <row r="6" spans="1:257">
      <c r="A6" s="69">
        <f t="shared" si="1"/>
        <v>7849.9031996591248</v>
      </c>
      <c r="B6" s="73">
        <f t="shared" si="2"/>
        <v>7849903.1996591249</v>
      </c>
      <c r="C6" s="71" t="s">
        <v>13</v>
      </c>
      <c r="D6" s="69">
        <v>20806.63</v>
      </c>
      <c r="E6" s="69">
        <v>24931.210000000003</v>
      </c>
      <c r="F6" s="69">
        <v>26431.330000000005</v>
      </c>
      <c r="G6" s="69">
        <v>27661.870000000003</v>
      </c>
      <c r="H6" s="69">
        <v>32397.34</v>
      </c>
      <c r="I6" s="69">
        <v>19574.309999999994</v>
      </c>
      <c r="J6" s="69">
        <v>19355.57</v>
      </c>
      <c r="K6" s="69">
        <v>390251.13</v>
      </c>
      <c r="L6" s="69">
        <v>445698.40000000008</v>
      </c>
      <c r="M6" s="69">
        <v>491681.40999999992</v>
      </c>
      <c r="N6" s="69">
        <v>543337.17999999993</v>
      </c>
      <c r="O6" s="69">
        <v>584637.25999999989</v>
      </c>
      <c r="P6" s="69">
        <v>623084.96999999986</v>
      </c>
      <c r="Q6" s="69">
        <v>688811.02</v>
      </c>
      <c r="R6" s="69">
        <v>729643.45000000007</v>
      </c>
      <c r="S6" s="69">
        <v>784225.9800000001</v>
      </c>
      <c r="T6" s="69">
        <v>863275.80999999994</v>
      </c>
      <c r="U6" s="69">
        <v>923320.91</v>
      </c>
      <c r="V6" s="69">
        <v>991180.58999999985</v>
      </c>
      <c r="W6" s="69">
        <v>1094983.44</v>
      </c>
      <c r="X6" s="69">
        <v>1195851.74</v>
      </c>
      <c r="Y6" s="69">
        <v>1282260.3899999999</v>
      </c>
      <c r="Z6" s="69">
        <v>1379451.4599999997</v>
      </c>
      <c r="AA6" s="69">
        <v>1473559.8</v>
      </c>
      <c r="AB6" s="69">
        <v>1555519.67</v>
      </c>
      <c r="AC6" s="69">
        <v>1676753.7600000002</v>
      </c>
      <c r="AD6" s="69">
        <v>1776471.07</v>
      </c>
      <c r="AE6" s="69">
        <v>1874094.23</v>
      </c>
      <c r="AF6" s="69">
        <v>2007013.2799999998</v>
      </c>
      <c r="AG6" s="69">
        <v>2156992.64</v>
      </c>
      <c r="AH6" s="69">
        <v>2303304.87</v>
      </c>
    </row>
    <row r="7" spans="1:257">
      <c r="A7" s="69">
        <f t="shared" si="1"/>
        <v>32590.841168801118</v>
      </c>
      <c r="B7" s="73">
        <f>NPV($B$1,D7:AH7)*(1+$B$1)</f>
        <v>32590841.168801118</v>
      </c>
      <c r="C7" s="76" t="s">
        <v>39</v>
      </c>
      <c r="D7" s="69">
        <v>1169931.31</v>
      </c>
      <c r="E7" s="69">
        <v>1244484.97</v>
      </c>
      <c r="F7" s="69">
        <v>1313503.1299999999</v>
      </c>
      <c r="G7" s="69">
        <v>1359975.6600000001</v>
      </c>
      <c r="H7" s="69">
        <v>1503727.9600000002</v>
      </c>
      <c r="I7" s="69">
        <v>1608568.71</v>
      </c>
      <c r="J7" s="69">
        <v>1721385.1800000002</v>
      </c>
      <c r="K7" s="69">
        <v>1873254.2</v>
      </c>
      <c r="L7" s="69">
        <v>2051755.51</v>
      </c>
      <c r="M7" s="69">
        <v>2189501.11</v>
      </c>
      <c r="N7" s="69">
        <v>2293370.0699999998</v>
      </c>
      <c r="O7" s="69">
        <v>2371471.1500000004</v>
      </c>
      <c r="P7" s="69">
        <v>2471983.63</v>
      </c>
      <c r="Q7" s="69">
        <v>2589592.66</v>
      </c>
      <c r="R7" s="69">
        <v>2694332.99</v>
      </c>
      <c r="S7" s="69">
        <v>2805647.8100000005</v>
      </c>
      <c r="T7" s="69">
        <v>2914706.1</v>
      </c>
      <c r="U7" s="69">
        <v>3025943.1999999997</v>
      </c>
      <c r="V7" s="69">
        <v>3174586.2</v>
      </c>
      <c r="W7" s="69">
        <v>3322254.82</v>
      </c>
      <c r="X7" s="69">
        <v>3463478.8000000003</v>
      </c>
      <c r="Y7" s="69">
        <v>3648970.5599999996</v>
      </c>
      <c r="Z7" s="69">
        <v>3784132.97</v>
      </c>
      <c r="AA7" s="69">
        <v>3937136.91</v>
      </c>
      <c r="AB7" s="69">
        <v>4077728.3899999997</v>
      </c>
      <c r="AC7" s="69">
        <v>4201873.42</v>
      </c>
      <c r="AD7" s="69">
        <v>4320365.22</v>
      </c>
      <c r="AE7" s="69">
        <v>4487499.6600000011</v>
      </c>
      <c r="AF7" s="69">
        <v>4623002.6499999994</v>
      </c>
      <c r="AG7" s="69">
        <v>4757311.8000000007</v>
      </c>
      <c r="AH7" s="69">
        <v>4926939.78</v>
      </c>
    </row>
    <row r="8" spans="1:257">
      <c r="A8" s="69">
        <f t="shared" si="1"/>
        <v>6380.942020734391</v>
      </c>
      <c r="B8" s="73">
        <f t="shared" si="2"/>
        <v>6380942.0207343912</v>
      </c>
      <c r="C8" s="71" t="s">
        <v>15</v>
      </c>
      <c r="D8" s="69">
        <v>455618.5</v>
      </c>
      <c r="E8" s="69">
        <v>374079.43</v>
      </c>
      <c r="F8" s="69">
        <v>393141.84</v>
      </c>
      <c r="G8" s="69">
        <v>433154.55000000005</v>
      </c>
      <c r="H8" s="69">
        <v>454787.08999999997</v>
      </c>
      <c r="I8" s="69">
        <v>477571.77</v>
      </c>
      <c r="J8" s="69">
        <v>498569.83</v>
      </c>
      <c r="K8" s="69">
        <v>555477.71</v>
      </c>
      <c r="L8" s="69">
        <v>581757.15</v>
      </c>
      <c r="M8" s="69">
        <v>606969.29</v>
      </c>
      <c r="N8" s="69">
        <v>636402.55999999994</v>
      </c>
      <c r="O8" s="69">
        <v>524379</v>
      </c>
      <c r="P8" s="69">
        <v>390459.48000000004</v>
      </c>
      <c r="Q8" s="69">
        <v>328789.65000000002</v>
      </c>
      <c r="R8" s="69">
        <v>339256.76</v>
      </c>
      <c r="S8" s="69">
        <v>350319.44</v>
      </c>
      <c r="T8" s="69">
        <v>363644.61</v>
      </c>
      <c r="U8" s="69">
        <v>373793.77</v>
      </c>
      <c r="V8" s="69">
        <v>387339.23000000004</v>
      </c>
      <c r="W8" s="69">
        <v>405820.38</v>
      </c>
      <c r="X8" s="69">
        <v>419607.47000000003</v>
      </c>
      <c r="Y8" s="69">
        <v>387211.59</v>
      </c>
      <c r="Z8" s="69">
        <v>402516.17</v>
      </c>
      <c r="AA8" s="69">
        <v>420280.76</v>
      </c>
      <c r="AB8" s="69">
        <v>434701.17000000004</v>
      </c>
      <c r="AC8" s="69">
        <v>450585.22</v>
      </c>
      <c r="AD8" s="69">
        <v>460578.79000000004</v>
      </c>
      <c r="AE8" s="69">
        <v>470611.58000000007</v>
      </c>
      <c r="AF8" s="69">
        <v>494169.76</v>
      </c>
      <c r="AG8" s="69">
        <v>515199.24</v>
      </c>
      <c r="AH8" s="69">
        <v>535536.93000000005</v>
      </c>
    </row>
    <row r="9" spans="1:257">
      <c r="A9" s="69">
        <f t="shared" si="1"/>
        <v>1638.9680992979315</v>
      </c>
      <c r="B9" s="73">
        <f t="shared" si="2"/>
        <v>1638968.0992979314</v>
      </c>
      <c r="C9" s="71" t="s">
        <v>16</v>
      </c>
      <c r="D9" s="69">
        <v>202268.37999999998</v>
      </c>
      <c r="E9" s="69">
        <v>193540.32</v>
      </c>
      <c r="F9" s="69">
        <v>186216.41</v>
      </c>
      <c r="G9" s="69">
        <v>185451.16999999998</v>
      </c>
      <c r="H9" s="69">
        <v>203119.52</v>
      </c>
      <c r="I9" s="69">
        <v>217294.71000000002</v>
      </c>
      <c r="J9" s="69">
        <v>205271.37</v>
      </c>
      <c r="K9" s="69">
        <v>271883.63999999996</v>
      </c>
      <c r="L9" s="69">
        <v>159017.60999999999</v>
      </c>
      <c r="M9" s="69">
        <v>82983.989999999991</v>
      </c>
      <c r="N9" s="69">
        <v>83892.62000000001</v>
      </c>
      <c r="O9" s="69">
        <v>56770.799999999988</v>
      </c>
      <c r="P9" s="69">
        <v>49205.32</v>
      </c>
      <c r="Q9" s="69">
        <v>48798.62999999999</v>
      </c>
      <c r="R9" s="69">
        <v>20850.52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9291.42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4713.674548764312</v>
      </c>
      <c r="B10" s="78">
        <f t="shared" si="2"/>
        <v>4713674.5487643117</v>
      </c>
      <c r="C10" s="79" t="s">
        <v>17</v>
      </c>
      <c r="D10" s="77">
        <f>D15</f>
        <v>3562.17157</v>
      </c>
      <c r="E10" s="77">
        <f t="shared" ref="E10:AH10" si="3">E15</f>
        <v>28751.142908000002</v>
      </c>
      <c r="F10" s="77">
        <f t="shared" si="3"/>
        <v>55815.901032624999</v>
      </c>
      <c r="G10" s="77">
        <f t="shared" si="3"/>
        <v>58965.367497571875</v>
      </c>
      <c r="H10" s="77">
        <f t="shared" si="3"/>
        <v>69527.879291905672</v>
      </c>
      <c r="I10" s="77">
        <f t="shared" si="3"/>
        <v>162576.01887010617</v>
      </c>
      <c r="J10" s="77">
        <f t="shared" si="3"/>
        <v>303494.91173426702</v>
      </c>
      <c r="K10" s="77">
        <f t="shared" si="3"/>
        <v>295824.9375</v>
      </c>
      <c r="L10" s="77">
        <f t="shared" si="3"/>
        <v>296927.9375</v>
      </c>
      <c r="M10" s="77">
        <f t="shared" si="3"/>
        <v>305731.71875</v>
      </c>
      <c r="N10" s="77">
        <f t="shared" si="3"/>
        <v>303516.40625</v>
      </c>
      <c r="O10" s="77">
        <f t="shared" si="3"/>
        <v>405308.625</v>
      </c>
      <c r="P10" s="77">
        <f t="shared" si="3"/>
        <v>470628.34375</v>
      </c>
      <c r="Q10" s="77">
        <f t="shared" si="3"/>
        <v>467405.65625</v>
      </c>
      <c r="R10" s="77">
        <f t="shared" si="3"/>
        <v>539180.4375</v>
      </c>
      <c r="S10" s="77">
        <f t="shared" si="3"/>
        <v>576542.875</v>
      </c>
      <c r="T10" s="77">
        <f t="shared" si="3"/>
        <v>557288.5</v>
      </c>
      <c r="U10" s="77">
        <f t="shared" si="3"/>
        <v>667880.4375</v>
      </c>
      <c r="V10" s="77">
        <f t="shared" si="3"/>
        <v>736217.8125</v>
      </c>
      <c r="W10" s="77">
        <f t="shared" si="3"/>
        <v>711265.5625</v>
      </c>
      <c r="X10" s="77">
        <f t="shared" si="3"/>
        <v>686906.875</v>
      </c>
      <c r="Y10" s="77">
        <f t="shared" si="3"/>
        <v>663321</v>
      </c>
      <c r="Z10" s="77">
        <f t="shared" si="3"/>
        <v>640417.875</v>
      </c>
      <c r="AA10" s="77">
        <f t="shared" si="3"/>
        <v>617933.875</v>
      </c>
      <c r="AB10" s="77">
        <f t="shared" si="3"/>
        <v>595904.6875</v>
      </c>
      <c r="AC10" s="77">
        <f t="shared" si="3"/>
        <v>574863.375</v>
      </c>
      <c r="AD10" s="77">
        <f t="shared" si="3"/>
        <v>652441.875</v>
      </c>
      <c r="AE10" s="77">
        <f t="shared" si="3"/>
        <v>698615.75</v>
      </c>
      <c r="AF10" s="77">
        <f t="shared" si="3"/>
        <v>692101.8125</v>
      </c>
      <c r="AG10" s="77">
        <f t="shared" si="3"/>
        <v>680212.375</v>
      </c>
      <c r="AH10" s="77">
        <f t="shared" si="3"/>
        <v>674172.625</v>
      </c>
    </row>
    <row r="11" spans="1:257">
      <c r="A11" s="69">
        <f>SUM(A3:A10)</f>
        <v>63915.633930877855</v>
      </c>
      <c r="B11" s="80">
        <f>SUM(B3:B10)</f>
        <v>63915633.930877857</v>
      </c>
      <c r="C11" s="81"/>
      <c r="D11" s="69">
        <f>SUM(D3:D10)</f>
        <v>2211766.7715699999</v>
      </c>
      <c r="E11" s="69">
        <f t="shared" ref="E11:AG11" si="4">SUM(E3:E10)</f>
        <v>2256920.6229079999</v>
      </c>
      <c r="F11" s="69">
        <f t="shared" si="4"/>
        <v>2397996.3410326252</v>
      </c>
      <c r="G11" s="69">
        <f t="shared" si="4"/>
        <v>2484640.6774975718</v>
      </c>
      <c r="H11" s="69">
        <f t="shared" si="4"/>
        <v>2720482.9992919057</v>
      </c>
      <c r="I11" s="69">
        <f t="shared" si="4"/>
        <v>3108807.058870106</v>
      </c>
      <c r="J11" s="69">
        <f t="shared" si="4"/>
        <v>3474904.1317342673</v>
      </c>
      <c r="K11" s="69">
        <f t="shared" si="4"/>
        <v>4126560.4274999998</v>
      </c>
      <c r="L11" s="69">
        <f t="shared" si="4"/>
        <v>4288279.5674999999</v>
      </c>
      <c r="M11" s="69">
        <f t="shared" si="4"/>
        <v>4449852.9787499998</v>
      </c>
      <c r="N11" s="69">
        <f t="shared" si="4"/>
        <v>4643182.3762499997</v>
      </c>
      <c r="O11" s="69">
        <f t="shared" si="4"/>
        <v>4779175.3449999997</v>
      </c>
      <c r="P11" s="69">
        <f t="shared" si="4"/>
        <v>4881496.7437500004</v>
      </c>
      <c r="Q11" s="69">
        <f t="shared" si="4"/>
        <v>5010287.3162500001</v>
      </c>
      <c r="R11" s="69">
        <f t="shared" si="4"/>
        <v>5272155.2974999994</v>
      </c>
      <c r="S11" s="69">
        <f t="shared" si="4"/>
        <v>5511759.495000002</v>
      </c>
      <c r="T11" s="69">
        <f t="shared" si="4"/>
        <v>5700785.3500000006</v>
      </c>
      <c r="U11" s="69">
        <f t="shared" si="4"/>
        <v>6047527.3674999997</v>
      </c>
      <c r="V11" s="69">
        <f t="shared" si="4"/>
        <v>6391315.0225000009</v>
      </c>
      <c r="W11" s="69">
        <f t="shared" si="4"/>
        <v>6642860.2224999992</v>
      </c>
      <c r="X11" s="69">
        <f t="shared" si="4"/>
        <v>6881795.835</v>
      </c>
      <c r="Y11" s="69">
        <f t="shared" si="4"/>
        <v>7113350.4399999995</v>
      </c>
      <c r="Z11" s="69">
        <f t="shared" si="4"/>
        <v>7348360.5449999999</v>
      </c>
      <c r="AA11" s="69">
        <f t="shared" si="4"/>
        <v>7601743.9649999999</v>
      </c>
      <c r="AB11" s="69">
        <f t="shared" si="4"/>
        <v>7829192.8174999999</v>
      </c>
      <c r="AC11" s="69">
        <f t="shared" si="4"/>
        <v>8078560.665</v>
      </c>
      <c r="AD11" s="69">
        <f t="shared" si="4"/>
        <v>8430624.6849999987</v>
      </c>
      <c r="AE11" s="69">
        <f t="shared" si="4"/>
        <v>8782983.1900000013</v>
      </c>
      <c r="AF11" s="69">
        <f t="shared" si="4"/>
        <v>9088992.8925000001</v>
      </c>
      <c r="AG11" s="69">
        <f t="shared" si="4"/>
        <v>9400237.0250000004</v>
      </c>
      <c r="AH11" s="69">
        <f>SUM(AH3:AH10)</f>
        <v>9751201.7550000008</v>
      </c>
    </row>
    <row r="12" spans="1:257" s="76" customFormat="1">
      <c r="A12" s="74"/>
      <c r="C12" s="82"/>
      <c r="D12" s="83">
        <f>+D11-D10</f>
        <v>2208204.6</v>
      </c>
      <c r="E12" s="83">
        <f t="shared" ref="E12:AH12" si="5">+E11-E10</f>
        <v>2228169.48</v>
      </c>
      <c r="F12" s="83">
        <f t="shared" si="5"/>
        <v>2342180.4400000004</v>
      </c>
      <c r="G12" s="83">
        <f t="shared" si="5"/>
        <v>2425675.31</v>
      </c>
      <c r="H12" s="83">
        <f t="shared" si="5"/>
        <v>2650955.12</v>
      </c>
      <c r="I12" s="83">
        <f t="shared" si="5"/>
        <v>2946231.04</v>
      </c>
      <c r="J12" s="83">
        <f t="shared" si="5"/>
        <v>3171409.22</v>
      </c>
      <c r="K12" s="83">
        <f t="shared" si="5"/>
        <v>3830735.4899999998</v>
      </c>
      <c r="L12" s="83">
        <f t="shared" si="5"/>
        <v>3991351.63</v>
      </c>
      <c r="M12" s="83">
        <f t="shared" si="5"/>
        <v>4144121.26</v>
      </c>
      <c r="N12" s="83">
        <f t="shared" si="5"/>
        <v>4339665.97</v>
      </c>
      <c r="O12" s="83">
        <f t="shared" si="5"/>
        <v>4373866.72</v>
      </c>
      <c r="P12" s="83">
        <f t="shared" si="5"/>
        <v>4410868.4000000004</v>
      </c>
      <c r="Q12" s="83">
        <f t="shared" si="5"/>
        <v>4542881.66</v>
      </c>
      <c r="R12" s="83">
        <f t="shared" si="5"/>
        <v>4732974.8599999994</v>
      </c>
      <c r="S12" s="83">
        <f t="shared" si="5"/>
        <v>4935216.620000002</v>
      </c>
      <c r="T12" s="83">
        <f t="shared" si="5"/>
        <v>5143496.8500000006</v>
      </c>
      <c r="U12" s="83">
        <f t="shared" si="5"/>
        <v>5379646.9299999997</v>
      </c>
      <c r="V12" s="83">
        <f t="shared" si="5"/>
        <v>5655097.2100000009</v>
      </c>
      <c r="W12" s="83">
        <f t="shared" si="5"/>
        <v>5931594.6599999992</v>
      </c>
      <c r="X12" s="83">
        <f t="shared" si="5"/>
        <v>6194888.96</v>
      </c>
      <c r="Y12" s="83">
        <f t="shared" si="5"/>
        <v>6450029.4399999995</v>
      </c>
      <c r="Z12" s="83">
        <f t="shared" si="5"/>
        <v>6707942.6699999999</v>
      </c>
      <c r="AA12" s="83">
        <f t="shared" si="5"/>
        <v>6983810.0899999999</v>
      </c>
      <c r="AB12" s="83">
        <f t="shared" si="5"/>
        <v>7233288.1299999999</v>
      </c>
      <c r="AC12" s="83">
        <f t="shared" si="5"/>
        <v>7503697.29</v>
      </c>
      <c r="AD12" s="83">
        <f t="shared" si="5"/>
        <v>7778182.8099999987</v>
      </c>
      <c r="AE12" s="83">
        <f t="shared" si="5"/>
        <v>8084367.4400000013</v>
      </c>
      <c r="AF12" s="83">
        <f t="shared" si="5"/>
        <v>8396891.0800000001</v>
      </c>
      <c r="AG12" s="83">
        <f t="shared" si="5"/>
        <v>8720024.6500000004</v>
      </c>
      <c r="AH12" s="83">
        <f t="shared" si="5"/>
        <v>9077029.1300000008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61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4713.674548764312</v>
      </c>
      <c r="B15" s="78">
        <f t="shared" ref="B15" si="7">NPV($B$1,D15:AH15)*(1+$B$1)</f>
        <v>4713674.5487643117</v>
      </c>
      <c r="C15" s="77" t="s">
        <v>17</v>
      </c>
      <c r="D15" s="77">
        <f t="shared" ref="D15:AH15" si="8">D16+D19+D20</f>
        <v>3562.17157</v>
      </c>
      <c r="E15" s="77">
        <f t="shared" si="8"/>
        <v>28751.142908000002</v>
      </c>
      <c r="F15" s="77">
        <f t="shared" si="8"/>
        <v>55815.901032624999</v>
      </c>
      <c r="G15" s="77">
        <f t="shared" si="8"/>
        <v>58965.367497571875</v>
      </c>
      <c r="H15" s="77">
        <f t="shared" si="8"/>
        <v>69527.879291905672</v>
      </c>
      <c r="I15" s="77">
        <f t="shared" si="8"/>
        <v>162576.01887010617</v>
      </c>
      <c r="J15" s="77">
        <f t="shared" si="8"/>
        <v>303494.91173426702</v>
      </c>
      <c r="K15" s="77">
        <f t="shared" si="8"/>
        <v>295824.9375</v>
      </c>
      <c r="L15" s="77">
        <f t="shared" si="8"/>
        <v>296927.9375</v>
      </c>
      <c r="M15" s="77">
        <f t="shared" si="8"/>
        <v>305731.71875</v>
      </c>
      <c r="N15" s="77">
        <f t="shared" si="8"/>
        <v>303516.40625</v>
      </c>
      <c r="O15" s="77">
        <f t="shared" si="8"/>
        <v>405308.625</v>
      </c>
      <c r="P15" s="77">
        <f t="shared" si="8"/>
        <v>470628.34375</v>
      </c>
      <c r="Q15" s="77">
        <f t="shared" si="8"/>
        <v>467405.65625</v>
      </c>
      <c r="R15" s="77">
        <f t="shared" si="8"/>
        <v>539180.4375</v>
      </c>
      <c r="S15" s="77">
        <f t="shared" si="8"/>
        <v>576542.875</v>
      </c>
      <c r="T15" s="77">
        <f t="shared" si="8"/>
        <v>557288.5</v>
      </c>
      <c r="U15" s="77">
        <f t="shared" si="8"/>
        <v>667880.4375</v>
      </c>
      <c r="V15" s="77">
        <f t="shared" si="8"/>
        <v>736217.8125</v>
      </c>
      <c r="W15" s="77">
        <f t="shared" si="8"/>
        <v>711265.5625</v>
      </c>
      <c r="X15" s="77">
        <f t="shared" si="8"/>
        <v>686906.875</v>
      </c>
      <c r="Y15" s="77">
        <f t="shared" si="8"/>
        <v>663321</v>
      </c>
      <c r="Z15" s="77">
        <f t="shared" si="8"/>
        <v>640417.875</v>
      </c>
      <c r="AA15" s="77">
        <f t="shared" si="8"/>
        <v>617933.875</v>
      </c>
      <c r="AB15" s="77">
        <f t="shared" si="8"/>
        <v>595904.6875</v>
      </c>
      <c r="AC15" s="77">
        <f t="shared" si="8"/>
        <v>574863.375</v>
      </c>
      <c r="AD15" s="77">
        <f t="shared" si="8"/>
        <v>652441.875</v>
      </c>
      <c r="AE15" s="77">
        <f t="shared" si="8"/>
        <v>698615.75</v>
      </c>
      <c r="AF15" s="77">
        <f t="shared" si="8"/>
        <v>692101.8125</v>
      </c>
      <c r="AG15" s="77">
        <f t="shared" si="8"/>
        <v>680212.375</v>
      </c>
      <c r="AH15" s="77">
        <f t="shared" si="8"/>
        <v>674172.625</v>
      </c>
    </row>
    <row r="16" spans="1:257">
      <c r="A16" s="77">
        <f t="shared" ref="A16" si="9">B16/1000</f>
        <v>4689.0365505418658</v>
      </c>
      <c r="B16" s="78">
        <f t="shared" ref="B16" si="10">NPV($B$1,D16:AH16)*(1+$B$1)</f>
        <v>4689036.5505418656</v>
      </c>
      <c r="C16" s="77" t="s">
        <v>17</v>
      </c>
      <c r="D16" s="112">
        <v>0</v>
      </c>
      <c r="E16" s="112">
        <v>25913.87890625</v>
      </c>
      <c r="F16" s="112">
        <v>48355.0703125</v>
      </c>
      <c r="G16" s="112">
        <v>51323.45703125</v>
      </c>
      <c r="H16" s="112">
        <v>65374.94921875</v>
      </c>
      <c r="I16" s="112">
        <v>159893.015625</v>
      </c>
      <c r="J16" s="112">
        <v>303055.875</v>
      </c>
      <c r="K16" s="112">
        <v>295824.9375</v>
      </c>
      <c r="L16" s="112">
        <v>296927.9375</v>
      </c>
      <c r="M16" s="112">
        <v>305731.71875</v>
      </c>
      <c r="N16" s="112">
        <v>303516.40625</v>
      </c>
      <c r="O16" s="112">
        <v>405308.625</v>
      </c>
      <c r="P16" s="112">
        <v>470628.34375</v>
      </c>
      <c r="Q16" s="112">
        <v>467405.65625</v>
      </c>
      <c r="R16" s="112">
        <v>539180.4375</v>
      </c>
      <c r="S16" s="112">
        <v>576542.875</v>
      </c>
      <c r="T16" s="112">
        <v>557288.5</v>
      </c>
      <c r="U16" s="112">
        <v>667880.4375</v>
      </c>
      <c r="V16" s="112">
        <v>736217.8125</v>
      </c>
      <c r="W16" s="112">
        <v>711265.5625</v>
      </c>
      <c r="X16" s="112">
        <v>686906.875</v>
      </c>
      <c r="Y16" s="112">
        <v>663321</v>
      </c>
      <c r="Z16" s="112">
        <v>640417.875</v>
      </c>
      <c r="AA16" s="112">
        <v>617933.875</v>
      </c>
      <c r="AB16" s="112">
        <v>595904.6875</v>
      </c>
      <c r="AC16" s="112">
        <v>574863.375</v>
      </c>
      <c r="AD16" s="112">
        <v>652441.875</v>
      </c>
      <c r="AE16" s="112">
        <v>698615.75</v>
      </c>
      <c r="AF16" s="112">
        <v>692101.8125</v>
      </c>
      <c r="AG16" s="112">
        <v>680212.375</v>
      </c>
      <c r="AH16" s="112">
        <v>674172.625</v>
      </c>
      <c r="AI16" s="69"/>
    </row>
    <row r="17" spans="1:35"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69"/>
    </row>
    <row r="18" spans="1:35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69"/>
    </row>
    <row r="19" spans="1:35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5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0" orientation="landscape" r:id="rId1"/>
  <headerFooter>
    <oddHeader>&amp;L&amp;Z&amp;F</oddHeader>
    <oddFooter>&amp;L&amp;A&amp;R14LGBRA-NRGPOD1-8-DOC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zoomScale="85" zoomScaleNormal="85" workbookViewId="0">
      <selection activeCell="C4" sqref="C4"/>
    </sheetView>
  </sheetViews>
  <sheetFormatPr defaultColWidth="10.44140625" defaultRowHeight="10.199999999999999"/>
  <cols>
    <col min="1" max="1" width="6.6640625" style="69" bestFit="1" customWidth="1"/>
    <col min="2" max="2" width="13.5546875" style="71" bestFit="1" customWidth="1"/>
    <col min="3" max="3" width="38.109375" style="71" bestFit="1" customWidth="1"/>
    <col min="4" max="34" width="10.88671875" style="71" bestFit="1" customWidth="1"/>
    <col min="35" max="16384" width="10.4414062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62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4.3312785192597039</v>
      </c>
      <c r="B3" s="73">
        <f>NPV($B$1,D3:AH3)*(1+$B$1)</f>
        <v>4331.2785192597039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149.69</v>
      </c>
      <c r="P3" s="69">
        <v>0</v>
      </c>
      <c r="Q3" s="69">
        <v>144.1</v>
      </c>
      <c r="R3" s="69">
        <v>1089.0999999999999</v>
      </c>
      <c r="S3" s="69">
        <v>702.32</v>
      </c>
      <c r="T3" s="69">
        <v>0</v>
      </c>
      <c r="U3" s="69">
        <v>0</v>
      </c>
      <c r="V3" s="69">
        <v>2946.86</v>
      </c>
      <c r="W3" s="69">
        <v>0</v>
      </c>
      <c r="X3" s="69">
        <v>0</v>
      </c>
      <c r="Y3" s="69">
        <v>184.43</v>
      </c>
      <c r="Z3" s="69">
        <v>0</v>
      </c>
      <c r="AA3" s="69">
        <v>0</v>
      </c>
      <c r="AB3" s="69">
        <v>5141.41</v>
      </c>
      <c r="AC3" s="69">
        <v>0</v>
      </c>
      <c r="AD3" s="69">
        <v>0</v>
      </c>
      <c r="AE3" s="69">
        <v>5177.97</v>
      </c>
      <c r="AF3" s="69">
        <v>78.69</v>
      </c>
      <c r="AG3" s="69">
        <v>0</v>
      </c>
      <c r="AH3" s="69">
        <v>0</v>
      </c>
    </row>
    <row r="4" spans="1:257">
      <c r="A4" s="69">
        <f t="shared" ref="A4:A10" si="1">B4/1000</f>
        <v>8657.1777185844239</v>
      </c>
      <c r="B4" s="73">
        <f t="shared" ref="B4:B10" si="2">NPV($B$1,D4:AH4)*(1+$B$1)</f>
        <v>8657177.7185844239</v>
      </c>
      <c r="C4" s="71" t="s">
        <v>11</v>
      </c>
      <c r="D4" s="69">
        <v>282729.81</v>
      </c>
      <c r="E4" s="69">
        <v>302550.06</v>
      </c>
      <c r="F4" s="69">
        <v>337790.44</v>
      </c>
      <c r="G4" s="69">
        <v>315536.01</v>
      </c>
      <c r="H4" s="69">
        <v>355765.78</v>
      </c>
      <c r="I4" s="69">
        <v>518664.25999999995</v>
      </c>
      <c r="J4" s="69">
        <v>617217.37</v>
      </c>
      <c r="K4" s="69">
        <v>617663.78</v>
      </c>
      <c r="L4" s="69">
        <v>651546.17000000004</v>
      </c>
      <c r="M4" s="69">
        <v>674470.93</v>
      </c>
      <c r="N4" s="69">
        <v>681840.46</v>
      </c>
      <c r="O4" s="69">
        <v>720028.18</v>
      </c>
      <c r="P4" s="69">
        <v>743215.65</v>
      </c>
      <c r="Q4" s="69">
        <v>743851.17</v>
      </c>
      <c r="R4" s="69">
        <v>778869.40999999992</v>
      </c>
      <c r="S4" s="69">
        <v>812183.13</v>
      </c>
      <c r="T4" s="69">
        <v>818818.01</v>
      </c>
      <c r="U4" s="69">
        <v>827652.78999999992</v>
      </c>
      <c r="V4" s="69">
        <v>834460.45</v>
      </c>
      <c r="W4" s="69">
        <v>843488.45000000007</v>
      </c>
      <c r="X4" s="69">
        <v>850284.83000000007</v>
      </c>
      <c r="Y4" s="69">
        <v>883575.34</v>
      </c>
      <c r="Z4" s="69">
        <v>907701.99</v>
      </c>
      <c r="AA4" s="69">
        <v>909032.45</v>
      </c>
      <c r="AB4" s="69">
        <v>910125.76</v>
      </c>
      <c r="AC4" s="69">
        <v>911383.28999999992</v>
      </c>
      <c r="AD4" s="69">
        <v>912672.28</v>
      </c>
      <c r="AE4" s="69">
        <v>914140.85</v>
      </c>
      <c r="AF4" s="69">
        <v>915347.66999999993</v>
      </c>
      <c r="AG4" s="69">
        <v>916735.75</v>
      </c>
      <c r="AH4" s="69">
        <v>926258.98</v>
      </c>
    </row>
    <row r="5" spans="1:257">
      <c r="A5" s="69">
        <f t="shared" si="1"/>
        <v>2166.271092287564</v>
      </c>
      <c r="B5" s="73">
        <f t="shared" si="2"/>
        <v>2166271.0922875642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78612.310000000012</v>
      </c>
      <c r="H5" s="69">
        <v>74169.2</v>
      </c>
      <c r="I5" s="69">
        <v>77587.209999999992</v>
      </c>
      <c r="J5" s="69">
        <v>82830.990000000005</v>
      </c>
      <c r="K5" s="69">
        <v>94090.41</v>
      </c>
      <c r="L5" s="69">
        <v>115189.51</v>
      </c>
      <c r="M5" s="69">
        <v>133076.5</v>
      </c>
      <c r="N5" s="69">
        <v>137295.53999999998</v>
      </c>
      <c r="O5" s="69">
        <v>157046.37999999998</v>
      </c>
      <c r="P5" s="69">
        <v>171143.12</v>
      </c>
      <c r="Q5" s="69">
        <v>173333.05</v>
      </c>
      <c r="R5" s="69">
        <v>196087.88999999998</v>
      </c>
      <c r="S5" s="69">
        <v>208861.16</v>
      </c>
      <c r="T5" s="69">
        <v>217087.03</v>
      </c>
      <c r="U5" s="69">
        <v>222860.96000000002</v>
      </c>
      <c r="V5" s="69">
        <v>233958.90000000002</v>
      </c>
      <c r="W5" s="69">
        <v>239986.46999999997</v>
      </c>
      <c r="X5" s="69">
        <v>246910.90000000002</v>
      </c>
      <c r="Y5" s="69">
        <v>271484.43</v>
      </c>
      <c r="Z5" s="69">
        <v>283813.07</v>
      </c>
      <c r="AA5" s="69">
        <v>299233.95</v>
      </c>
      <c r="AB5" s="69">
        <v>310433.21000000002</v>
      </c>
      <c r="AC5" s="69">
        <v>317949.38999999996</v>
      </c>
      <c r="AD5" s="69">
        <v>330218.52</v>
      </c>
      <c r="AE5" s="69">
        <v>342710.09</v>
      </c>
      <c r="AF5" s="69">
        <v>355751.08999999997</v>
      </c>
      <c r="AG5" s="69">
        <v>366151.96</v>
      </c>
      <c r="AH5" s="69">
        <v>377905.66</v>
      </c>
    </row>
    <row r="6" spans="1:257">
      <c r="A6" s="69">
        <f t="shared" si="1"/>
        <v>7763.6156927637376</v>
      </c>
      <c r="B6" s="73">
        <f t="shared" si="2"/>
        <v>7763615.6927637374</v>
      </c>
      <c r="C6" s="71" t="s">
        <v>13</v>
      </c>
      <c r="D6" s="69">
        <v>20806.63</v>
      </c>
      <c r="E6" s="69">
        <v>25882.6</v>
      </c>
      <c r="F6" s="69">
        <v>28248.510000000002</v>
      </c>
      <c r="G6" s="69">
        <v>28345.040000000005</v>
      </c>
      <c r="H6" s="69">
        <v>32469.180000000004</v>
      </c>
      <c r="I6" s="69">
        <v>19671.28</v>
      </c>
      <c r="J6" s="69">
        <v>19316.54</v>
      </c>
      <c r="K6" s="69">
        <v>378884.74</v>
      </c>
      <c r="L6" s="69">
        <v>438855.64999999997</v>
      </c>
      <c r="M6" s="69">
        <v>481905.06000000006</v>
      </c>
      <c r="N6" s="69">
        <v>531104.44999999995</v>
      </c>
      <c r="O6" s="69">
        <v>569659.92999999993</v>
      </c>
      <c r="P6" s="69">
        <v>607723.97</v>
      </c>
      <c r="Q6" s="69">
        <v>670282.92000000004</v>
      </c>
      <c r="R6" s="69">
        <v>715446.53999999992</v>
      </c>
      <c r="S6" s="69">
        <v>766741.15</v>
      </c>
      <c r="T6" s="69">
        <v>844788.61999999988</v>
      </c>
      <c r="U6" s="69">
        <v>919440.20000000007</v>
      </c>
      <c r="V6" s="69">
        <v>1005351.1900000001</v>
      </c>
      <c r="W6" s="69">
        <v>1107663.23</v>
      </c>
      <c r="X6" s="69">
        <v>1203442.5399999998</v>
      </c>
      <c r="Y6" s="69">
        <v>1266597.4000000001</v>
      </c>
      <c r="Z6" s="69">
        <v>1357064.2500000002</v>
      </c>
      <c r="AA6" s="69">
        <v>1441430.71</v>
      </c>
      <c r="AB6" s="69">
        <v>1530689.4600000002</v>
      </c>
      <c r="AC6" s="69">
        <v>1641185.9999999998</v>
      </c>
      <c r="AD6" s="69">
        <v>1752283.33</v>
      </c>
      <c r="AE6" s="69">
        <v>1878392.98</v>
      </c>
      <c r="AF6" s="69">
        <v>2009211.25</v>
      </c>
      <c r="AG6" s="69">
        <v>2161521.7800000003</v>
      </c>
      <c r="AH6" s="69">
        <v>2307197</v>
      </c>
    </row>
    <row r="7" spans="1:257">
      <c r="A7" s="69">
        <f t="shared" si="1"/>
        <v>32282.89459155533</v>
      </c>
      <c r="B7" s="73">
        <f>NPV($B$1,D7:AH7)*(1+$B$1)</f>
        <v>32282894.591555331</v>
      </c>
      <c r="C7" s="76" t="s">
        <v>14</v>
      </c>
      <c r="D7" s="69">
        <v>1169931.31</v>
      </c>
      <c r="E7" s="69">
        <v>1254373.76</v>
      </c>
      <c r="F7" s="69">
        <v>1327193.95</v>
      </c>
      <c r="G7" s="69">
        <v>1313638.6300000001</v>
      </c>
      <c r="H7" s="69">
        <v>1431540.28</v>
      </c>
      <c r="I7" s="69">
        <v>1533521.1199999999</v>
      </c>
      <c r="J7" s="69">
        <v>1644330.51</v>
      </c>
      <c r="K7" s="69">
        <v>1786279.11</v>
      </c>
      <c r="L7" s="69">
        <v>2014116.33</v>
      </c>
      <c r="M7" s="69">
        <v>2173444.81</v>
      </c>
      <c r="N7" s="69">
        <v>2272856.4699999997</v>
      </c>
      <c r="O7" s="69">
        <v>2368531.85</v>
      </c>
      <c r="P7" s="69">
        <v>2465923.4299999997</v>
      </c>
      <c r="Q7" s="69">
        <v>2584410.0800000005</v>
      </c>
      <c r="R7" s="69">
        <v>2695951.5400000005</v>
      </c>
      <c r="S7" s="69">
        <v>2801091.28</v>
      </c>
      <c r="T7" s="69">
        <v>2911551.65</v>
      </c>
      <c r="U7" s="69">
        <v>3023889.59</v>
      </c>
      <c r="V7" s="69">
        <v>3175037.6500000004</v>
      </c>
      <c r="W7" s="69">
        <v>3324245.63</v>
      </c>
      <c r="X7" s="69">
        <v>3471648.4499999997</v>
      </c>
      <c r="Y7" s="69">
        <v>3639636.34</v>
      </c>
      <c r="Z7" s="69">
        <v>3778025.04</v>
      </c>
      <c r="AA7" s="69">
        <v>3906877.3299999996</v>
      </c>
      <c r="AB7" s="69">
        <v>4058316.25</v>
      </c>
      <c r="AC7" s="69">
        <v>4176638.9099999997</v>
      </c>
      <c r="AD7" s="69">
        <v>4314153.08</v>
      </c>
      <c r="AE7" s="69">
        <v>4489746.78</v>
      </c>
      <c r="AF7" s="69">
        <v>4624339.47</v>
      </c>
      <c r="AG7" s="69">
        <v>4766052.6100000003</v>
      </c>
      <c r="AH7" s="69">
        <v>4917357.08</v>
      </c>
    </row>
    <row r="8" spans="1:257">
      <c r="A8" s="69">
        <f t="shared" si="1"/>
        <v>6346.2695232738515</v>
      </c>
      <c r="B8" s="73">
        <f t="shared" si="2"/>
        <v>6346269.5232738517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434160.69</v>
      </c>
      <c r="H8" s="69">
        <v>455350.98</v>
      </c>
      <c r="I8" s="69">
        <v>477461.44999999995</v>
      </c>
      <c r="J8" s="69">
        <v>498165.37</v>
      </c>
      <c r="K8" s="69">
        <v>553992.56000000006</v>
      </c>
      <c r="L8" s="69">
        <v>579127.11</v>
      </c>
      <c r="M8" s="69">
        <v>606183.68000000005</v>
      </c>
      <c r="N8" s="69">
        <v>635773.78</v>
      </c>
      <c r="O8" s="69">
        <v>521448.1</v>
      </c>
      <c r="P8" s="69">
        <v>385380.25</v>
      </c>
      <c r="Q8" s="69">
        <v>323900.77</v>
      </c>
      <c r="R8" s="69">
        <v>331844.5</v>
      </c>
      <c r="S8" s="69">
        <v>341643.96</v>
      </c>
      <c r="T8" s="69">
        <v>355807.49</v>
      </c>
      <c r="U8" s="69">
        <v>368530.56999999995</v>
      </c>
      <c r="V8" s="69">
        <v>384663.54</v>
      </c>
      <c r="W8" s="69">
        <v>405639.73</v>
      </c>
      <c r="X8" s="69">
        <v>416890.64999999997</v>
      </c>
      <c r="Y8" s="69">
        <v>380973.60000000003</v>
      </c>
      <c r="Z8" s="69">
        <v>391091.29</v>
      </c>
      <c r="AA8" s="69">
        <v>409489.17</v>
      </c>
      <c r="AB8" s="69">
        <v>422510.42000000004</v>
      </c>
      <c r="AC8" s="69">
        <v>440284.57999999996</v>
      </c>
      <c r="AD8" s="69">
        <v>451927.08999999997</v>
      </c>
      <c r="AE8" s="69">
        <v>469349.58</v>
      </c>
      <c r="AF8" s="69">
        <v>493262.88</v>
      </c>
      <c r="AG8" s="69">
        <v>515839.36</v>
      </c>
      <c r="AH8" s="69">
        <v>535106.64</v>
      </c>
    </row>
    <row r="9" spans="1:257">
      <c r="A9" s="69">
        <f t="shared" si="1"/>
        <v>2054.7781119942019</v>
      </c>
      <c r="B9" s="73">
        <f t="shared" si="2"/>
        <v>2054778.1119942018</v>
      </c>
      <c r="C9" s="71" t="s">
        <v>16</v>
      </c>
      <c r="D9" s="69">
        <v>202268.37999999998</v>
      </c>
      <c r="E9" s="69">
        <v>197584.76</v>
      </c>
      <c r="F9" s="69">
        <v>193958.94</v>
      </c>
      <c r="G9" s="69">
        <v>256835.08000000002</v>
      </c>
      <c r="H9" s="69">
        <v>306733.17</v>
      </c>
      <c r="I9" s="69">
        <v>326871.73000000004</v>
      </c>
      <c r="J9" s="69">
        <v>314778.89</v>
      </c>
      <c r="K9" s="69">
        <v>408652.62</v>
      </c>
      <c r="L9" s="69">
        <v>193530.73000000004</v>
      </c>
      <c r="M9" s="69">
        <v>83313.88</v>
      </c>
      <c r="N9" s="69">
        <v>83184.099999999991</v>
      </c>
      <c r="O9" s="69">
        <v>57536.959999999999</v>
      </c>
      <c r="P9" s="69">
        <v>49297.86</v>
      </c>
      <c r="Q9" s="69">
        <v>50156.339999999989</v>
      </c>
      <c r="R9" s="69">
        <v>21664.260000000002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4563.8245366319234</v>
      </c>
      <c r="B10" s="78">
        <f t="shared" si="2"/>
        <v>4563824.5366319232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17188.325505384375</v>
      </c>
      <c r="H10" s="77">
        <f t="shared" si="3"/>
        <v>29210.605854405672</v>
      </c>
      <c r="I10" s="77">
        <f t="shared" si="3"/>
        <v>102134.56574510616</v>
      </c>
      <c r="J10" s="77">
        <f t="shared" si="3"/>
        <v>230109.81798426702</v>
      </c>
      <c r="K10" s="77">
        <f t="shared" si="3"/>
        <v>225037.421875</v>
      </c>
      <c r="L10" s="77">
        <f t="shared" si="3"/>
        <v>321670.125</v>
      </c>
      <c r="M10" s="77">
        <f t="shared" si="3"/>
        <v>384418.375</v>
      </c>
      <c r="N10" s="77">
        <f t="shared" si="3"/>
        <v>383598.4375</v>
      </c>
      <c r="O10" s="77">
        <f t="shared" si="3"/>
        <v>452582.65625</v>
      </c>
      <c r="P10" s="77">
        <f t="shared" si="3"/>
        <v>489790.03125</v>
      </c>
      <c r="Q10" s="77">
        <f t="shared" si="3"/>
        <v>474529.9375</v>
      </c>
      <c r="R10" s="77">
        <f t="shared" si="3"/>
        <v>579863</v>
      </c>
      <c r="S10" s="77">
        <f t="shared" si="3"/>
        <v>658532.375</v>
      </c>
      <c r="T10" s="77">
        <f t="shared" si="3"/>
        <v>646354.1875</v>
      </c>
      <c r="U10" s="77">
        <f t="shared" si="3"/>
        <v>638617.8125</v>
      </c>
      <c r="V10" s="77">
        <f t="shared" si="3"/>
        <v>626914.625</v>
      </c>
      <c r="W10" s="77">
        <f t="shared" si="3"/>
        <v>619822.25</v>
      </c>
      <c r="X10" s="77">
        <f t="shared" si="3"/>
        <v>608440.9375</v>
      </c>
      <c r="Y10" s="77">
        <f t="shared" si="3"/>
        <v>680677.5625</v>
      </c>
      <c r="Z10" s="77">
        <f t="shared" si="3"/>
        <v>722317.75</v>
      </c>
      <c r="AA10" s="77">
        <f t="shared" si="3"/>
        <v>696439.4375</v>
      </c>
      <c r="AB10" s="77">
        <f t="shared" si="3"/>
        <v>670862.375</v>
      </c>
      <c r="AC10" s="77">
        <f t="shared" si="3"/>
        <v>646241.5</v>
      </c>
      <c r="AD10" s="77">
        <f t="shared" si="3"/>
        <v>623145.875</v>
      </c>
      <c r="AE10" s="77">
        <f t="shared" si="3"/>
        <v>600866.5</v>
      </c>
      <c r="AF10" s="77">
        <f t="shared" si="3"/>
        <v>579232.1875</v>
      </c>
      <c r="AG10" s="77">
        <f t="shared" si="3"/>
        <v>558653.3125</v>
      </c>
      <c r="AH10" s="77">
        <f t="shared" si="3"/>
        <v>556884.75</v>
      </c>
    </row>
    <row r="11" spans="1:257">
      <c r="A11" s="69">
        <f>SUM(A3:A10)</f>
        <v>63839.162545610292</v>
      </c>
      <c r="B11" s="80">
        <f>SUM(B3:B10)</f>
        <v>63839162.545610294</v>
      </c>
      <c r="C11" s="81"/>
      <c r="D11" s="69">
        <f>SUM(D3:D10)</f>
        <v>2211766.7715699999</v>
      </c>
      <c r="E11" s="69">
        <f t="shared" ref="E11:AG11" si="4">SUM(E3:E10)</f>
        <v>2233540.6040017498</v>
      </c>
      <c r="F11" s="69">
        <f t="shared" si="4"/>
        <v>2371980.319782625</v>
      </c>
      <c r="G11" s="69">
        <f t="shared" si="4"/>
        <v>2444316.0855053845</v>
      </c>
      <c r="H11" s="69">
        <f t="shared" si="4"/>
        <v>2685239.1958544054</v>
      </c>
      <c r="I11" s="69">
        <f t="shared" si="4"/>
        <v>3055911.6157451062</v>
      </c>
      <c r="J11" s="69">
        <f t="shared" si="4"/>
        <v>3406749.4879842675</v>
      </c>
      <c r="K11" s="69">
        <f t="shared" si="4"/>
        <v>4064600.6418750002</v>
      </c>
      <c r="L11" s="69">
        <f t="shared" si="4"/>
        <v>4314035.625</v>
      </c>
      <c r="M11" s="69">
        <f t="shared" si="4"/>
        <v>4536813.2350000003</v>
      </c>
      <c r="N11" s="69">
        <f t="shared" si="4"/>
        <v>4725653.2374999998</v>
      </c>
      <c r="O11" s="69">
        <f t="shared" si="4"/>
        <v>4846983.7462499999</v>
      </c>
      <c r="P11" s="69">
        <f t="shared" si="4"/>
        <v>4912474.3112500003</v>
      </c>
      <c r="Q11" s="69">
        <f t="shared" si="4"/>
        <v>5020608.3675000006</v>
      </c>
      <c r="R11" s="69">
        <f t="shared" si="4"/>
        <v>5320816.24</v>
      </c>
      <c r="S11" s="69">
        <f t="shared" si="4"/>
        <v>5597845.1950000003</v>
      </c>
      <c r="T11" s="69">
        <f t="shared" si="4"/>
        <v>5802496.8075000001</v>
      </c>
      <c r="U11" s="69">
        <f t="shared" si="4"/>
        <v>6009081.7425000006</v>
      </c>
      <c r="V11" s="69">
        <f t="shared" si="4"/>
        <v>6271423.0350000011</v>
      </c>
      <c r="W11" s="69">
        <f t="shared" si="4"/>
        <v>6548935.5800000001</v>
      </c>
      <c r="X11" s="69">
        <f t="shared" si="4"/>
        <v>6805708.1274999995</v>
      </c>
      <c r="Y11" s="69">
        <f t="shared" si="4"/>
        <v>7131218.9224999994</v>
      </c>
      <c r="Z11" s="69">
        <f t="shared" si="4"/>
        <v>7448103.2100000009</v>
      </c>
      <c r="AA11" s="69">
        <f t="shared" si="4"/>
        <v>7670592.8674999997</v>
      </c>
      <c r="AB11" s="69">
        <f t="shared" si="4"/>
        <v>7916168.7050000001</v>
      </c>
      <c r="AC11" s="69">
        <f t="shared" si="4"/>
        <v>8141773.4900000002</v>
      </c>
      <c r="AD11" s="69">
        <f t="shared" si="4"/>
        <v>8392489.995000001</v>
      </c>
      <c r="AE11" s="69">
        <f t="shared" si="4"/>
        <v>8708474.5700000003</v>
      </c>
      <c r="AF11" s="69">
        <f t="shared" si="4"/>
        <v>8985313.057500001</v>
      </c>
      <c r="AG11" s="69">
        <f t="shared" si="4"/>
        <v>9293044.5925000012</v>
      </c>
      <c r="AH11" s="69">
        <f>SUM(AH3:AH10)</f>
        <v>9628799.9299999997</v>
      </c>
    </row>
    <row r="12" spans="1:257" s="76" customFormat="1">
      <c r="A12" s="74"/>
      <c r="C12" s="82"/>
      <c r="D12" s="83">
        <f>D11-D10</f>
        <v>2208204.6</v>
      </c>
      <c r="E12" s="83">
        <f t="shared" ref="E12:AH12" si="5">E11-E10</f>
        <v>2230703.34</v>
      </c>
      <c r="F12" s="83">
        <f t="shared" si="5"/>
        <v>2359456.7000000002</v>
      </c>
      <c r="G12" s="83">
        <f t="shared" si="5"/>
        <v>2427127.7600000002</v>
      </c>
      <c r="H12" s="83">
        <f t="shared" si="5"/>
        <v>2656028.59</v>
      </c>
      <c r="I12" s="83">
        <f t="shared" si="5"/>
        <v>2953777.0500000003</v>
      </c>
      <c r="J12" s="83">
        <f t="shared" si="5"/>
        <v>3176639.6700000004</v>
      </c>
      <c r="K12" s="83">
        <f t="shared" si="5"/>
        <v>3839563.22</v>
      </c>
      <c r="L12" s="83">
        <f t="shared" si="5"/>
        <v>3992365.5</v>
      </c>
      <c r="M12" s="83">
        <f t="shared" si="5"/>
        <v>4152394.8600000003</v>
      </c>
      <c r="N12" s="83">
        <f t="shared" si="5"/>
        <v>4342054.8</v>
      </c>
      <c r="O12" s="83">
        <f t="shared" si="5"/>
        <v>4394401.09</v>
      </c>
      <c r="P12" s="83">
        <f t="shared" si="5"/>
        <v>4422684.28</v>
      </c>
      <c r="Q12" s="83">
        <f t="shared" si="5"/>
        <v>4546078.4300000006</v>
      </c>
      <c r="R12" s="83">
        <f t="shared" si="5"/>
        <v>4740953.24</v>
      </c>
      <c r="S12" s="83">
        <f t="shared" si="5"/>
        <v>4939312.82</v>
      </c>
      <c r="T12" s="83">
        <f t="shared" si="5"/>
        <v>5156142.62</v>
      </c>
      <c r="U12" s="83">
        <f t="shared" si="5"/>
        <v>5370463.9300000006</v>
      </c>
      <c r="V12" s="83">
        <f t="shared" si="5"/>
        <v>5644508.4100000011</v>
      </c>
      <c r="W12" s="83">
        <f t="shared" si="5"/>
        <v>5929113.3300000001</v>
      </c>
      <c r="X12" s="83">
        <f t="shared" si="5"/>
        <v>6197267.1899999995</v>
      </c>
      <c r="Y12" s="83">
        <f t="shared" si="5"/>
        <v>6450541.3599999994</v>
      </c>
      <c r="Z12" s="83">
        <f t="shared" si="5"/>
        <v>6725785.4600000009</v>
      </c>
      <c r="AA12" s="83">
        <f t="shared" si="5"/>
        <v>6974153.4299999997</v>
      </c>
      <c r="AB12" s="83">
        <f t="shared" si="5"/>
        <v>7245306.3300000001</v>
      </c>
      <c r="AC12" s="83">
        <f t="shared" si="5"/>
        <v>7495531.9900000002</v>
      </c>
      <c r="AD12" s="83">
        <f t="shared" si="5"/>
        <v>7769344.120000001</v>
      </c>
      <c r="AE12" s="83">
        <f t="shared" si="5"/>
        <v>8107608.0700000003</v>
      </c>
      <c r="AF12" s="83">
        <f t="shared" si="5"/>
        <v>8406080.870000001</v>
      </c>
      <c r="AG12" s="83">
        <f t="shared" si="5"/>
        <v>8734391.2800000012</v>
      </c>
      <c r="AH12" s="83">
        <f t="shared" si="5"/>
        <v>9071915.1799999997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63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4563.8245366319234</v>
      </c>
      <c r="B15" s="78">
        <f t="shared" ref="B15" si="7">NPV($B$1,D15:AH15)*(1+$B$1)</f>
        <v>4563824.5366319232</v>
      </c>
      <c r="C15" s="77" t="s">
        <v>17</v>
      </c>
      <c r="D15" s="77">
        <f t="shared" ref="D15:AH15" si="8">D16+D19+D20</f>
        <v>3562.17157</v>
      </c>
      <c r="E15" s="77">
        <f t="shared" si="8"/>
        <v>2837.2640017499998</v>
      </c>
      <c r="F15" s="77">
        <f t="shared" si="8"/>
        <v>12523.619782624999</v>
      </c>
      <c r="G15" s="77">
        <f t="shared" si="8"/>
        <v>17188.325505384375</v>
      </c>
      <c r="H15" s="77">
        <f t="shared" si="8"/>
        <v>29210.605854405672</v>
      </c>
      <c r="I15" s="77">
        <f t="shared" si="8"/>
        <v>102134.56574510616</v>
      </c>
      <c r="J15" s="77">
        <f t="shared" si="8"/>
        <v>230109.81798426702</v>
      </c>
      <c r="K15" s="77">
        <f t="shared" si="8"/>
        <v>225037.421875</v>
      </c>
      <c r="L15" s="77">
        <f t="shared" si="8"/>
        <v>321670.125</v>
      </c>
      <c r="M15" s="77">
        <f t="shared" si="8"/>
        <v>384418.375</v>
      </c>
      <c r="N15" s="77">
        <f t="shared" si="8"/>
        <v>383598.4375</v>
      </c>
      <c r="O15" s="77">
        <f t="shared" si="8"/>
        <v>452582.65625</v>
      </c>
      <c r="P15" s="77">
        <f t="shared" si="8"/>
        <v>489790.03125</v>
      </c>
      <c r="Q15" s="77">
        <f t="shared" si="8"/>
        <v>474529.9375</v>
      </c>
      <c r="R15" s="77">
        <f t="shared" si="8"/>
        <v>579863</v>
      </c>
      <c r="S15" s="77">
        <f t="shared" si="8"/>
        <v>658532.375</v>
      </c>
      <c r="T15" s="77">
        <f t="shared" si="8"/>
        <v>646354.1875</v>
      </c>
      <c r="U15" s="77">
        <f t="shared" si="8"/>
        <v>638617.8125</v>
      </c>
      <c r="V15" s="77">
        <f t="shared" si="8"/>
        <v>626914.625</v>
      </c>
      <c r="W15" s="77">
        <f t="shared" si="8"/>
        <v>619822.25</v>
      </c>
      <c r="X15" s="77">
        <f t="shared" si="8"/>
        <v>608440.9375</v>
      </c>
      <c r="Y15" s="77">
        <f t="shared" si="8"/>
        <v>680677.5625</v>
      </c>
      <c r="Z15" s="77">
        <f t="shared" si="8"/>
        <v>722317.75</v>
      </c>
      <c r="AA15" s="77">
        <f t="shared" si="8"/>
        <v>696439.4375</v>
      </c>
      <c r="AB15" s="77">
        <f t="shared" si="8"/>
        <v>670862.375</v>
      </c>
      <c r="AC15" s="77">
        <f t="shared" si="8"/>
        <v>646241.5</v>
      </c>
      <c r="AD15" s="77">
        <f t="shared" si="8"/>
        <v>623145.875</v>
      </c>
      <c r="AE15" s="77">
        <f t="shared" si="8"/>
        <v>600866.5</v>
      </c>
      <c r="AF15" s="77">
        <f t="shared" si="8"/>
        <v>579232.1875</v>
      </c>
      <c r="AG15" s="77">
        <f t="shared" si="8"/>
        <v>558653.3125</v>
      </c>
      <c r="AH15" s="77">
        <f t="shared" si="8"/>
        <v>556884.75</v>
      </c>
    </row>
    <row r="16" spans="1:257">
      <c r="A16" s="77">
        <f t="shared" ref="A16" si="9">B16/1000</f>
        <v>4539.1865384094772</v>
      </c>
      <c r="B16" s="78">
        <f t="shared" ref="B16" si="10">NPV($B$1,D16:AH16)*(1+$B$1)</f>
        <v>4539186.5384094771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9546.4150390625</v>
      </c>
      <c r="H16" s="112">
        <v>25057.67578125</v>
      </c>
      <c r="I16" s="112">
        <v>99451.5625</v>
      </c>
      <c r="J16" s="112">
        <v>229670.78125</v>
      </c>
      <c r="K16" s="112">
        <v>225037.421875</v>
      </c>
      <c r="L16" s="112">
        <v>321670.125</v>
      </c>
      <c r="M16" s="112">
        <v>384418.375</v>
      </c>
      <c r="N16" s="112">
        <v>383598.4375</v>
      </c>
      <c r="O16" s="112">
        <v>452582.65625</v>
      </c>
      <c r="P16" s="112">
        <v>489790.03125</v>
      </c>
      <c r="Q16" s="112">
        <v>474529.9375</v>
      </c>
      <c r="R16" s="112">
        <v>579863</v>
      </c>
      <c r="S16" s="112">
        <v>658532.375</v>
      </c>
      <c r="T16" s="112">
        <v>646354.1875</v>
      </c>
      <c r="U16" s="112">
        <v>638617.8125</v>
      </c>
      <c r="V16" s="112">
        <v>626914.625</v>
      </c>
      <c r="W16" s="112">
        <v>619822.25</v>
      </c>
      <c r="X16" s="112">
        <v>608440.9375</v>
      </c>
      <c r="Y16" s="112">
        <v>680677.5625</v>
      </c>
      <c r="Z16" s="112">
        <v>722317.75</v>
      </c>
      <c r="AA16" s="112">
        <v>696439.4375</v>
      </c>
      <c r="AB16" s="112">
        <v>670862.375</v>
      </c>
      <c r="AC16" s="112">
        <v>646241.5</v>
      </c>
      <c r="AD16" s="112">
        <v>623145.875</v>
      </c>
      <c r="AE16" s="112">
        <v>600866.5</v>
      </c>
      <c r="AF16" s="112">
        <v>579232.1875</v>
      </c>
      <c r="AG16" s="112">
        <v>558653.3125</v>
      </c>
      <c r="AH16" s="112">
        <v>556884.75</v>
      </c>
      <c r="AI16" s="69"/>
    </row>
    <row r="17" spans="1:35"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69"/>
    </row>
    <row r="18" spans="1:35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69"/>
    </row>
    <row r="19" spans="1:35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5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0" orientation="landscape" r:id="rId1"/>
  <headerFooter>
    <oddHeader>&amp;L&amp;Z&amp;F</oddHeader>
    <oddFooter>&amp;L&amp;A&amp;R14LGBRA-NRGPOD1-8-DOC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zoomScale="85" zoomScaleNormal="85" workbookViewId="0">
      <selection activeCell="C4" sqref="C4"/>
    </sheetView>
  </sheetViews>
  <sheetFormatPr defaultColWidth="10.44140625" defaultRowHeight="10.199999999999999"/>
  <cols>
    <col min="1" max="1" width="6.6640625" style="69" bestFit="1" customWidth="1"/>
    <col min="2" max="2" width="13.5546875" style="71" bestFit="1" customWidth="1"/>
    <col min="3" max="3" width="38.109375" style="71" bestFit="1" customWidth="1"/>
    <col min="4" max="34" width="10.88671875" style="71" bestFit="1" customWidth="1"/>
    <col min="35" max="16384" width="10.4414062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64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2.847381449773525</v>
      </c>
      <c r="B3" s="73">
        <f>NPV($B$1,D3:AH3)*(1+$B$1)</f>
        <v>2847.3814497735252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784.74</v>
      </c>
      <c r="Q3" s="69">
        <v>0.8</v>
      </c>
      <c r="R3" s="69">
        <v>1211.46</v>
      </c>
      <c r="S3" s="69">
        <v>26.62</v>
      </c>
      <c r="T3" s="69">
        <v>0</v>
      </c>
      <c r="U3" s="69">
        <v>267.25</v>
      </c>
      <c r="V3" s="69">
        <v>0</v>
      </c>
      <c r="W3" s="69">
        <v>0</v>
      </c>
      <c r="X3" s="69">
        <v>0</v>
      </c>
      <c r="Y3" s="69">
        <v>0</v>
      </c>
      <c r="Z3" s="69">
        <v>0</v>
      </c>
      <c r="AA3" s="69">
        <v>0</v>
      </c>
      <c r="AB3" s="69">
        <v>0</v>
      </c>
      <c r="AC3" s="69">
        <v>0</v>
      </c>
      <c r="AD3" s="69">
        <v>6634.01</v>
      </c>
      <c r="AE3" s="69">
        <v>254.25</v>
      </c>
      <c r="AF3" s="69">
        <v>0</v>
      </c>
      <c r="AG3" s="69">
        <v>0</v>
      </c>
      <c r="AH3" s="69">
        <v>1128.74</v>
      </c>
    </row>
    <row r="4" spans="1:257">
      <c r="A4" s="69">
        <f t="shared" ref="A4:A10" si="1">B4/1000</f>
        <v>8563.6056178903818</v>
      </c>
      <c r="B4" s="73">
        <f t="shared" ref="B4:B10" si="2">NPV($B$1,D4:AH4)*(1+$B$1)</f>
        <v>8563605.6178903822</v>
      </c>
      <c r="C4" s="71" t="s">
        <v>11</v>
      </c>
      <c r="D4" s="69">
        <v>282729.81</v>
      </c>
      <c r="E4" s="69">
        <v>302550.06</v>
      </c>
      <c r="F4" s="69">
        <v>321047.94</v>
      </c>
      <c r="G4" s="69">
        <v>315072.67</v>
      </c>
      <c r="H4" s="69">
        <v>355561.51</v>
      </c>
      <c r="I4" s="69">
        <v>518454.88</v>
      </c>
      <c r="J4" s="69">
        <v>617002.76</v>
      </c>
      <c r="K4" s="69">
        <v>617443.20000000007</v>
      </c>
      <c r="L4" s="69">
        <v>651320.70000000007</v>
      </c>
      <c r="M4" s="69">
        <v>674239.82</v>
      </c>
      <c r="N4" s="69">
        <v>674764.72</v>
      </c>
      <c r="O4" s="69">
        <v>707151.97</v>
      </c>
      <c r="P4" s="69">
        <v>730340.48</v>
      </c>
      <c r="Q4" s="69">
        <v>730977.19000000006</v>
      </c>
      <c r="R4" s="69">
        <v>765996.65</v>
      </c>
      <c r="S4" s="69">
        <v>799311.76</v>
      </c>
      <c r="T4" s="69">
        <v>805947.77</v>
      </c>
      <c r="U4" s="69">
        <v>814783.88</v>
      </c>
      <c r="V4" s="69">
        <v>821592.89</v>
      </c>
      <c r="W4" s="69">
        <v>830622.43</v>
      </c>
      <c r="X4" s="69">
        <v>837420.05999999994</v>
      </c>
      <c r="Y4" s="69">
        <v>870712.01</v>
      </c>
      <c r="Z4" s="69">
        <v>894840.15</v>
      </c>
      <c r="AA4" s="69">
        <v>896172.31</v>
      </c>
      <c r="AB4" s="69">
        <v>897267.02</v>
      </c>
      <c r="AC4" s="69">
        <v>898526.15</v>
      </c>
      <c r="AD4" s="69">
        <v>899816.77</v>
      </c>
      <c r="AE4" s="69">
        <v>901287.22</v>
      </c>
      <c r="AF4" s="69">
        <v>902495.59000000008</v>
      </c>
      <c r="AG4" s="69">
        <v>911987.93</v>
      </c>
      <c r="AH4" s="69">
        <v>919407.46</v>
      </c>
    </row>
    <row r="5" spans="1:257">
      <c r="A5" s="69">
        <f t="shared" si="1"/>
        <v>2156.7241224784957</v>
      </c>
      <c r="B5" s="73">
        <f t="shared" si="2"/>
        <v>2156724.1224784958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76451.06</v>
      </c>
      <c r="H5" s="69">
        <v>71301.37999999999</v>
      </c>
      <c r="I5" s="69">
        <v>75367.140000000014</v>
      </c>
      <c r="J5" s="69">
        <v>81640.349999999991</v>
      </c>
      <c r="K5" s="69">
        <v>92225.07</v>
      </c>
      <c r="L5" s="69">
        <v>114770.82999999999</v>
      </c>
      <c r="M5" s="69">
        <v>131838.12</v>
      </c>
      <c r="N5" s="69">
        <v>136396.94</v>
      </c>
      <c r="O5" s="69">
        <v>156426.62</v>
      </c>
      <c r="P5" s="69">
        <v>170803.63999999998</v>
      </c>
      <c r="Q5" s="69">
        <v>174181.94</v>
      </c>
      <c r="R5" s="69">
        <v>195386.73</v>
      </c>
      <c r="S5" s="69">
        <v>209607.40999999997</v>
      </c>
      <c r="T5" s="69">
        <v>216981.50999999998</v>
      </c>
      <c r="U5" s="69">
        <v>222789.26</v>
      </c>
      <c r="V5" s="69">
        <v>232321.74000000002</v>
      </c>
      <c r="W5" s="69">
        <v>240492.65</v>
      </c>
      <c r="X5" s="69">
        <v>246373.09</v>
      </c>
      <c r="Y5" s="69">
        <v>271939.03000000003</v>
      </c>
      <c r="Z5" s="69">
        <v>286885.90000000008</v>
      </c>
      <c r="AA5" s="69">
        <v>300331.39999999997</v>
      </c>
      <c r="AB5" s="69">
        <v>309901.07</v>
      </c>
      <c r="AC5" s="69">
        <v>318421.45</v>
      </c>
      <c r="AD5" s="69">
        <v>329757.08999999997</v>
      </c>
      <c r="AE5" s="69">
        <v>342898.77</v>
      </c>
      <c r="AF5" s="69">
        <v>353915.57</v>
      </c>
      <c r="AG5" s="69">
        <v>364626.04</v>
      </c>
      <c r="AH5" s="69">
        <v>376155.12999999995</v>
      </c>
    </row>
    <row r="6" spans="1:257">
      <c r="A6" s="69">
        <f t="shared" si="1"/>
        <v>7759.4558001028608</v>
      </c>
      <c r="B6" s="73">
        <f t="shared" si="2"/>
        <v>7759455.8001028607</v>
      </c>
      <c r="C6" s="71" t="s">
        <v>13</v>
      </c>
      <c r="D6" s="69">
        <v>20806.63</v>
      </c>
      <c r="E6" s="69">
        <v>25882.6</v>
      </c>
      <c r="F6" s="69">
        <v>28248.510000000002</v>
      </c>
      <c r="G6" s="69">
        <v>27527.77</v>
      </c>
      <c r="H6" s="69">
        <v>31930.05</v>
      </c>
      <c r="I6" s="69">
        <v>19459.12</v>
      </c>
      <c r="J6" s="69">
        <v>19148.43</v>
      </c>
      <c r="K6" s="69">
        <v>369794.32</v>
      </c>
      <c r="L6" s="69">
        <v>437588.39000000007</v>
      </c>
      <c r="M6" s="69">
        <v>483466.55</v>
      </c>
      <c r="N6" s="69">
        <v>533343.01</v>
      </c>
      <c r="O6" s="69">
        <v>571079.0399999998</v>
      </c>
      <c r="P6" s="69">
        <v>610143.59</v>
      </c>
      <c r="Q6" s="69">
        <v>669123.52999999991</v>
      </c>
      <c r="R6" s="69">
        <v>716159.64999999979</v>
      </c>
      <c r="S6" s="69">
        <v>768280.27</v>
      </c>
      <c r="T6" s="69">
        <v>843207.28999999992</v>
      </c>
      <c r="U6" s="69">
        <v>921859.74000000011</v>
      </c>
      <c r="V6" s="69">
        <v>1004537.5500000002</v>
      </c>
      <c r="W6" s="69">
        <v>1099458.4199999997</v>
      </c>
      <c r="X6" s="69">
        <v>1203312.7100000002</v>
      </c>
      <c r="Y6" s="69">
        <v>1266735.9000000001</v>
      </c>
      <c r="Z6" s="69">
        <v>1343468.2999999998</v>
      </c>
      <c r="AA6" s="69">
        <v>1435693.6299999997</v>
      </c>
      <c r="AB6" s="69">
        <v>1536474</v>
      </c>
      <c r="AC6" s="69">
        <v>1643685.1</v>
      </c>
      <c r="AD6" s="69">
        <v>1760178.4800000004</v>
      </c>
      <c r="AE6" s="69">
        <v>1882942.61</v>
      </c>
      <c r="AF6" s="69">
        <v>2016310.94</v>
      </c>
      <c r="AG6" s="69">
        <v>2168051.4900000007</v>
      </c>
      <c r="AH6" s="69">
        <v>2309290.88</v>
      </c>
    </row>
    <row r="7" spans="1:257">
      <c r="A7" s="69">
        <f t="shared" si="1"/>
        <v>32147.331979298462</v>
      </c>
      <c r="B7" s="73">
        <f>NPV($B$1,D7:AH7)*(1+$B$1)</f>
        <v>32147331.979298461</v>
      </c>
      <c r="C7" s="76" t="s">
        <v>14</v>
      </c>
      <c r="D7" s="69">
        <v>1169931.31</v>
      </c>
      <c r="E7" s="69">
        <v>1254373.76</v>
      </c>
      <c r="F7" s="69">
        <v>1327193.95</v>
      </c>
      <c r="G7" s="69">
        <v>1279241.32</v>
      </c>
      <c r="H7" s="69">
        <v>1402157.1199999999</v>
      </c>
      <c r="I7" s="69">
        <v>1502831.24</v>
      </c>
      <c r="J7" s="69">
        <v>1623108.1099999999</v>
      </c>
      <c r="K7" s="69">
        <v>1747530.56</v>
      </c>
      <c r="L7" s="69">
        <v>2009845.53</v>
      </c>
      <c r="M7" s="69">
        <v>2171221.2099999995</v>
      </c>
      <c r="N7" s="69">
        <v>2272632.5499999998</v>
      </c>
      <c r="O7" s="69">
        <v>2363870.1100000003</v>
      </c>
      <c r="P7" s="69">
        <v>2460541.1500000004</v>
      </c>
      <c r="Q7" s="69">
        <v>2585293.08</v>
      </c>
      <c r="R7" s="69">
        <v>2691428.74</v>
      </c>
      <c r="S7" s="69">
        <v>2804496.6199999996</v>
      </c>
      <c r="T7" s="69">
        <v>2910467.2699999996</v>
      </c>
      <c r="U7" s="69">
        <v>3024065.39</v>
      </c>
      <c r="V7" s="69">
        <v>3168718.54</v>
      </c>
      <c r="W7" s="69">
        <v>3319940.2700000005</v>
      </c>
      <c r="X7" s="69">
        <v>3462996.3999999994</v>
      </c>
      <c r="Y7" s="69">
        <v>3634972.05</v>
      </c>
      <c r="Z7" s="69">
        <v>3767375.6700000004</v>
      </c>
      <c r="AA7" s="69">
        <v>3910409.4099999997</v>
      </c>
      <c r="AB7" s="69">
        <v>4049476.9400000004</v>
      </c>
      <c r="AC7" s="69">
        <v>4186837.9699999997</v>
      </c>
      <c r="AD7" s="69">
        <v>4314639.4000000004</v>
      </c>
      <c r="AE7" s="69">
        <v>4475259.3500000006</v>
      </c>
      <c r="AF7" s="69">
        <v>4616992.8600000003</v>
      </c>
      <c r="AG7" s="69">
        <v>4752980.42</v>
      </c>
      <c r="AH7" s="69">
        <v>4929826.05</v>
      </c>
    </row>
    <row r="8" spans="1:257">
      <c r="A8" s="69">
        <f t="shared" si="1"/>
        <v>6345.5136475876952</v>
      </c>
      <c r="B8" s="73">
        <f t="shared" si="2"/>
        <v>6345513.6475876952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433226.25</v>
      </c>
      <c r="H8" s="69">
        <v>455001.67999999993</v>
      </c>
      <c r="I8" s="69">
        <v>476717.31999999995</v>
      </c>
      <c r="J8" s="69">
        <v>498076.27</v>
      </c>
      <c r="K8" s="69">
        <v>553697.04</v>
      </c>
      <c r="L8" s="69">
        <v>579388.6</v>
      </c>
      <c r="M8" s="69">
        <v>605956.76</v>
      </c>
      <c r="N8" s="69">
        <v>634570.16999999993</v>
      </c>
      <c r="O8" s="69">
        <v>521007.32</v>
      </c>
      <c r="P8" s="69">
        <v>386702</v>
      </c>
      <c r="Q8" s="69">
        <v>325214.98</v>
      </c>
      <c r="R8" s="69">
        <v>332694.7</v>
      </c>
      <c r="S8" s="69">
        <v>341644.46</v>
      </c>
      <c r="T8" s="69">
        <v>354837.81</v>
      </c>
      <c r="U8" s="69">
        <v>368168.17</v>
      </c>
      <c r="V8" s="69">
        <v>384189.92</v>
      </c>
      <c r="W8" s="69">
        <v>405144.23</v>
      </c>
      <c r="X8" s="69">
        <v>417302.66</v>
      </c>
      <c r="Y8" s="69">
        <v>381511.33</v>
      </c>
      <c r="Z8" s="69">
        <v>394745.13</v>
      </c>
      <c r="AA8" s="69">
        <v>410794.21</v>
      </c>
      <c r="AB8" s="69">
        <v>421247.02</v>
      </c>
      <c r="AC8" s="69">
        <v>437266.24</v>
      </c>
      <c r="AD8" s="69">
        <v>453110.76</v>
      </c>
      <c r="AE8" s="69">
        <v>469624.18</v>
      </c>
      <c r="AF8" s="69">
        <v>493008.9</v>
      </c>
      <c r="AG8" s="69">
        <v>517041.64</v>
      </c>
      <c r="AH8" s="69">
        <v>535972.27</v>
      </c>
    </row>
    <row r="9" spans="1:257">
      <c r="A9" s="69">
        <f t="shared" si="1"/>
        <v>2244.6043167971975</v>
      </c>
      <c r="B9" s="73">
        <f t="shared" si="2"/>
        <v>2244604.3167971973</v>
      </c>
      <c r="C9" s="71" t="s">
        <v>16</v>
      </c>
      <c r="D9" s="69">
        <v>202268.37999999998</v>
      </c>
      <c r="E9" s="69">
        <v>197584.76</v>
      </c>
      <c r="F9" s="69">
        <v>193958.94</v>
      </c>
      <c r="G9" s="69">
        <v>304715.30000000005</v>
      </c>
      <c r="H9" s="69">
        <v>359467.55999999994</v>
      </c>
      <c r="I9" s="69">
        <v>372241.15</v>
      </c>
      <c r="J9" s="69">
        <v>355707.61</v>
      </c>
      <c r="K9" s="69">
        <v>474887.67999999999</v>
      </c>
      <c r="L9" s="69">
        <v>203221.52</v>
      </c>
      <c r="M9" s="69">
        <v>82379.53</v>
      </c>
      <c r="N9" s="69">
        <v>82824.970000000016</v>
      </c>
      <c r="O9" s="69">
        <v>57830.22</v>
      </c>
      <c r="P9" s="69">
        <v>49220.390000000007</v>
      </c>
      <c r="Q9" s="69">
        <v>50220.51</v>
      </c>
      <c r="R9" s="69">
        <v>21213.46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4628.0192044835158</v>
      </c>
      <c r="B10" s="78">
        <f t="shared" si="2"/>
        <v>4628019.2044835156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28638.344060071875</v>
      </c>
      <c r="H10" s="77">
        <f t="shared" si="3"/>
        <v>34493.510151280672</v>
      </c>
      <c r="I10" s="77">
        <f t="shared" si="3"/>
        <v>118548.89387010616</v>
      </c>
      <c r="J10" s="77">
        <f t="shared" si="3"/>
        <v>248757.31798426702</v>
      </c>
      <c r="K10" s="77">
        <f t="shared" si="3"/>
        <v>243026.1875</v>
      </c>
      <c r="L10" s="77">
        <f t="shared" si="3"/>
        <v>339037.65625</v>
      </c>
      <c r="M10" s="77">
        <f t="shared" si="3"/>
        <v>401191.34375</v>
      </c>
      <c r="N10" s="77">
        <f t="shared" si="3"/>
        <v>388657.9375</v>
      </c>
      <c r="O10" s="77">
        <f t="shared" si="3"/>
        <v>449626.75</v>
      </c>
      <c r="P10" s="77">
        <f t="shared" si="3"/>
        <v>486952.625</v>
      </c>
      <c r="Q10" s="77">
        <f t="shared" si="3"/>
        <v>471775.15625</v>
      </c>
      <c r="R10" s="77">
        <f t="shared" si="3"/>
        <v>577153.125</v>
      </c>
      <c r="S10" s="77">
        <f t="shared" si="3"/>
        <v>655832.25</v>
      </c>
      <c r="T10" s="77">
        <f t="shared" si="3"/>
        <v>643639.3125</v>
      </c>
      <c r="U10" s="77">
        <f t="shared" si="3"/>
        <v>635880.3125</v>
      </c>
      <c r="V10" s="77">
        <f t="shared" si="3"/>
        <v>624226.0625</v>
      </c>
      <c r="W10" s="77">
        <f t="shared" si="3"/>
        <v>617325.75</v>
      </c>
      <c r="X10" s="77">
        <f t="shared" si="3"/>
        <v>606208.0625</v>
      </c>
      <c r="Y10" s="77">
        <f t="shared" si="3"/>
        <v>678708.375</v>
      </c>
      <c r="Z10" s="77">
        <f t="shared" si="3"/>
        <v>720612.125</v>
      </c>
      <c r="AA10" s="77">
        <f t="shared" si="3"/>
        <v>694997.5</v>
      </c>
      <c r="AB10" s="77">
        <f t="shared" si="3"/>
        <v>669639.4375</v>
      </c>
      <c r="AC10" s="77">
        <f t="shared" si="3"/>
        <v>645123.25</v>
      </c>
      <c r="AD10" s="77">
        <f t="shared" si="3"/>
        <v>622037.3125</v>
      </c>
      <c r="AE10" s="77">
        <f t="shared" si="3"/>
        <v>599742.3125</v>
      </c>
      <c r="AF10" s="77">
        <f t="shared" si="3"/>
        <v>578092.4375</v>
      </c>
      <c r="AG10" s="77">
        <f t="shared" si="3"/>
        <v>575288.8125</v>
      </c>
      <c r="AH10" s="77">
        <f t="shared" si="3"/>
        <v>567150.625</v>
      </c>
    </row>
    <row r="11" spans="1:257">
      <c r="A11" s="69">
        <f>SUM(A3:A10)</f>
        <v>63848.102070088375</v>
      </c>
      <c r="B11" s="80">
        <f>SUM(B3:B10)</f>
        <v>63848102.070088387</v>
      </c>
      <c r="C11" s="81"/>
      <c r="D11" s="69">
        <f>SUM(D3:D10)</f>
        <v>2211766.7715699999</v>
      </c>
      <c r="E11" s="69">
        <f t="shared" ref="E11:AG11" si="4">SUM(E3:E10)</f>
        <v>2233540.6040017498</v>
      </c>
      <c r="F11" s="69">
        <f t="shared" si="4"/>
        <v>2355237.819782625</v>
      </c>
      <c r="G11" s="69">
        <f t="shared" si="4"/>
        <v>2464872.7140600719</v>
      </c>
      <c r="H11" s="69">
        <f t="shared" si="4"/>
        <v>2709912.8101512804</v>
      </c>
      <c r="I11" s="69">
        <f t="shared" si="4"/>
        <v>3083619.7438701056</v>
      </c>
      <c r="J11" s="69">
        <f t="shared" si="4"/>
        <v>3443440.8479842669</v>
      </c>
      <c r="K11" s="69">
        <f t="shared" si="4"/>
        <v>4098604.0575000006</v>
      </c>
      <c r="L11" s="69">
        <f t="shared" si="4"/>
        <v>4335173.2262500003</v>
      </c>
      <c r="M11" s="69">
        <f t="shared" si="4"/>
        <v>4550293.3337499984</v>
      </c>
      <c r="N11" s="69">
        <f t="shared" si="4"/>
        <v>4723190.2974999994</v>
      </c>
      <c r="O11" s="69">
        <f t="shared" si="4"/>
        <v>4826992.03</v>
      </c>
      <c r="P11" s="69">
        <f t="shared" si="4"/>
        <v>4895488.6150000002</v>
      </c>
      <c r="Q11" s="69">
        <f t="shared" si="4"/>
        <v>5006787.1862499993</v>
      </c>
      <c r="R11" s="69">
        <f t="shared" si="4"/>
        <v>5301244.5150000006</v>
      </c>
      <c r="S11" s="69">
        <f t="shared" si="4"/>
        <v>5587289.21</v>
      </c>
      <c r="T11" s="69">
        <f t="shared" si="4"/>
        <v>5783170.7824999997</v>
      </c>
      <c r="U11" s="69">
        <f t="shared" si="4"/>
        <v>5995903.8225000007</v>
      </c>
      <c r="V11" s="69">
        <f t="shared" si="4"/>
        <v>6243676.5225000009</v>
      </c>
      <c r="W11" s="69">
        <f t="shared" si="4"/>
        <v>6521073.5700000003</v>
      </c>
      <c r="X11" s="69">
        <f t="shared" si="4"/>
        <v>6781702.8025000002</v>
      </c>
      <c r="Y11" s="69">
        <f t="shared" si="4"/>
        <v>7112668.5150000006</v>
      </c>
      <c r="Z11" s="69">
        <f t="shared" si="4"/>
        <v>7416017.0949999997</v>
      </c>
      <c r="AA11" s="69">
        <f t="shared" si="4"/>
        <v>7656488.2800000003</v>
      </c>
      <c r="AB11" s="69">
        <f t="shared" si="4"/>
        <v>7892095.307500001</v>
      </c>
      <c r="AC11" s="69">
        <f t="shared" si="4"/>
        <v>8137949.9800000004</v>
      </c>
      <c r="AD11" s="69">
        <f t="shared" si="4"/>
        <v>8394263.6425000019</v>
      </c>
      <c r="AE11" s="69">
        <f t="shared" si="4"/>
        <v>8680098.5125000011</v>
      </c>
      <c r="AF11" s="69">
        <f t="shared" si="4"/>
        <v>8968906.1175000016</v>
      </c>
      <c r="AG11" s="69">
        <f t="shared" si="4"/>
        <v>9298066.1525000017</v>
      </c>
      <c r="AH11" s="69">
        <f>SUM(AH3:AH10)</f>
        <v>9647020.9749999996</v>
      </c>
    </row>
    <row r="12" spans="1:257" s="76" customFormat="1">
      <c r="A12" s="74"/>
      <c r="C12" s="82"/>
      <c r="D12" s="83">
        <f>+D11-D10</f>
        <v>2208204.6</v>
      </c>
      <c r="E12" s="83">
        <f t="shared" ref="E12:AH12" si="5">+E11-E10</f>
        <v>2230703.34</v>
      </c>
      <c r="F12" s="83">
        <f t="shared" si="5"/>
        <v>2342714.2000000002</v>
      </c>
      <c r="G12" s="83">
        <f t="shared" si="5"/>
        <v>2436234.37</v>
      </c>
      <c r="H12" s="83">
        <f t="shared" si="5"/>
        <v>2675419.2999999998</v>
      </c>
      <c r="I12" s="83">
        <f t="shared" si="5"/>
        <v>2965070.8499999996</v>
      </c>
      <c r="J12" s="83">
        <f t="shared" si="5"/>
        <v>3194683.53</v>
      </c>
      <c r="K12" s="83">
        <f t="shared" si="5"/>
        <v>3855577.8700000006</v>
      </c>
      <c r="L12" s="83">
        <f t="shared" si="5"/>
        <v>3996135.5700000003</v>
      </c>
      <c r="M12" s="83">
        <f t="shared" si="5"/>
        <v>4149101.9899999984</v>
      </c>
      <c r="N12" s="83">
        <f t="shared" si="5"/>
        <v>4334532.3599999994</v>
      </c>
      <c r="O12" s="83">
        <f t="shared" si="5"/>
        <v>4377365.28</v>
      </c>
      <c r="P12" s="83">
        <f t="shared" si="5"/>
        <v>4408535.99</v>
      </c>
      <c r="Q12" s="83">
        <f t="shared" si="5"/>
        <v>4535012.0299999993</v>
      </c>
      <c r="R12" s="83">
        <f t="shared" si="5"/>
        <v>4724091.3900000006</v>
      </c>
      <c r="S12" s="83">
        <f t="shared" si="5"/>
        <v>4931456.96</v>
      </c>
      <c r="T12" s="83">
        <f t="shared" si="5"/>
        <v>5139531.47</v>
      </c>
      <c r="U12" s="83">
        <f t="shared" si="5"/>
        <v>5360023.5100000007</v>
      </c>
      <c r="V12" s="83">
        <f t="shared" si="5"/>
        <v>5619450.4600000009</v>
      </c>
      <c r="W12" s="83">
        <f t="shared" si="5"/>
        <v>5903747.8200000003</v>
      </c>
      <c r="X12" s="83">
        <f t="shared" si="5"/>
        <v>6175494.7400000002</v>
      </c>
      <c r="Y12" s="83">
        <f t="shared" si="5"/>
        <v>6433960.1400000006</v>
      </c>
      <c r="Z12" s="83">
        <f t="shared" si="5"/>
        <v>6695404.9699999997</v>
      </c>
      <c r="AA12" s="83">
        <f t="shared" si="5"/>
        <v>6961490.7800000003</v>
      </c>
      <c r="AB12" s="83">
        <f t="shared" si="5"/>
        <v>7222455.870000001</v>
      </c>
      <c r="AC12" s="83">
        <f t="shared" si="5"/>
        <v>7492826.7300000004</v>
      </c>
      <c r="AD12" s="83">
        <f t="shared" si="5"/>
        <v>7772226.3300000019</v>
      </c>
      <c r="AE12" s="83">
        <f t="shared" si="5"/>
        <v>8080356.2000000011</v>
      </c>
      <c r="AF12" s="83">
        <f t="shared" si="5"/>
        <v>8390813.6800000016</v>
      </c>
      <c r="AG12" s="83">
        <f t="shared" si="5"/>
        <v>8722777.3400000017</v>
      </c>
      <c r="AH12" s="83">
        <f t="shared" si="5"/>
        <v>9079870.3499999996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65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4628.0192044835158</v>
      </c>
      <c r="B15" s="78">
        <f t="shared" ref="B15" si="7">NPV($B$1,D15:AH15)*(1+$B$1)</f>
        <v>4628019.2044835156</v>
      </c>
      <c r="C15" s="77" t="s">
        <v>17</v>
      </c>
      <c r="D15" s="77">
        <f t="shared" ref="D15:AH15" si="8">D16+D19+D20</f>
        <v>3562.17157</v>
      </c>
      <c r="E15" s="77">
        <f t="shared" si="8"/>
        <v>2837.2640017499998</v>
      </c>
      <c r="F15" s="77">
        <f t="shared" si="8"/>
        <v>12523.619782624999</v>
      </c>
      <c r="G15" s="77">
        <f t="shared" si="8"/>
        <v>28638.344060071875</v>
      </c>
      <c r="H15" s="77">
        <f t="shared" si="8"/>
        <v>34493.510151280672</v>
      </c>
      <c r="I15" s="77">
        <f t="shared" si="8"/>
        <v>118548.89387010616</v>
      </c>
      <c r="J15" s="77">
        <f t="shared" si="8"/>
        <v>248757.31798426702</v>
      </c>
      <c r="K15" s="77">
        <f t="shared" si="8"/>
        <v>243026.1875</v>
      </c>
      <c r="L15" s="77">
        <f t="shared" si="8"/>
        <v>339037.65625</v>
      </c>
      <c r="M15" s="77">
        <f t="shared" si="8"/>
        <v>401191.34375</v>
      </c>
      <c r="N15" s="77">
        <f t="shared" si="8"/>
        <v>388657.9375</v>
      </c>
      <c r="O15" s="77">
        <f t="shared" si="8"/>
        <v>449626.75</v>
      </c>
      <c r="P15" s="77">
        <f t="shared" si="8"/>
        <v>486952.625</v>
      </c>
      <c r="Q15" s="77">
        <f t="shared" si="8"/>
        <v>471775.15625</v>
      </c>
      <c r="R15" s="77">
        <f t="shared" si="8"/>
        <v>577153.125</v>
      </c>
      <c r="S15" s="77">
        <f t="shared" si="8"/>
        <v>655832.25</v>
      </c>
      <c r="T15" s="77">
        <f t="shared" si="8"/>
        <v>643639.3125</v>
      </c>
      <c r="U15" s="77">
        <f t="shared" si="8"/>
        <v>635880.3125</v>
      </c>
      <c r="V15" s="77">
        <f t="shared" si="8"/>
        <v>624226.0625</v>
      </c>
      <c r="W15" s="77">
        <f t="shared" si="8"/>
        <v>617325.75</v>
      </c>
      <c r="X15" s="77">
        <f t="shared" si="8"/>
        <v>606208.0625</v>
      </c>
      <c r="Y15" s="77">
        <f t="shared" si="8"/>
        <v>678708.375</v>
      </c>
      <c r="Z15" s="77">
        <f t="shared" si="8"/>
        <v>720612.125</v>
      </c>
      <c r="AA15" s="77">
        <f t="shared" si="8"/>
        <v>694997.5</v>
      </c>
      <c r="AB15" s="77">
        <f t="shared" si="8"/>
        <v>669639.4375</v>
      </c>
      <c r="AC15" s="77">
        <f t="shared" si="8"/>
        <v>645123.25</v>
      </c>
      <c r="AD15" s="77">
        <f t="shared" si="8"/>
        <v>622037.3125</v>
      </c>
      <c r="AE15" s="77">
        <f t="shared" si="8"/>
        <v>599742.3125</v>
      </c>
      <c r="AF15" s="77">
        <f t="shared" si="8"/>
        <v>578092.4375</v>
      </c>
      <c r="AG15" s="77">
        <f t="shared" si="8"/>
        <v>575288.8125</v>
      </c>
      <c r="AH15" s="77">
        <f t="shared" si="8"/>
        <v>567150.625</v>
      </c>
    </row>
    <row r="16" spans="1:257">
      <c r="A16" s="77">
        <f t="shared" ref="A16" si="9">B16/1000</f>
        <v>4603.3812062610705</v>
      </c>
      <c r="B16" s="78">
        <f t="shared" ref="B16" si="10">NPV($B$1,D16:AH16)*(1+$B$1)</f>
        <v>4603381.2062610704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20996.43359375</v>
      </c>
      <c r="H16" s="112">
        <v>30340.580078125</v>
      </c>
      <c r="I16" s="112">
        <v>115865.890625</v>
      </c>
      <c r="J16" s="112">
        <v>248318.28125</v>
      </c>
      <c r="K16" s="112">
        <v>243026.1875</v>
      </c>
      <c r="L16" s="112">
        <v>339037.65625</v>
      </c>
      <c r="M16" s="112">
        <v>401191.34375</v>
      </c>
      <c r="N16" s="112">
        <v>388657.9375</v>
      </c>
      <c r="O16" s="112">
        <v>449626.75</v>
      </c>
      <c r="P16" s="112">
        <v>486952.625</v>
      </c>
      <c r="Q16" s="112">
        <v>471775.15625</v>
      </c>
      <c r="R16" s="112">
        <v>577153.125</v>
      </c>
      <c r="S16" s="112">
        <v>655832.25</v>
      </c>
      <c r="T16" s="112">
        <v>643639.3125</v>
      </c>
      <c r="U16" s="112">
        <v>635880.3125</v>
      </c>
      <c r="V16" s="112">
        <v>624226.0625</v>
      </c>
      <c r="W16" s="112">
        <v>617325.75</v>
      </c>
      <c r="X16" s="112">
        <v>606208.0625</v>
      </c>
      <c r="Y16" s="112">
        <v>678708.375</v>
      </c>
      <c r="Z16" s="112">
        <v>720612.125</v>
      </c>
      <c r="AA16" s="112">
        <v>694997.5</v>
      </c>
      <c r="AB16" s="112">
        <v>669639.4375</v>
      </c>
      <c r="AC16" s="112">
        <v>645123.25</v>
      </c>
      <c r="AD16" s="112">
        <v>622037.3125</v>
      </c>
      <c r="AE16" s="112">
        <v>599742.3125</v>
      </c>
      <c r="AF16" s="112">
        <v>578092.4375</v>
      </c>
      <c r="AG16" s="112">
        <v>575288.8125</v>
      </c>
      <c r="AH16" s="112">
        <v>567150.625</v>
      </c>
      <c r="AI16" s="69"/>
    </row>
    <row r="17" spans="1:35"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69"/>
    </row>
    <row r="18" spans="1:35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69"/>
    </row>
    <row r="19" spans="1:35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5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0" orientation="landscape" r:id="rId1"/>
  <headerFooter>
    <oddHeader>&amp;L&amp;Z&amp;F</oddHeader>
    <oddFooter>&amp;L&amp;A&amp;R14LGBRA-NRGPOD1-8-DOC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workbookViewId="0">
      <selection activeCell="C4" sqref="C4"/>
    </sheetView>
  </sheetViews>
  <sheetFormatPr defaultColWidth="13" defaultRowHeight="10.199999999999999"/>
  <cols>
    <col min="1" max="1" width="6.5546875" style="69" bestFit="1" customWidth="1"/>
    <col min="2" max="2" width="13.44140625" style="71" bestFit="1" customWidth="1"/>
    <col min="3" max="3" width="32" style="71" bestFit="1" customWidth="1"/>
    <col min="4" max="34" width="10.88671875" style="71" bestFit="1" customWidth="1"/>
    <col min="35" max="16384" width="13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66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4.3942260757700611</v>
      </c>
      <c r="B3" s="73">
        <f>NPV($B$1,D3:AH3)*(1+$B$1)</f>
        <v>4394.2260757700615</v>
      </c>
      <c r="C3" s="71" t="s">
        <v>10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54.57</v>
      </c>
      <c r="K3" s="69">
        <v>0</v>
      </c>
      <c r="L3" s="69">
        <v>17.260000000000002</v>
      </c>
      <c r="M3" s="69">
        <v>338.35</v>
      </c>
      <c r="N3" s="69">
        <v>0</v>
      </c>
      <c r="O3" s="69">
        <v>0</v>
      </c>
      <c r="P3" s="69">
        <v>567.17999999999995</v>
      </c>
      <c r="Q3" s="69">
        <v>0</v>
      </c>
      <c r="R3" s="69">
        <v>6650.12</v>
      </c>
      <c r="S3" s="69">
        <v>570.27</v>
      </c>
      <c r="T3" s="69">
        <v>0</v>
      </c>
      <c r="U3" s="69">
        <v>191.98</v>
      </c>
      <c r="V3" s="69">
        <v>0</v>
      </c>
      <c r="W3" s="69">
        <v>1135.72</v>
      </c>
      <c r="X3" s="69">
        <v>0</v>
      </c>
      <c r="Y3" s="69">
        <v>0</v>
      </c>
      <c r="Z3" s="69">
        <v>107.36</v>
      </c>
      <c r="AA3" s="69">
        <v>0</v>
      </c>
      <c r="AB3" s="69">
        <v>326.67</v>
      </c>
      <c r="AC3" s="69">
        <v>0</v>
      </c>
      <c r="AD3" s="69">
        <v>0</v>
      </c>
      <c r="AE3" s="69">
        <v>1718.95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8689.6516025787751</v>
      </c>
      <c r="B4" s="73">
        <f t="shared" ref="B4:B10" si="2">NPV($B$1,D4:AH4)*(1+$B$1)</f>
        <v>8689651.602578776</v>
      </c>
      <c r="C4" s="71" t="s">
        <v>11</v>
      </c>
      <c r="D4" s="69">
        <v>282729.81</v>
      </c>
      <c r="E4" s="69">
        <v>312514.51</v>
      </c>
      <c r="F4" s="69">
        <v>338072.21</v>
      </c>
      <c r="G4" s="69">
        <v>331916.13</v>
      </c>
      <c r="H4" s="69">
        <v>372290.17</v>
      </c>
      <c r="I4" s="69">
        <v>535354.73</v>
      </c>
      <c r="J4" s="69">
        <v>634078.09</v>
      </c>
      <c r="K4" s="69">
        <v>634718.61</v>
      </c>
      <c r="L4" s="69">
        <v>668760.24</v>
      </c>
      <c r="M4" s="69">
        <v>691868.34</v>
      </c>
      <c r="N4" s="69">
        <v>692586.92</v>
      </c>
      <c r="O4" s="69">
        <v>725195.02</v>
      </c>
      <c r="P4" s="69">
        <v>748564.72</v>
      </c>
      <c r="Q4" s="69">
        <v>749410.01</v>
      </c>
      <c r="R4" s="69">
        <v>784643.27</v>
      </c>
      <c r="S4" s="69">
        <v>810308.16</v>
      </c>
      <c r="T4" s="69">
        <v>811284.0199999999</v>
      </c>
      <c r="U4" s="69">
        <v>812406.52</v>
      </c>
      <c r="V4" s="69">
        <v>821495.24000000011</v>
      </c>
      <c r="W4" s="69">
        <v>828688.46</v>
      </c>
      <c r="X4" s="69">
        <v>837740.41</v>
      </c>
      <c r="Y4" s="69">
        <v>844910.94000000006</v>
      </c>
      <c r="Z4" s="69">
        <v>854215.53</v>
      </c>
      <c r="AA4" s="69">
        <v>861642.29999999993</v>
      </c>
      <c r="AB4" s="69">
        <v>870902.95</v>
      </c>
      <c r="AC4" s="69">
        <v>878301.9</v>
      </c>
      <c r="AD4" s="69">
        <v>899151.39</v>
      </c>
      <c r="AE4" s="69">
        <v>914140.83</v>
      </c>
      <c r="AF4" s="69">
        <v>915347.66999999993</v>
      </c>
      <c r="AG4" s="69">
        <v>916735.75</v>
      </c>
      <c r="AH4" s="69">
        <v>926258.98</v>
      </c>
    </row>
    <row r="5" spans="1:257">
      <c r="A5" s="69">
        <f t="shared" si="1"/>
        <v>2141.8305531298588</v>
      </c>
      <c r="B5" s="73">
        <f t="shared" si="2"/>
        <v>2141830.5531298588</v>
      </c>
      <c r="C5" s="71" t="s">
        <v>37</v>
      </c>
      <c r="D5" s="69">
        <v>76849.97</v>
      </c>
      <c r="E5" s="69">
        <v>73600.94</v>
      </c>
      <c r="F5" s="69">
        <v>76773.47</v>
      </c>
      <c r="G5" s="69">
        <v>79714.829999999987</v>
      </c>
      <c r="H5" s="69">
        <v>76979.19</v>
      </c>
      <c r="I5" s="69">
        <v>80314.51999999999</v>
      </c>
      <c r="J5" s="69">
        <v>85910.35</v>
      </c>
      <c r="K5" s="69">
        <v>95492.760000000009</v>
      </c>
      <c r="L5" s="69">
        <v>115301.56999999999</v>
      </c>
      <c r="M5" s="69">
        <v>130776.37</v>
      </c>
      <c r="N5" s="69">
        <v>135942.04999999999</v>
      </c>
      <c r="O5" s="69">
        <v>154922.01</v>
      </c>
      <c r="P5" s="69">
        <v>169650.91</v>
      </c>
      <c r="Q5" s="69">
        <v>172897.76</v>
      </c>
      <c r="R5" s="69">
        <v>194345.13999999998</v>
      </c>
      <c r="S5" s="69">
        <v>210020.57</v>
      </c>
      <c r="T5" s="69">
        <v>216161.37</v>
      </c>
      <c r="U5" s="69">
        <v>222891.19</v>
      </c>
      <c r="V5" s="69">
        <v>232006.97</v>
      </c>
      <c r="W5" s="69">
        <v>241111.52</v>
      </c>
      <c r="X5" s="69">
        <v>248236.08000000002</v>
      </c>
      <c r="Y5" s="69">
        <v>260169.67</v>
      </c>
      <c r="Z5" s="69">
        <v>269010.11</v>
      </c>
      <c r="AA5" s="69">
        <v>275529.26999999996</v>
      </c>
      <c r="AB5" s="69">
        <v>288132.86</v>
      </c>
      <c r="AC5" s="69">
        <v>293025.80999999994</v>
      </c>
      <c r="AD5" s="69">
        <v>321059.78999999998</v>
      </c>
      <c r="AE5" s="69">
        <v>344171.01</v>
      </c>
      <c r="AF5" s="69">
        <v>354521.51000000007</v>
      </c>
      <c r="AG5" s="69">
        <v>365695.41</v>
      </c>
      <c r="AH5" s="69">
        <v>376451.89999999997</v>
      </c>
    </row>
    <row r="6" spans="1:257">
      <c r="A6" s="69">
        <f t="shared" si="1"/>
        <v>7825.536034685646</v>
      </c>
      <c r="B6" s="73">
        <f t="shared" si="2"/>
        <v>7825536.0346856462</v>
      </c>
      <c r="C6" s="71" t="s">
        <v>13</v>
      </c>
      <c r="D6" s="69">
        <v>20806.63</v>
      </c>
      <c r="E6" s="69">
        <v>25869.37</v>
      </c>
      <c r="F6" s="69">
        <v>28339.960000000003</v>
      </c>
      <c r="G6" s="69">
        <v>29468.219999999998</v>
      </c>
      <c r="H6" s="69">
        <v>33161.660000000003</v>
      </c>
      <c r="I6" s="69">
        <v>20087.11</v>
      </c>
      <c r="J6" s="69">
        <v>19734.93</v>
      </c>
      <c r="K6" s="69">
        <v>398418.57000000007</v>
      </c>
      <c r="L6" s="69">
        <v>443994.63000000006</v>
      </c>
      <c r="M6" s="69">
        <v>484983.06000000006</v>
      </c>
      <c r="N6" s="69">
        <v>532728.41</v>
      </c>
      <c r="O6" s="69">
        <v>570727.62000000011</v>
      </c>
      <c r="P6" s="69">
        <v>609314.92999999982</v>
      </c>
      <c r="Q6" s="69">
        <v>669791.77000000014</v>
      </c>
      <c r="R6" s="69">
        <v>715833.93</v>
      </c>
      <c r="S6" s="69">
        <v>766386.08000000007</v>
      </c>
      <c r="T6" s="69">
        <v>842021.6</v>
      </c>
      <c r="U6" s="69">
        <v>922787.53999999992</v>
      </c>
      <c r="V6" s="69">
        <v>1005556.41</v>
      </c>
      <c r="W6" s="69">
        <v>1103428.4000000001</v>
      </c>
      <c r="X6" s="69">
        <v>1198242.4199999997</v>
      </c>
      <c r="Y6" s="69">
        <v>1289245.0799999998</v>
      </c>
      <c r="Z6" s="69">
        <v>1385174.6799999997</v>
      </c>
      <c r="AA6" s="69">
        <v>1485278.6699999997</v>
      </c>
      <c r="AB6" s="69">
        <v>1568807.3899999997</v>
      </c>
      <c r="AC6" s="69">
        <v>1685729.5099999998</v>
      </c>
      <c r="AD6" s="69">
        <v>1772307.46</v>
      </c>
      <c r="AE6" s="69">
        <v>1872048.34</v>
      </c>
      <c r="AF6" s="69">
        <v>2010232.6700000002</v>
      </c>
      <c r="AG6" s="69">
        <v>2156992.64</v>
      </c>
      <c r="AH6" s="69">
        <v>2303304.87</v>
      </c>
    </row>
    <row r="7" spans="1:257" s="76" customFormat="1">
      <c r="A7" s="74">
        <f t="shared" si="1"/>
        <v>32524.93837966727</v>
      </c>
      <c r="B7" s="75">
        <f t="shared" si="2"/>
        <v>32524938.379667271</v>
      </c>
      <c r="C7" s="76" t="s">
        <v>14</v>
      </c>
      <c r="D7" s="69">
        <v>1169931.31</v>
      </c>
      <c r="E7" s="69">
        <v>1242460.74</v>
      </c>
      <c r="F7" s="69">
        <v>1311149.6200000001</v>
      </c>
      <c r="G7" s="69">
        <v>1353915.7500000002</v>
      </c>
      <c r="H7" s="69">
        <v>1498525.8100000003</v>
      </c>
      <c r="I7" s="69">
        <v>1604687.13</v>
      </c>
      <c r="J7" s="69">
        <v>1723930.44</v>
      </c>
      <c r="K7" s="69">
        <v>1872390.1200000003</v>
      </c>
      <c r="L7" s="69">
        <v>2038262.58</v>
      </c>
      <c r="M7" s="69">
        <v>2175413.02</v>
      </c>
      <c r="N7" s="69">
        <v>2270713.6799999997</v>
      </c>
      <c r="O7" s="69">
        <v>2356980.2200000002</v>
      </c>
      <c r="P7" s="69">
        <v>2469217.8400000003</v>
      </c>
      <c r="Q7" s="69">
        <v>2580046.9900000002</v>
      </c>
      <c r="R7" s="69">
        <v>2688087.86</v>
      </c>
      <c r="S7" s="69">
        <v>2806270.8099999996</v>
      </c>
      <c r="T7" s="69">
        <v>2903373.7800000003</v>
      </c>
      <c r="U7" s="69">
        <v>3034622.95</v>
      </c>
      <c r="V7" s="69">
        <v>3161331.8</v>
      </c>
      <c r="W7" s="69">
        <v>3335882.1200000006</v>
      </c>
      <c r="X7" s="69">
        <v>3470086.1300000008</v>
      </c>
      <c r="Y7" s="69">
        <v>3642851.0699999994</v>
      </c>
      <c r="Z7" s="69">
        <v>3788606.25</v>
      </c>
      <c r="AA7" s="69">
        <v>3927664.97</v>
      </c>
      <c r="AB7" s="69">
        <v>4069864.7799999993</v>
      </c>
      <c r="AC7" s="69">
        <v>4201527.6900000004</v>
      </c>
      <c r="AD7" s="69">
        <v>4314243.84</v>
      </c>
      <c r="AE7" s="69">
        <v>4480106.8899999997</v>
      </c>
      <c r="AF7" s="69">
        <v>4616235.74</v>
      </c>
      <c r="AG7" s="69">
        <v>4757311.8000000007</v>
      </c>
      <c r="AH7" s="69">
        <v>4926939.78</v>
      </c>
    </row>
    <row r="8" spans="1:257">
      <c r="A8" s="69">
        <f t="shared" si="1"/>
        <v>6353.5311060299164</v>
      </c>
      <c r="B8" s="73">
        <f t="shared" si="2"/>
        <v>6353531.1060299166</v>
      </c>
      <c r="C8" s="71" t="s">
        <v>15</v>
      </c>
      <c r="D8" s="69">
        <v>455618.5</v>
      </c>
      <c r="E8" s="69">
        <v>374489.94</v>
      </c>
      <c r="F8" s="69">
        <v>393473.98</v>
      </c>
      <c r="G8" s="69">
        <v>434612.98</v>
      </c>
      <c r="H8" s="69">
        <v>455186.08999999997</v>
      </c>
      <c r="I8" s="69">
        <v>477205.37</v>
      </c>
      <c r="J8" s="69">
        <v>497862.08999999997</v>
      </c>
      <c r="K8" s="69">
        <v>552020.96</v>
      </c>
      <c r="L8" s="69">
        <v>578745.88</v>
      </c>
      <c r="M8" s="69">
        <v>604634.6</v>
      </c>
      <c r="N8" s="69">
        <v>634693.54999999993</v>
      </c>
      <c r="O8" s="69">
        <v>519943.19999999995</v>
      </c>
      <c r="P8" s="69">
        <v>384748.29000000004</v>
      </c>
      <c r="Q8" s="69">
        <v>322254.91000000003</v>
      </c>
      <c r="R8" s="69">
        <v>331504.52999999997</v>
      </c>
      <c r="S8" s="69">
        <v>343392.19</v>
      </c>
      <c r="T8" s="69">
        <v>354642.42</v>
      </c>
      <c r="U8" s="69">
        <v>368285.38</v>
      </c>
      <c r="V8" s="69">
        <v>384855.57</v>
      </c>
      <c r="W8" s="69">
        <v>405524.8</v>
      </c>
      <c r="X8" s="69">
        <v>417673.7</v>
      </c>
      <c r="Y8" s="69">
        <v>387586.82</v>
      </c>
      <c r="Z8" s="69">
        <v>401137.86000000004</v>
      </c>
      <c r="AA8" s="69">
        <v>418238.42</v>
      </c>
      <c r="AB8" s="69">
        <v>431799.73</v>
      </c>
      <c r="AC8" s="69">
        <v>448619.27999999997</v>
      </c>
      <c r="AD8" s="69">
        <v>457961.08999999997</v>
      </c>
      <c r="AE8" s="69">
        <v>470552.58</v>
      </c>
      <c r="AF8" s="69">
        <v>495042.06999999995</v>
      </c>
      <c r="AG8" s="69">
        <v>515199.24</v>
      </c>
      <c r="AH8" s="69">
        <v>535536.93000000005</v>
      </c>
    </row>
    <row r="9" spans="1:257">
      <c r="A9" s="69">
        <f t="shared" si="1"/>
        <v>1672.8070539433695</v>
      </c>
      <c r="B9" s="73">
        <f t="shared" si="2"/>
        <v>1672807.0539433695</v>
      </c>
      <c r="C9" s="71" t="s">
        <v>16</v>
      </c>
      <c r="D9" s="69">
        <v>202268.37999999998</v>
      </c>
      <c r="E9" s="69">
        <v>196310.42</v>
      </c>
      <c r="F9" s="69">
        <v>191885.43000000002</v>
      </c>
      <c r="G9" s="69">
        <v>192081.98</v>
      </c>
      <c r="H9" s="69">
        <v>214002.65</v>
      </c>
      <c r="I9" s="69">
        <v>226267.14999999997</v>
      </c>
      <c r="J9" s="69">
        <v>213794.85</v>
      </c>
      <c r="K9" s="69">
        <v>279574.77</v>
      </c>
      <c r="L9" s="69">
        <v>155776.27000000002</v>
      </c>
      <c r="M9" s="69">
        <v>81449.05</v>
      </c>
      <c r="N9" s="69">
        <v>81519.210000000006</v>
      </c>
      <c r="O9" s="69">
        <v>55549.749999999993</v>
      </c>
      <c r="P9" s="69">
        <v>48965.510000000009</v>
      </c>
      <c r="Q9" s="69">
        <v>48846.13</v>
      </c>
      <c r="R9" s="69">
        <v>20747.740000000002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4460.9445575555383</v>
      </c>
      <c r="B10" s="78">
        <f t="shared" si="2"/>
        <v>4460944.5575555386</v>
      </c>
      <c r="C10" s="79" t="s">
        <v>17</v>
      </c>
      <c r="D10" s="77">
        <f>D15</f>
        <v>3562.17157</v>
      </c>
      <c r="E10" s="77">
        <f t="shared" ref="E10:AH10" si="3">E15</f>
        <v>12314.814783</v>
      </c>
      <c r="F10" s="77">
        <f t="shared" si="3"/>
        <v>28304.873688874999</v>
      </c>
      <c r="G10" s="77">
        <f t="shared" si="3"/>
        <v>32333.558903821875</v>
      </c>
      <c r="H10" s="77">
        <f t="shared" si="3"/>
        <v>43754.930073155672</v>
      </c>
      <c r="I10" s="77">
        <f t="shared" si="3"/>
        <v>116109.57355760616</v>
      </c>
      <c r="J10" s="77">
        <f t="shared" si="3"/>
        <v>243543.95860926702</v>
      </c>
      <c r="K10" s="77">
        <f t="shared" si="3"/>
        <v>237950.578125</v>
      </c>
      <c r="L10" s="77">
        <f t="shared" si="3"/>
        <v>334068.78125</v>
      </c>
      <c r="M10" s="77">
        <f t="shared" si="3"/>
        <v>396302.59375</v>
      </c>
      <c r="N10" s="77">
        <f t="shared" si="3"/>
        <v>383839.5625</v>
      </c>
      <c r="O10" s="77">
        <f t="shared" si="3"/>
        <v>444877.125</v>
      </c>
      <c r="P10" s="77">
        <f t="shared" si="3"/>
        <v>482264.65625</v>
      </c>
      <c r="Q10" s="77">
        <f t="shared" si="3"/>
        <v>467141.28125</v>
      </c>
      <c r="R10" s="77">
        <f t="shared" si="3"/>
        <v>572572.1875</v>
      </c>
      <c r="S10" s="77">
        <f t="shared" si="3"/>
        <v>638713.125</v>
      </c>
      <c r="T10" s="77">
        <f t="shared" si="3"/>
        <v>618221.3125</v>
      </c>
      <c r="U10" s="77">
        <f t="shared" si="3"/>
        <v>598244.125</v>
      </c>
      <c r="V10" s="77">
        <f t="shared" si="3"/>
        <v>592261.3125</v>
      </c>
      <c r="W10" s="77">
        <f t="shared" si="3"/>
        <v>582103.4375</v>
      </c>
      <c r="X10" s="77">
        <f t="shared" si="3"/>
        <v>576525.4375</v>
      </c>
      <c r="Y10" s="77">
        <f t="shared" si="3"/>
        <v>566460.3125</v>
      </c>
      <c r="Z10" s="77">
        <f t="shared" si="3"/>
        <v>561114.3125</v>
      </c>
      <c r="AA10" s="77">
        <f t="shared" si="3"/>
        <v>550910.875</v>
      </c>
      <c r="AB10" s="77">
        <f t="shared" si="3"/>
        <v>545626.6875</v>
      </c>
      <c r="AC10" s="77">
        <f t="shared" si="3"/>
        <v>535898.9375</v>
      </c>
      <c r="AD10" s="77">
        <f t="shared" si="3"/>
        <v>618660.5625</v>
      </c>
      <c r="AE10" s="77">
        <f t="shared" si="3"/>
        <v>668319.8125</v>
      </c>
      <c r="AF10" s="77">
        <f t="shared" si="3"/>
        <v>644399.75</v>
      </c>
      <c r="AG10" s="77">
        <f t="shared" si="3"/>
        <v>621742.125</v>
      </c>
      <c r="AH10" s="77">
        <f t="shared" si="3"/>
        <v>618050.25</v>
      </c>
    </row>
    <row r="11" spans="1:257">
      <c r="A11" s="69">
        <f>SUM(A3:A10)</f>
        <v>63673.633513666144</v>
      </c>
      <c r="B11" s="80">
        <f>SUM(B3:B10)</f>
        <v>63673633.513666138</v>
      </c>
      <c r="C11" s="81"/>
      <c r="D11" s="69">
        <f>SUM(D3:D10)</f>
        <v>2211766.7715699999</v>
      </c>
      <c r="E11" s="69">
        <f t="shared" ref="E11:AH11" si="4">SUM(E3:E10)</f>
        <v>2237560.7347829998</v>
      </c>
      <c r="F11" s="69">
        <f t="shared" si="4"/>
        <v>2367999.5436888756</v>
      </c>
      <c r="G11" s="69">
        <f t="shared" si="4"/>
        <v>2454043.4489038219</v>
      </c>
      <c r="H11" s="69">
        <f t="shared" si="4"/>
        <v>2693900.5000731559</v>
      </c>
      <c r="I11" s="69">
        <f t="shared" si="4"/>
        <v>3060025.5835576057</v>
      </c>
      <c r="J11" s="69">
        <f t="shared" si="4"/>
        <v>3418909.278609267</v>
      </c>
      <c r="K11" s="69">
        <f t="shared" si="4"/>
        <v>4070566.3681250005</v>
      </c>
      <c r="L11" s="69">
        <f t="shared" si="4"/>
        <v>4334927.2112499997</v>
      </c>
      <c r="M11" s="69">
        <f t="shared" si="4"/>
        <v>4565765.38375</v>
      </c>
      <c r="N11" s="69">
        <f t="shared" si="4"/>
        <v>4732023.3824999994</v>
      </c>
      <c r="O11" s="69">
        <f t="shared" si="4"/>
        <v>4828194.9450000003</v>
      </c>
      <c r="P11" s="69">
        <f t="shared" si="4"/>
        <v>4913294.0362499999</v>
      </c>
      <c r="Q11" s="69">
        <f t="shared" si="4"/>
        <v>5010388.8512500003</v>
      </c>
      <c r="R11" s="69">
        <f t="shared" si="4"/>
        <v>5314384.7775000008</v>
      </c>
      <c r="S11" s="69">
        <f t="shared" si="4"/>
        <v>5583751.0250000004</v>
      </c>
      <c r="T11" s="69">
        <f t="shared" si="4"/>
        <v>5753794.3224999998</v>
      </c>
      <c r="U11" s="69">
        <f t="shared" si="4"/>
        <v>5967519.5049999999</v>
      </c>
      <c r="V11" s="69">
        <f t="shared" si="4"/>
        <v>6205597.1225000005</v>
      </c>
      <c r="W11" s="69">
        <f t="shared" si="4"/>
        <v>6505964.2775000008</v>
      </c>
      <c r="X11" s="69">
        <f t="shared" si="4"/>
        <v>6756593.9975000015</v>
      </c>
      <c r="Y11" s="69">
        <f t="shared" si="4"/>
        <v>6999313.7125000004</v>
      </c>
      <c r="Z11" s="69">
        <f t="shared" si="4"/>
        <v>7267455.9225000003</v>
      </c>
      <c r="AA11" s="69">
        <f t="shared" si="4"/>
        <v>7527354.3249999993</v>
      </c>
      <c r="AB11" s="69">
        <f t="shared" si="4"/>
        <v>7783550.8874999993</v>
      </c>
      <c r="AC11" s="69">
        <f t="shared" si="4"/>
        <v>8051192.9475000007</v>
      </c>
      <c r="AD11" s="69">
        <f t="shared" si="4"/>
        <v>8391473.9525000006</v>
      </c>
      <c r="AE11" s="69">
        <f t="shared" si="4"/>
        <v>8759148.2324999999</v>
      </c>
      <c r="AF11" s="69">
        <f t="shared" si="4"/>
        <v>9043869.2300000004</v>
      </c>
      <c r="AG11" s="69">
        <f t="shared" si="4"/>
        <v>9341766.7850000001</v>
      </c>
      <c r="AH11" s="69">
        <f t="shared" si="4"/>
        <v>9695079.3800000008</v>
      </c>
    </row>
    <row r="12" spans="1:257" s="76" customFormat="1">
      <c r="A12" s="74"/>
      <c r="C12" s="82"/>
      <c r="D12" s="83">
        <f>+D11-D10</f>
        <v>2208204.6</v>
      </c>
      <c r="E12" s="83">
        <f t="shared" ref="E12:AH12" si="5">+E11-E10</f>
        <v>2225245.92</v>
      </c>
      <c r="F12" s="83">
        <f t="shared" si="5"/>
        <v>2339694.6700000009</v>
      </c>
      <c r="G12" s="83">
        <f t="shared" si="5"/>
        <v>2421709.89</v>
      </c>
      <c r="H12" s="83">
        <f t="shared" si="5"/>
        <v>2650145.5700000003</v>
      </c>
      <c r="I12" s="83">
        <f t="shared" si="5"/>
        <v>2943916.01</v>
      </c>
      <c r="J12" s="83">
        <f t="shared" si="5"/>
        <v>3175365.32</v>
      </c>
      <c r="K12" s="83">
        <f t="shared" si="5"/>
        <v>3832615.7900000005</v>
      </c>
      <c r="L12" s="83">
        <f t="shared" si="5"/>
        <v>4000858.4299999997</v>
      </c>
      <c r="M12" s="83">
        <f t="shared" si="5"/>
        <v>4169462.79</v>
      </c>
      <c r="N12" s="83">
        <f t="shared" si="5"/>
        <v>4348183.8199999994</v>
      </c>
      <c r="O12" s="83">
        <f t="shared" si="5"/>
        <v>4383317.82</v>
      </c>
      <c r="P12" s="83">
        <f t="shared" si="5"/>
        <v>4431029.38</v>
      </c>
      <c r="Q12" s="83">
        <f t="shared" si="5"/>
        <v>4543247.57</v>
      </c>
      <c r="R12" s="83">
        <f t="shared" si="5"/>
        <v>4741812.5900000008</v>
      </c>
      <c r="S12" s="83">
        <f t="shared" si="5"/>
        <v>4945037.9000000004</v>
      </c>
      <c r="T12" s="83">
        <f t="shared" si="5"/>
        <v>5135573.01</v>
      </c>
      <c r="U12" s="83">
        <f t="shared" si="5"/>
        <v>5369275.3799999999</v>
      </c>
      <c r="V12" s="83">
        <f t="shared" si="5"/>
        <v>5613335.8100000005</v>
      </c>
      <c r="W12" s="83">
        <f t="shared" si="5"/>
        <v>5923860.8400000008</v>
      </c>
      <c r="X12" s="83">
        <f t="shared" si="5"/>
        <v>6180068.5600000015</v>
      </c>
      <c r="Y12" s="83">
        <f t="shared" si="5"/>
        <v>6432853.4000000004</v>
      </c>
      <c r="Z12" s="83">
        <f t="shared" si="5"/>
        <v>6706341.6100000003</v>
      </c>
      <c r="AA12" s="83">
        <f t="shared" si="5"/>
        <v>6976443.4499999993</v>
      </c>
      <c r="AB12" s="83">
        <f t="shared" si="5"/>
        <v>7237924.1999999993</v>
      </c>
      <c r="AC12" s="83">
        <f t="shared" si="5"/>
        <v>7515294.0100000007</v>
      </c>
      <c r="AD12" s="83">
        <f t="shared" si="5"/>
        <v>7772813.3900000006</v>
      </c>
      <c r="AE12" s="83">
        <f t="shared" si="5"/>
        <v>8090828.4199999999</v>
      </c>
      <c r="AF12" s="83">
        <f t="shared" si="5"/>
        <v>8399469.4800000004</v>
      </c>
      <c r="AG12" s="83">
        <f t="shared" si="5"/>
        <v>8720024.6600000001</v>
      </c>
      <c r="AH12" s="83">
        <f t="shared" si="5"/>
        <v>9077029.1300000008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67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4460.9445575555383</v>
      </c>
      <c r="B15" s="78">
        <f t="shared" ref="B15" si="7">NPV($B$1,D15:AH15)*(1+$B$1)</f>
        <v>4460944.5575555386</v>
      </c>
      <c r="C15" s="77" t="s">
        <v>17</v>
      </c>
      <c r="D15" s="77">
        <f t="shared" ref="D15:AH15" si="8">D16+D19+D20</f>
        <v>3562.17157</v>
      </c>
      <c r="E15" s="77">
        <f t="shared" si="8"/>
        <v>12314.814783</v>
      </c>
      <c r="F15" s="77">
        <f t="shared" si="8"/>
        <v>28304.873688874999</v>
      </c>
      <c r="G15" s="77">
        <f t="shared" si="8"/>
        <v>32333.558903821875</v>
      </c>
      <c r="H15" s="77">
        <f t="shared" si="8"/>
        <v>43754.930073155672</v>
      </c>
      <c r="I15" s="77">
        <f t="shared" si="8"/>
        <v>116109.57355760616</v>
      </c>
      <c r="J15" s="77">
        <f t="shared" si="8"/>
        <v>243543.95860926702</v>
      </c>
      <c r="K15" s="77">
        <f t="shared" si="8"/>
        <v>237950.578125</v>
      </c>
      <c r="L15" s="77">
        <f t="shared" si="8"/>
        <v>334068.78125</v>
      </c>
      <c r="M15" s="77">
        <f t="shared" si="8"/>
        <v>396302.59375</v>
      </c>
      <c r="N15" s="77">
        <f t="shared" si="8"/>
        <v>383839.5625</v>
      </c>
      <c r="O15" s="77">
        <f t="shared" si="8"/>
        <v>444877.125</v>
      </c>
      <c r="P15" s="77">
        <f t="shared" si="8"/>
        <v>482264.65625</v>
      </c>
      <c r="Q15" s="77">
        <f t="shared" si="8"/>
        <v>467141.28125</v>
      </c>
      <c r="R15" s="77">
        <f t="shared" si="8"/>
        <v>572572.1875</v>
      </c>
      <c r="S15" s="77">
        <f t="shared" si="8"/>
        <v>638713.125</v>
      </c>
      <c r="T15" s="77">
        <f t="shared" si="8"/>
        <v>618221.3125</v>
      </c>
      <c r="U15" s="77">
        <f t="shared" si="8"/>
        <v>598244.125</v>
      </c>
      <c r="V15" s="77">
        <f t="shared" si="8"/>
        <v>592261.3125</v>
      </c>
      <c r="W15" s="77">
        <f t="shared" si="8"/>
        <v>582103.4375</v>
      </c>
      <c r="X15" s="77">
        <f t="shared" si="8"/>
        <v>576525.4375</v>
      </c>
      <c r="Y15" s="77">
        <f t="shared" si="8"/>
        <v>566460.3125</v>
      </c>
      <c r="Z15" s="77">
        <f t="shared" si="8"/>
        <v>561114.3125</v>
      </c>
      <c r="AA15" s="77">
        <f t="shared" si="8"/>
        <v>550910.875</v>
      </c>
      <c r="AB15" s="77">
        <f t="shared" si="8"/>
        <v>545626.6875</v>
      </c>
      <c r="AC15" s="77">
        <f t="shared" si="8"/>
        <v>535898.9375</v>
      </c>
      <c r="AD15" s="77">
        <f t="shared" si="8"/>
        <v>618660.5625</v>
      </c>
      <c r="AE15" s="77">
        <f t="shared" si="8"/>
        <v>668319.8125</v>
      </c>
      <c r="AF15" s="77">
        <f t="shared" si="8"/>
        <v>644399.75</v>
      </c>
      <c r="AG15" s="77">
        <f t="shared" si="8"/>
        <v>621742.125</v>
      </c>
      <c r="AH15" s="77">
        <f t="shared" si="8"/>
        <v>618050.25</v>
      </c>
    </row>
    <row r="16" spans="1:257">
      <c r="A16" s="77">
        <f t="shared" ref="A16" si="9">B16/1000</f>
        <v>4436.3065593330939</v>
      </c>
      <c r="B16" s="78">
        <f t="shared" ref="B16" si="10">NPV($B$1,D16:AH16)*(1+$B$1)</f>
        <v>4436306.5593330935</v>
      </c>
      <c r="C16" s="77" t="s">
        <v>17</v>
      </c>
      <c r="D16" s="112">
        <v>0</v>
      </c>
      <c r="E16" s="112">
        <v>9477.55078125</v>
      </c>
      <c r="F16" s="112">
        <v>20844.04296875</v>
      </c>
      <c r="G16" s="112">
        <v>24691.6484375</v>
      </c>
      <c r="H16" s="112">
        <v>39602</v>
      </c>
      <c r="I16" s="112">
        <v>113426.5703125</v>
      </c>
      <c r="J16" s="112">
        <v>243104.921875</v>
      </c>
      <c r="K16" s="112">
        <v>237950.578125</v>
      </c>
      <c r="L16" s="112">
        <v>334068.78125</v>
      </c>
      <c r="M16" s="112">
        <v>396302.59375</v>
      </c>
      <c r="N16" s="112">
        <v>383839.5625</v>
      </c>
      <c r="O16" s="112">
        <v>444877.125</v>
      </c>
      <c r="P16" s="112">
        <v>482264.65625</v>
      </c>
      <c r="Q16" s="112">
        <v>467141.28125</v>
      </c>
      <c r="R16" s="112">
        <v>572572.1875</v>
      </c>
      <c r="S16" s="112">
        <v>638713.125</v>
      </c>
      <c r="T16" s="112">
        <v>618221.3125</v>
      </c>
      <c r="U16" s="112">
        <v>598244.125</v>
      </c>
      <c r="V16" s="112">
        <v>592261.3125</v>
      </c>
      <c r="W16" s="112">
        <v>582103.4375</v>
      </c>
      <c r="X16" s="112">
        <v>576525.4375</v>
      </c>
      <c r="Y16" s="112">
        <v>566460.3125</v>
      </c>
      <c r="Z16" s="112">
        <v>561114.3125</v>
      </c>
      <c r="AA16" s="112">
        <v>550910.875</v>
      </c>
      <c r="AB16" s="112">
        <v>545626.6875</v>
      </c>
      <c r="AC16" s="112">
        <v>535898.9375</v>
      </c>
      <c r="AD16" s="112">
        <v>618660.5625</v>
      </c>
      <c r="AE16" s="112">
        <v>668319.8125</v>
      </c>
      <c r="AF16" s="112">
        <v>644399.75</v>
      </c>
      <c r="AG16" s="112">
        <v>621742.125</v>
      </c>
      <c r="AH16" s="112">
        <v>618050.25</v>
      </c>
    </row>
    <row r="17" spans="1:34"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</row>
    <row r="18" spans="1:34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workbookViewId="0">
      <selection activeCell="C4" sqref="C4"/>
    </sheetView>
  </sheetViews>
  <sheetFormatPr defaultColWidth="13" defaultRowHeight="10.199999999999999"/>
  <cols>
    <col min="1" max="1" width="6.5546875" style="69" bestFit="1" customWidth="1"/>
    <col min="2" max="2" width="13.44140625" style="71" bestFit="1" customWidth="1"/>
    <col min="3" max="3" width="30.44140625" style="71" bestFit="1" customWidth="1"/>
    <col min="4" max="34" width="10.88671875" style="71" bestFit="1" customWidth="1"/>
    <col min="35" max="16384" width="13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68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5.9337604348631627</v>
      </c>
      <c r="B3" s="73">
        <f>NPV($B$1,D3:AH3)*(1+$B$1)</f>
        <v>5933.760434863163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2344.73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0</v>
      </c>
      <c r="R3" s="69">
        <v>1494.11</v>
      </c>
      <c r="S3" s="69">
        <v>702.32</v>
      </c>
      <c r="T3" s="69">
        <v>205.57</v>
      </c>
      <c r="U3" s="69">
        <v>459.55</v>
      </c>
      <c r="V3" s="69">
        <v>2946.86</v>
      </c>
      <c r="W3" s="69">
        <v>0</v>
      </c>
      <c r="X3" s="69">
        <v>0</v>
      </c>
      <c r="Y3" s="69">
        <v>0</v>
      </c>
      <c r="Z3" s="69">
        <v>4054.85</v>
      </c>
      <c r="AA3" s="69">
        <v>0</v>
      </c>
      <c r="AB3" s="69">
        <v>0</v>
      </c>
      <c r="AC3" s="69">
        <v>0</v>
      </c>
      <c r="AD3" s="69">
        <v>4073.77</v>
      </c>
      <c r="AE3" s="69">
        <v>0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8650.2637845538047</v>
      </c>
      <c r="B4" s="73">
        <f t="shared" ref="B4:B10" si="2">NPV($B$1,D4:AH4)*(1+$B$1)</f>
        <v>8650263.7845538054</v>
      </c>
      <c r="C4" s="71" t="s">
        <v>11</v>
      </c>
      <c r="D4" s="69">
        <v>282729.81</v>
      </c>
      <c r="E4" s="69">
        <v>302550.06</v>
      </c>
      <c r="F4" s="69">
        <v>321047.94</v>
      </c>
      <c r="G4" s="69">
        <v>314693.21000000002</v>
      </c>
      <c r="H4" s="69">
        <v>354904.26999999996</v>
      </c>
      <c r="I4" s="69">
        <v>520861.48</v>
      </c>
      <c r="J4" s="69">
        <v>616312.24</v>
      </c>
      <c r="K4" s="69">
        <v>616733.49</v>
      </c>
      <c r="L4" s="69">
        <v>650595.22</v>
      </c>
      <c r="M4" s="69">
        <v>681321.85</v>
      </c>
      <c r="N4" s="69">
        <v>687642.18</v>
      </c>
      <c r="O4" s="69">
        <v>720028.18</v>
      </c>
      <c r="P4" s="69">
        <v>743215.65</v>
      </c>
      <c r="Q4" s="69">
        <v>743851.17</v>
      </c>
      <c r="R4" s="69">
        <v>778869.40999999992</v>
      </c>
      <c r="S4" s="69">
        <v>812183.13</v>
      </c>
      <c r="T4" s="69">
        <v>818818.01</v>
      </c>
      <c r="U4" s="69">
        <v>827652.78999999992</v>
      </c>
      <c r="V4" s="69">
        <v>834460.45</v>
      </c>
      <c r="W4" s="69">
        <v>867666.83000000007</v>
      </c>
      <c r="X4" s="69">
        <v>891554.53</v>
      </c>
      <c r="Y4" s="69">
        <v>892670.85</v>
      </c>
      <c r="Z4" s="69">
        <v>893815.07000000007</v>
      </c>
      <c r="AA4" s="69">
        <v>895118.73</v>
      </c>
      <c r="AB4" s="69">
        <v>896190.04</v>
      </c>
      <c r="AC4" s="69">
        <v>897422.27</v>
      </c>
      <c r="AD4" s="69">
        <v>898685.28</v>
      </c>
      <c r="AE4" s="69">
        <v>900124.26</v>
      </c>
      <c r="AF4" s="69">
        <v>909389.42999999993</v>
      </c>
      <c r="AG4" s="69">
        <v>916735.74</v>
      </c>
      <c r="AH4" s="69">
        <v>926258.98</v>
      </c>
    </row>
    <row r="5" spans="1:257">
      <c r="A5" s="69">
        <f t="shared" si="1"/>
        <v>2184.832210931304</v>
      </c>
      <c r="B5" s="73">
        <f t="shared" si="2"/>
        <v>2184832.2109313039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79814.98000000001</v>
      </c>
      <c r="H5" s="69">
        <v>77113.599999999991</v>
      </c>
      <c r="I5" s="69">
        <v>79617.009999999995</v>
      </c>
      <c r="J5" s="69">
        <v>86019.170000000013</v>
      </c>
      <c r="K5" s="69">
        <v>96255.46</v>
      </c>
      <c r="L5" s="69">
        <v>115769.15</v>
      </c>
      <c r="M5" s="69">
        <v>132590.63</v>
      </c>
      <c r="N5" s="69">
        <v>136734.54</v>
      </c>
      <c r="O5" s="69">
        <v>156313.83000000002</v>
      </c>
      <c r="P5" s="69">
        <v>170940.43</v>
      </c>
      <c r="Q5" s="69">
        <v>173212.69</v>
      </c>
      <c r="R5" s="69">
        <v>195175.81999999998</v>
      </c>
      <c r="S5" s="69">
        <v>209723.65</v>
      </c>
      <c r="T5" s="69">
        <v>216997.49</v>
      </c>
      <c r="U5" s="69">
        <v>222508.40999999997</v>
      </c>
      <c r="V5" s="69">
        <v>234722.82</v>
      </c>
      <c r="W5" s="69">
        <v>250104.62</v>
      </c>
      <c r="X5" s="69">
        <v>264307.31</v>
      </c>
      <c r="Y5" s="69">
        <v>277393.37999999995</v>
      </c>
      <c r="Z5" s="69">
        <v>288080.88</v>
      </c>
      <c r="AA5" s="69">
        <v>298493.90000000002</v>
      </c>
      <c r="AB5" s="69">
        <v>310434.83999999997</v>
      </c>
      <c r="AC5" s="69">
        <v>319381.77</v>
      </c>
      <c r="AD5" s="69">
        <v>331330.95999999996</v>
      </c>
      <c r="AE5" s="69">
        <v>343947.91000000003</v>
      </c>
      <c r="AF5" s="69">
        <v>355226.13999999996</v>
      </c>
      <c r="AG5" s="69">
        <v>365695.41</v>
      </c>
      <c r="AH5" s="69">
        <v>376451.89999999997</v>
      </c>
    </row>
    <row r="6" spans="1:257">
      <c r="A6" s="69">
        <f t="shared" si="1"/>
        <v>7759.8167566872862</v>
      </c>
      <c r="B6" s="73">
        <f t="shared" si="2"/>
        <v>7759816.7566872863</v>
      </c>
      <c r="C6" s="71" t="s">
        <v>13</v>
      </c>
      <c r="D6" s="69">
        <v>20806.63</v>
      </c>
      <c r="E6" s="69">
        <v>25882.6</v>
      </c>
      <c r="F6" s="69">
        <v>28248.510000000002</v>
      </c>
      <c r="G6" s="69">
        <v>29391.930000000004</v>
      </c>
      <c r="H6" s="69">
        <v>32960.829999999994</v>
      </c>
      <c r="I6" s="69">
        <v>19488.649999999998</v>
      </c>
      <c r="J6" s="69">
        <v>19715.739999999998</v>
      </c>
      <c r="K6" s="69">
        <v>396228.6100000001</v>
      </c>
      <c r="L6" s="69">
        <v>444440.93000000005</v>
      </c>
      <c r="M6" s="69">
        <v>480354.92</v>
      </c>
      <c r="N6" s="69">
        <v>533768.34000000008</v>
      </c>
      <c r="O6" s="69">
        <v>570093.83000000007</v>
      </c>
      <c r="P6" s="69">
        <v>608303.1599999998</v>
      </c>
      <c r="Q6" s="69">
        <v>671618.7</v>
      </c>
      <c r="R6" s="69">
        <v>720317.1100000001</v>
      </c>
      <c r="S6" s="69">
        <v>768412.22000000009</v>
      </c>
      <c r="T6" s="69">
        <v>845024.60999999987</v>
      </c>
      <c r="U6" s="69">
        <v>923728.78</v>
      </c>
      <c r="V6" s="69">
        <v>1001771.25</v>
      </c>
      <c r="W6" s="69">
        <v>1085597.8399999999</v>
      </c>
      <c r="X6" s="69">
        <v>1167758.04</v>
      </c>
      <c r="Y6" s="69">
        <v>1254970.4200000002</v>
      </c>
      <c r="Z6" s="69">
        <v>1352727.3900000001</v>
      </c>
      <c r="AA6" s="69">
        <v>1441319.44</v>
      </c>
      <c r="AB6" s="69">
        <v>1527704.6500000001</v>
      </c>
      <c r="AC6" s="69">
        <v>1637000.5500000003</v>
      </c>
      <c r="AD6" s="69">
        <v>1755948.74</v>
      </c>
      <c r="AE6" s="69">
        <v>1874094.23</v>
      </c>
      <c r="AF6" s="69">
        <v>2007013.2799999998</v>
      </c>
      <c r="AG6" s="69">
        <v>2156992.64</v>
      </c>
      <c r="AH6" s="69">
        <v>2303304.87</v>
      </c>
    </row>
    <row r="7" spans="1:257" s="76" customFormat="1">
      <c r="A7" s="74">
        <f t="shared" si="1"/>
        <v>32477.80214280264</v>
      </c>
      <c r="B7" s="75">
        <f t="shared" si="2"/>
        <v>32477802.142802641</v>
      </c>
      <c r="C7" s="76" t="s">
        <v>14</v>
      </c>
      <c r="D7" s="69">
        <v>1169931.31</v>
      </c>
      <c r="E7" s="69">
        <v>1254373.76</v>
      </c>
      <c r="F7" s="69">
        <v>1327193.95</v>
      </c>
      <c r="G7" s="69">
        <v>1331124.4000000001</v>
      </c>
      <c r="H7" s="69">
        <v>1486567.6099999999</v>
      </c>
      <c r="I7" s="69">
        <v>1576266.22</v>
      </c>
      <c r="J7" s="69">
        <v>1708077.23</v>
      </c>
      <c r="K7" s="69">
        <v>1856033.52</v>
      </c>
      <c r="L7" s="69">
        <v>2039204.2700000003</v>
      </c>
      <c r="M7" s="69">
        <v>2167918.44</v>
      </c>
      <c r="N7" s="69">
        <v>2272863.5499999998</v>
      </c>
      <c r="O7" s="69">
        <v>2367876.65</v>
      </c>
      <c r="P7" s="69">
        <v>2461549.62</v>
      </c>
      <c r="Q7" s="69">
        <v>2578367.27</v>
      </c>
      <c r="R7" s="69">
        <v>2693061.2399999998</v>
      </c>
      <c r="S7" s="69">
        <v>2805556.55</v>
      </c>
      <c r="T7" s="69">
        <v>2919683.79</v>
      </c>
      <c r="U7" s="69">
        <v>3033352.7099999995</v>
      </c>
      <c r="V7" s="69">
        <v>3186886.7199999997</v>
      </c>
      <c r="W7" s="69">
        <v>3319208.09</v>
      </c>
      <c r="X7" s="69">
        <v>3456820.63</v>
      </c>
      <c r="Y7" s="69">
        <v>3633638.7099999995</v>
      </c>
      <c r="Z7" s="69">
        <v>3795934.4199999995</v>
      </c>
      <c r="AA7" s="69">
        <v>3907777.8699999996</v>
      </c>
      <c r="AB7" s="69">
        <v>4055084.4</v>
      </c>
      <c r="AC7" s="69">
        <v>4187457.17</v>
      </c>
      <c r="AD7" s="69">
        <v>4322596.24</v>
      </c>
      <c r="AE7" s="69">
        <v>4487499.6600000011</v>
      </c>
      <c r="AF7" s="69">
        <v>4623002.6499999994</v>
      </c>
      <c r="AG7" s="69">
        <v>4757311.8000000007</v>
      </c>
      <c r="AH7" s="69">
        <v>4926939.78</v>
      </c>
    </row>
    <row r="8" spans="1:257">
      <c r="A8" s="69">
        <f t="shared" si="1"/>
        <v>6338.6840879675638</v>
      </c>
      <c r="B8" s="73">
        <f t="shared" si="2"/>
        <v>6338684.0879675634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434560.94</v>
      </c>
      <c r="H8" s="69">
        <v>455510.05999999994</v>
      </c>
      <c r="I8" s="69">
        <v>477146.5</v>
      </c>
      <c r="J8" s="69">
        <v>497716.75</v>
      </c>
      <c r="K8" s="69">
        <v>552022.17999999993</v>
      </c>
      <c r="L8" s="69">
        <v>578321.69000000006</v>
      </c>
      <c r="M8" s="69">
        <v>605567.75</v>
      </c>
      <c r="N8" s="69">
        <v>635878.91999999993</v>
      </c>
      <c r="O8" s="69">
        <v>521094.13</v>
      </c>
      <c r="P8" s="69">
        <v>386853.9</v>
      </c>
      <c r="Q8" s="69">
        <v>324437.99</v>
      </c>
      <c r="R8" s="69">
        <v>332254.49</v>
      </c>
      <c r="S8" s="69">
        <v>342767.7</v>
      </c>
      <c r="T8" s="69">
        <v>353056.33</v>
      </c>
      <c r="U8" s="69">
        <v>368522.51</v>
      </c>
      <c r="V8" s="69">
        <v>384650.11000000004</v>
      </c>
      <c r="W8" s="69">
        <v>397804.81</v>
      </c>
      <c r="X8" s="69">
        <v>408099.37999999995</v>
      </c>
      <c r="Y8" s="69">
        <v>375735.57</v>
      </c>
      <c r="Z8" s="69">
        <v>391892.87</v>
      </c>
      <c r="AA8" s="69">
        <v>408767.12000000005</v>
      </c>
      <c r="AB8" s="69">
        <v>422281.43000000005</v>
      </c>
      <c r="AC8" s="69">
        <v>439260.68</v>
      </c>
      <c r="AD8" s="69">
        <v>453895.97000000003</v>
      </c>
      <c r="AE8" s="69">
        <v>470611.58000000007</v>
      </c>
      <c r="AF8" s="69">
        <v>494169.76</v>
      </c>
      <c r="AG8" s="69">
        <v>515199.24</v>
      </c>
      <c r="AH8" s="69">
        <v>535536.93000000005</v>
      </c>
    </row>
    <row r="9" spans="1:257">
      <c r="A9" s="69">
        <f t="shared" si="1"/>
        <v>1858.1148144738736</v>
      </c>
      <c r="B9" s="73">
        <f t="shared" si="2"/>
        <v>1858114.8144738737</v>
      </c>
      <c r="C9" s="71" t="s">
        <v>16</v>
      </c>
      <c r="D9" s="117">
        <v>202268.37999999998</v>
      </c>
      <c r="E9" s="117">
        <v>197584.76</v>
      </c>
      <c r="F9" s="117">
        <v>193958.94</v>
      </c>
      <c r="G9" s="117">
        <v>238704.98</v>
      </c>
      <c r="H9" s="117">
        <v>263901.51999999996</v>
      </c>
      <c r="I9" s="117">
        <v>266095.09999999998</v>
      </c>
      <c r="J9" s="117">
        <v>259184.94</v>
      </c>
      <c r="K9" s="117">
        <v>329654.04000000004</v>
      </c>
      <c r="L9" s="117">
        <v>171285.84</v>
      </c>
      <c r="M9" s="117">
        <v>81931.830000000016</v>
      </c>
      <c r="N9" s="117">
        <v>83001.51999999999</v>
      </c>
      <c r="O9" s="117">
        <v>57464.060000000005</v>
      </c>
      <c r="P9" s="117">
        <v>49279.41</v>
      </c>
      <c r="Q9" s="117">
        <v>49931.039999999994</v>
      </c>
      <c r="R9" s="117">
        <v>21128.79</v>
      </c>
      <c r="S9" s="117">
        <v>8089.82</v>
      </c>
      <c r="T9" s="117">
        <v>8089.82</v>
      </c>
      <c r="U9" s="117">
        <v>8089.82</v>
      </c>
      <c r="V9" s="117">
        <v>8089.82</v>
      </c>
      <c r="W9" s="117">
        <v>8089.82</v>
      </c>
      <c r="X9" s="117">
        <v>8089.82</v>
      </c>
      <c r="Y9" s="117">
        <v>8089.82</v>
      </c>
      <c r="Z9" s="117">
        <v>8089.82</v>
      </c>
      <c r="AA9" s="117">
        <v>8089.82</v>
      </c>
      <c r="AB9" s="117">
        <v>8089.82</v>
      </c>
      <c r="AC9" s="117">
        <v>8089.82</v>
      </c>
      <c r="AD9" s="117">
        <v>8089.82</v>
      </c>
      <c r="AE9" s="117">
        <v>8089.82</v>
      </c>
      <c r="AF9" s="117">
        <v>8089.82</v>
      </c>
      <c r="AG9" s="117">
        <v>8089.82</v>
      </c>
      <c r="AH9" s="117">
        <v>8089.82</v>
      </c>
    </row>
    <row r="10" spans="1:257">
      <c r="A10" s="77">
        <f t="shared" si="1"/>
        <v>4575.3846274198568</v>
      </c>
      <c r="B10" s="78">
        <f t="shared" si="2"/>
        <v>4575384.6274198564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17188.325505384375</v>
      </c>
      <c r="H10" s="77">
        <f t="shared" si="3"/>
        <v>15416.194721593172</v>
      </c>
      <c r="I10" s="77">
        <f t="shared" si="3"/>
        <v>86039.870432606156</v>
      </c>
      <c r="J10" s="77">
        <f t="shared" si="3"/>
        <v>229047.13048426702</v>
      </c>
      <c r="K10" s="77">
        <f t="shared" si="3"/>
        <v>226909.875</v>
      </c>
      <c r="L10" s="77">
        <f t="shared" si="3"/>
        <v>323475.1875</v>
      </c>
      <c r="M10" s="77">
        <f t="shared" si="3"/>
        <v>397017.3125</v>
      </c>
      <c r="N10" s="77">
        <f t="shared" si="3"/>
        <v>392260.125</v>
      </c>
      <c r="O10" s="77">
        <f t="shared" si="3"/>
        <v>453078.375</v>
      </c>
      <c r="P10" s="77">
        <f t="shared" si="3"/>
        <v>490297.6875</v>
      </c>
      <c r="Q10" s="77">
        <f t="shared" si="3"/>
        <v>475059.03125</v>
      </c>
      <c r="R10" s="77">
        <f t="shared" si="3"/>
        <v>580417.8125</v>
      </c>
      <c r="S10" s="77">
        <f t="shared" si="3"/>
        <v>659102.875</v>
      </c>
      <c r="T10" s="77">
        <f t="shared" si="3"/>
        <v>646923.5625</v>
      </c>
      <c r="U10" s="77">
        <f t="shared" si="3"/>
        <v>639178.1875</v>
      </c>
      <c r="V10" s="77">
        <f t="shared" si="3"/>
        <v>627466.0625</v>
      </c>
      <c r="W10" s="77">
        <f t="shared" si="3"/>
        <v>695462.875</v>
      </c>
      <c r="X10" s="77">
        <f t="shared" si="3"/>
        <v>734463.1875</v>
      </c>
      <c r="Y10" s="77">
        <f t="shared" si="3"/>
        <v>709375.375</v>
      </c>
      <c r="Z10" s="77">
        <f t="shared" si="3"/>
        <v>684638.9375</v>
      </c>
      <c r="AA10" s="77">
        <f t="shared" si="3"/>
        <v>660125.8125</v>
      </c>
      <c r="AB10" s="77">
        <f t="shared" si="3"/>
        <v>635856.9375</v>
      </c>
      <c r="AC10" s="77">
        <f t="shared" si="3"/>
        <v>612457.0625</v>
      </c>
      <c r="AD10" s="77">
        <f t="shared" si="3"/>
        <v>590469.9375</v>
      </c>
      <c r="AE10" s="77">
        <f t="shared" si="3"/>
        <v>569240.0625</v>
      </c>
      <c r="AF10" s="77">
        <f t="shared" si="3"/>
        <v>565921.3125</v>
      </c>
      <c r="AG10" s="77">
        <f t="shared" si="3"/>
        <v>557809.5625</v>
      </c>
      <c r="AH10" s="77">
        <f t="shared" si="3"/>
        <v>555821.25</v>
      </c>
    </row>
    <row r="11" spans="1:257">
      <c r="A11" s="69">
        <f>SUM(A3:A10)</f>
        <v>63850.832185271196</v>
      </c>
      <c r="B11" s="80">
        <f>SUM(B3:B10)</f>
        <v>63850832.185271196</v>
      </c>
      <c r="C11" s="81"/>
      <c r="D11" s="69">
        <f>SUM(D3:D10)</f>
        <v>2211766.7715699999</v>
      </c>
      <c r="E11" s="69">
        <f t="shared" ref="E11:AH11" si="4">SUM(E3:E10)</f>
        <v>2233540.6040017498</v>
      </c>
      <c r="F11" s="69">
        <f t="shared" si="4"/>
        <v>2355237.819782625</v>
      </c>
      <c r="G11" s="69">
        <f t="shared" si="4"/>
        <v>2445478.7655053847</v>
      </c>
      <c r="H11" s="69">
        <f t="shared" si="4"/>
        <v>2686374.0847215927</v>
      </c>
      <c r="I11" s="69">
        <f t="shared" si="4"/>
        <v>3025514.8304326059</v>
      </c>
      <c r="J11" s="69">
        <f t="shared" si="4"/>
        <v>3418417.930484267</v>
      </c>
      <c r="K11" s="69">
        <f t="shared" si="4"/>
        <v>4073837.1749999998</v>
      </c>
      <c r="L11" s="69">
        <f t="shared" si="4"/>
        <v>4323092.2874999996</v>
      </c>
      <c r="M11" s="69">
        <f t="shared" si="4"/>
        <v>4546702.7324999999</v>
      </c>
      <c r="N11" s="69">
        <f t="shared" si="4"/>
        <v>4742149.1749999989</v>
      </c>
      <c r="O11" s="69">
        <f t="shared" si="4"/>
        <v>4845949.0549999997</v>
      </c>
      <c r="P11" s="69">
        <f t="shared" si="4"/>
        <v>4910439.8574999999</v>
      </c>
      <c r="Q11" s="69">
        <f t="shared" si="4"/>
        <v>5016477.8912500003</v>
      </c>
      <c r="R11" s="69">
        <f t="shared" si="4"/>
        <v>5322718.7824999997</v>
      </c>
      <c r="S11" s="69">
        <f t="shared" si="4"/>
        <v>5606538.2650000006</v>
      </c>
      <c r="T11" s="69">
        <f t="shared" si="4"/>
        <v>5808799.1825000001</v>
      </c>
      <c r="U11" s="69">
        <f t="shared" si="4"/>
        <v>6023492.7574999994</v>
      </c>
      <c r="V11" s="69">
        <f t="shared" si="4"/>
        <v>6280994.0925000003</v>
      </c>
      <c r="W11" s="69">
        <f t="shared" si="4"/>
        <v>6623934.8849999998</v>
      </c>
      <c r="X11" s="69">
        <f t="shared" si="4"/>
        <v>6931092.8975</v>
      </c>
      <c r="Y11" s="69">
        <f t="shared" si="4"/>
        <v>7151874.125</v>
      </c>
      <c r="Z11" s="69">
        <f t="shared" si="4"/>
        <v>7419234.2374999998</v>
      </c>
      <c r="AA11" s="69">
        <f t="shared" si="4"/>
        <v>7619692.6924999999</v>
      </c>
      <c r="AB11" s="69">
        <f t="shared" si="4"/>
        <v>7855642.1174999997</v>
      </c>
      <c r="AC11" s="69">
        <f t="shared" si="4"/>
        <v>8101069.3224999998</v>
      </c>
      <c r="AD11" s="69">
        <f t="shared" si="4"/>
        <v>8365090.7175000003</v>
      </c>
      <c r="AE11" s="69">
        <f t="shared" si="4"/>
        <v>8653607.5225000009</v>
      </c>
      <c r="AF11" s="69">
        <f t="shared" si="4"/>
        <v>8962812.3925000001</v>
      </c>
      <c r="AG11" s="69">
        <f t="shared" si="4"/>
        <v>9277834.2125000004</v>
      </c>
      <c r="AH11" s="69">
        <f t="shared" si="4"/>
        <v>9632850.3800000008</v>
      </c>
    </row>
    <row r="12" spans="1:257" s="76" customFormat="1">
      <c r="A12" s="74"/>
      <c r="C12" s="82"/>
      <c r="D12" s="83">
        <f>+D11-D10</f>
        <v>2208204.6</v>
      </c>
      <c r="E12" s="83">
        <f t="shared" ref="E12:AH12" si="5">+E11-E10</f>
        <v>2230703.34</v>
      </c>
      <c r="F12" s="83">
        <f t="shared" si="5"/>
        <v>2342714.2000000002</v>
      </c>
      <c r="G12" s="83">
        <f t="shared" si="5"/>
        <v>2428290.4400000004</v>
      </c>
      <c r="H12" s="83">
        <f t="shared" si="5"/>
        <v>2670957.8899999997</v>
      </c>
      <c r="I12" s="83">
        <f t="shared" si="5"/>
        <v>2939474.96</v>
      </c>
      <c r="J12" s="83">
        <f t="shared" si="5"/>
        <v>3189370.8</v>
      </c>
      <c r="K12" s="83">
        <f t="shared" si="5"/>
        <v>3846927.3</v>
      </c>
      <c r="L12" s="83">
        <f t="shared" si="5"/>
        <v>3999617.0999999996</v>
      </c>
      <c r="M12" s="83">
        <f t="shared" si="5"/>
        <v>4149685.42</v>
      </c>
      <c r="N12" s="83">
        <f t="shared" si="5"/>
        <v>4349889.0499999989</v>
      </c>
      <c r="O12" s="83">
        <f t="shared" si="5"/>
        <v>4392870.68</v>
      </c>
      <c r="P12" s="83">
        <f t="shared" si="5"/>
        <v>4420142.17</v>
      </c>
      <c r="Q12" s="83">
        <f t="shared" si="5"/>
        <v>4541418.8600000003</v>
      </c>
      <c r="R12" s="83">
        <f t="shared" si="5"/>
        <v>4742300.97</v>
      </c>
      <c r="S12" s="83">
        <f t="shared" si="5"/>
        <v>4947435.3900000006</v>
      </c>
      <c r="T12" s="83">
        <f t="shared" si="5"/>
        <v>5161875.62</v>
      </c>
      <c r="U12" s="83">
        <f t="shared" si="5"/>
        <v>5384314.5699999994</v>
      </c>
      <c r="V12" s="83">
        <f t="shared" si="5"/>
        <v>5653528.0300000003</v>
      </c>
      <c r="W12" s="83">
        <f t="shared" si="5"/>
        <v>5928472.0099999998</v>
      </c>
      <c r="X12" s="83">
        <f t="shared" si="5"/>
        <v>6196629.71</v>
      </c>
      <c r="Y12" s="83">
        <f t="shared" si="5"/>
        <v>6442498.75</v>
      </c>
      <c r="Z12" s="83">
        <f t="shared" si="5"/>
        <v>6734595.2999999998</v>
      </c>
      <c r="AA12" s="83">
        <f t="shared" si="5"/>
        <v>6959566.8799999999</v>
      </c>
      <c r="AB12" s="83">
        <f t="shared" si="5"/>
        <v>7219785.1799999997</v>
      </c>
      <c r="AC12" s="83">
        <f t="shared" si="5"/>
        <v>7488612.2599999998</v>
      </c>
      <c r="AD12" s="83">
        <f t="shared" si="5"/>
        <v>7774620.7800000003</v>
      </c>
      <c r="AE12" s="83">
        <f t="shared" si="5"/>
        <v>8084367.4600000009</v>
      </c>
      <c r="AF12" s="83">
        <f t="shared" si="5"/>
        <v>8396891.0800000001</v>
      </c>
      <c r="AG12" s="83">
        <f t="shared" si="5"/>
        <v>8720024.6500000004</v>
      </c>
      <c r="AH12" s="83">
        <f t="shared" si="5"/>
        <v>9077029.1300000008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69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4575.3846274198568</v>
      </c>
      <c r="B15" s="78">
        <f t="shared" ref="B15" si="7">NPV($B$1,D15:AH15)*(1+$B$1)</f>
        <v>4575384.6274198564</v>
      </c>
      <c r="C15" s="77" t="s">
        <v>17</v>
      </c>
      <c r="D15" s="77">
        <f t="shared" ref="D15:AH15" si="8">D16+D19+D20</f>
        <v>3562.17157</v>
      </c>
      <c r="E15" s="77">
        <f t="shared" si="8"/>
        <v>2837.2640017499998</v>
      </c>
      <c r="F15" s="77">
        <f t="shared" si="8"/>
        <v>12523.619782624999</v>
      </c>
      <c r="G15" s="77">
        <f t="shared" si="8"/>
        <v>17188.325505384375</v>
      </c>
      <c r="H15" s="77">
        <f t="shared" si="8"/>
        <v>15416.194721593172</v>
      </c>
      <c r="I15" s="77">
        <f t="shared" si="8"/>
        <v>86039.870432606156</v>
      </c>
      <c r="J15" s="77">
        <f t="shared" si="8"/>
        <v>229047.13048426702</v>
      </c>
      <c r="K15" s="77">
        <f t="shared" si="8"/>
        <v>226909.875</v>
      </c>
      <c r="L15" s="77">
        <f t="shared" si="8"/>
        <v>323475.1875</v>
      </c>
      <c r="M15" s="77">
        <f t="shared" si="8"/>
        <v>397017.3125</v>
      </c>
      <c r="N15" s="77">
        <f t="shared" si="8"/>
        <v>392260.125</v>
      </c>
      <c r="O15" s="77">
        <f t="shared" si="8"/>
        <v>453078.375</v>
      </c>
      <c r="P15" s="77">
        <f t="shared" si="8"/>
        <v>490297.6875</v>
      </c>
      <c r="Q15" s="77">
        <f t="shared" si="8"/>
        <v>475059.03125</v>
      </c>
      <c r="R15" s="77">
        <f t="shared" si="8"/>
        <v>580417.8125</v>
      </c>
      <c r="S15" s="77">
        <f t="shared" si="8"/>
        <v>659102.875</v>
      </c>
      <c r="T15" s="77">
        <f t="shared" si="8"/>
        <v>646923.5625</v>
      </c>
      <c r="U15" s="77">
        <f t="shared" si="8"/>
        <v>639178.1875</v>
      </c>
      <c r="V15" s="77">
        <f t="shared" si="8"/>
        <v>627466.0625</v>
      </c>
      <c r="W15" s="77">
        <f t="shared" si="8"/>
        <v>695462.875</v>
      </c>
      <c r="X15" s="77">
        <f t="shared" si="8"/>
        <v>734463.1875</v>
      </c>
      <c r="Y15" s="77">
        <f t="shared" si="8"/>
        <v>709375.375</v>
      </c>
      <c r="Z15" s="77">
        <f t="shared" si="8"/>
        <v>684638.9375</v>
      </c>
      <c r="AA15" s="77">
        <f t="shared" si="8"/>
        <v>660125.8125</v>
      </c>
      <c r="AB15" s="77">
        <f t="shared" si="8"/>
        <v>635856.9375</v>
      </c>
      <c r="AC15" s="77">
        <f t="shared" si="8"/>
        <v>612457.0625</v>
      </c>
      <c r="AD15" s="77">
        <f t="shared" si="8"/>
        <v>590469.9375</v>
      </c>
      <c r="AE15" s="77">
        <f t="shared" si="8"/>
        <v>569240.0625</v>
      </c>
      <c r="AF15" s="77">
        <f t="shared" si="8"/>
        <v>565921.3125</v>
      </c>
      <c r="AG15" s="77">
        <f t="shared" si="8"/>
        <v>557809.5625</v>
      </c>
      <c r="AH15" s="77">
        <f t="shared" si="8"/>
        <v>555821.25</v>
      </c>
    </row>
    <row r="16" spans="1:257">
      <c r="A16" s="77">
        <f t="shared" ref="A16" si="9">B16/1000</f>
        <v>4550.7466291974106</v>
      </c>
      <c r="B16" s="78">
        <f t="shared" ref="B16" si="10">NPV($B$1,D16:AH16)*(1+$B$1)</f>
        <v>4550746.6291974103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9546.4150390625</v>
      </c>
      <c r="H16" s="112">
        <v>11263.2646484375</v>
      </c>
      <c r="I16" s="112">
        <v>83356.8671875</v>
      </c>
      <c r="J16" s="112">
        <v>228608.09375</v>
      </c>
      <c r="K16" s="112">
        <v>226909.875</v>
      </c>
      <c r="L16" s="112">
        <v>323475.1875</v>
      </c>
      <c r="M16" s="112">
        <v>397017.3125</v>
      </c>
      <c r="N16" s="112">
        <v>392260.125</v>
      </c>
      <c r="O16" s="112">
        <v>453078.375</v>
      </c>
      <c r="P16" s="112">
        <v>490297.6875</v>
      </c>
      <c r="Q16" s="112">
        <v>475059.03125</v>
      </c>
      <c r="R16" s="112">
        <v>580417.8125</v>
      </c>
      <c r="S16" s="112">
        <v>659102.875</v>
      </c>
      <c r="T16" s="112">
        <v>646923.5625</v>
      </c>
      <c r="U16" s="112">
        <v>639178.1875</v>
      </c>
      <c r="V16" s="112">
        <v>627466.0625</v>
      </c>
      <c r="W16" s="112">
        <v>695462.875</v>
      </c>
      <c r="X16" s="112">
        <v>734463.1875</v>
      </c>
      <c r="Y16" s="112">
        <v>709375.375</v>
      </c>
      <c r="Z16" s="112">
        <v>684638.9375</v>
      </c>
      <c r="AA16" s="112">
        <v>660125.8125</v>
      </c>
      <c r="AB16" s="112">
        <v>635856.9375</v>
      </c>
      <c r="AC16" s="112">
        <v>612457.0625</v>
      </c>
      <c r="AD16" s="112">
        <v>590469.9375</v>
      </c>
      <c r="AE16" s="112">
        <v>569240.0625</v>
      </c>
      <c r="AF16" s="112">
        <v>565921.3125</v>
      </c>
      <c r="AG16" s="112">
        <v>557809.5625</v>
      </c>
      <c r="AH16" s="112">
        <v>555821.25</v>
      </c>
    </row>
    <row r="17" spans="1:34">
      <c r="C17" s="102" t="s">
        <v>36</v>
      </c>
      <c r="D17" s="102">
        <f>D16-'PPA2'!D16</f>
        <v>0</v>
      </c>
      <c r="E17" s="102">
        <f>E16-'PPA2'!E16</f>
        <v>0</v>
      </c>
      <c r="F17" s="102">
        <f>F16-'PPA2'!F16</f>
        <v>0</v>
      </c>
      <c r="G17" s="102">
        <f>G16-'PPA2'!G16</f>
        <v>0</v>
      </c>
      <c r="H17" s="102">
        <f>H16-'PPA2'!H16</f>
        <v>0</v>
      </c>
      <c r="I17" s="102">
        <f>I16-'PPA2'!I16</f>
        <v>0</v>
      </c>
      <c r="J17" s="102">
        <f>J16-'PPA2'!J16</f>
        <v>0</v>
      </c>
      <c r="K17" s="102">
        <f>K16-'PPA2'!K16</f>
        <v>0</v>
      </c>
      <c r="L17" s="102">
        <f>L16-'PPA2'!L16</f>
        <v>0</v>
      </c>
      <c r="M17" s="102">
        <f>M16-'PPA2'!M16</f>
        <v>0</v>
      </c>
      <c r="N17" s="102">
        <f>N16-'PPA2'!N16</f>
        <v>0</v>
      </c>
      <c r="O17" s="102">
        <f>O16-'PPA2'!O16</f>
        <v>0</v>
      </c>
      <c r="P17" s="102">
        <f>P16-'PPA2'!P16</f>
        <v>0</v>
      </c>
      <c r="Q17" s="102">
        <f>Q16-'PPA2'!Q16</f>
        <v>0</v>
      </c>
      <c r="R17" s="102">
        <f>R16-'PPA2'!R16</f>
        <v>0</v>
      </c>
      <c r="S17" s="102">
        <f>S16-'PPA2'!S16</f>
        <v>0</v>
      </c>
      <c r="T17" s="102">
        <f>T16-'PPA2'!T16</f>
        <v>0</v>
      </c>
      <c r="U17" s="102">
        <f>U16-'PPA2'!U16</f>
        <v>0</v>
      </c>
      <c r="V17" s="102">
        <f>V16-'PPA2'!V16</f>
        <v>0</v>
      </c>
      <c r="W17" s="102">
        <f>W16-'PPA2'!W16</f>
        <v>0</v>
      </c>
      <c r="X17" s="102">
        <f>X16-'PPA2'!X16</f>
        <v>0</v>
      </c>
      <c r="Y17" s="102">
        <f>Y16-'PPA2'!Y16</f>
        <v>0</v>
      </c>
      <c r="Z17" s="102">
        <f>Z16-'PPA2'!Z16</f>
        <v>0</v>
      </c>
      <c r="AA17" s="102">
        <f>AA16-'PPA2'!AA16</f>
        <v>0</v>
      </c>
      <c r="AB17" s="102">
        <f>AB16-'PPA2'!AB16</f>
        <v>0</v>
      </c>
      <c r="AC17" s="102">
        <f>AC16-'PPA2'!AC16</f>
        <v>0</v>
      </c>
      <c r="AD17" s="102">
        <f>AD16-'PPA2'!AD16</f>
        <v>0</v>
      </c>
      <c r="AE17" s="102">
        <f>AE16-'PPA2'!AE16</f>
        <v>0</v>
      </c>
      <c r="AF17" s="102">
        <f>AF16-'PPA2'!AF16</f>
        <v>0</v>
      </c>
      <c r="AG17" s="102">
        <f>AG16-'PPA2'!AG16</f>
        <v>0</v>
      </c>
      <c r="AH17" s="102">
        <f>AH16-'PPA2'!AH16</f>
        <v>0</v>
      </c>
    </row>
    <row r="18" spans="1:34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workbookViewId="0">
      <selection activeCell="C4" sqref="C4"/>
    </sheetView>
  </sheetViews>
  <sheetFormatPr defaultColWidth="13" defaultRowHeight="10.199999999999999"/>
  <cols>
    <col min="1" max="1" width="6.5546875" style="69" bestFit="1" customWidth="1"/>
    <col min="2" max="2" width="13.44140625" style="71" bestFit="1" customWidth="1"/>
    <col min="3" max="3" width="30.44140625" style="71" bestFit="1" customWidth="1"/>
    <col min="4" max="34" width="10.88671875" style="71" bestFit="1" customWidth="1"/>
    <col min="35" max="16384" width="13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70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4.3235611088679127</v>
      </c>
      <c r="B3" s="73">
        <f>NPV($B$1,D3:AH3)*(1+$B$1)</f>
        <v>4323.5611088679125</v>
      </c>
      <c r="C3" s="71" t="s">
        <v>10</v>
      </c>
      <c r="D3" s="69">
        <v>0</v>
      </c>
      <c r="E3" s="69">
        <v>371.94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0</v>
      </c>
      <c r="R3" s="69">
        <v>1494.11</v>
      </c>
      <c r="S3" s="69">
        <v>702.32</v>
      </c>
      <c r="T3" s="69">
        <v>205.57</v>
      </c>
      <c r="U3" s="69">
        <v>459.55</v>
      </c>
      <c r="V3" s="69">
        <v>2946.86</v>
      </c>
      <c r="W3" s="69">
        <v>0</v>
      </c>
      <c r="X3" s="69">
        <v>0</v>
      </c>
      <c r="Y3" s="69">
        <v>0</v>
      </c>
      <c r="Z3" s="69">
        <v>4054.85</v>
      </c>
      <c r="AA3" s="69">
        <v>0</v>
      </c>
      <c r="AB3" s="69">
        <v>0</v>
      </c>
      <c r="AC3" s="69">
        <v>0</v>
      </c>
      <c r="AD3" s="69">
        <v>4073.77</v>
      </c>
      <c r="AE3" s="69">
        <v>0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8650.2637781034355</v>
      </c>
      <c r="B4" s="73">
        <f t="shared" ref="B4:B10" si="2">NPV($B$1,D4:AH4)*(1+$B$1)</f>
        <v>8650263.7781034354</v>
      </c>
      <c r="C4" s="71" t="s">
        <v>11</v>
      </c>
      <c r="D4" s="69">
        <v>282729.81</v>
      </c>
      <c r="E4" s="69">
        <v>302550.06</v>
      </c>
      <c r="F4" s="69">
        <v>321047.94</v>
      </c>
      <c r="G4" s="69">
        <v>314693.20999999996</v>
      </c>
      <c r="H4" s="69">
        <v>354904.26999999996</v>
      </c>
      <c r="I4" s="69">
        <v>520861.48</v>
      </c>
      <c r="J4" s="69">
        <v>616312.24</v>
      </c>
      <c r="K4" s="69">
        <v>616733.48</v>
      </c>
      <c r="L4" s="69">
        <v>650595.22</v>
      </c>
      <c r="M4" s="69">
        <v>681321.85</v>
      </c>
      <c r="N4" s="69">
        <v>687642.18</v>
      </c>
      <c r="O4" s="69">
        <v>720028.18</v>
      </c>
      <c r="P4" s="69">
        <v>743215.65</v>
      </c>
      <c r="Q4" s="69">
        <v>743851.17</v>
      </c>
      <c r="R4" s="69">
        <v>778869.40999999992</v>
      </c>
      <c r="S4" s="69">
        <v>812183.13</v>
      </c>
      <c r="T4" s="69">
        <v>818818.01</v>
      </c>
      <c r="U4" s="69">
        <v>827652.78999999992</v>
      </c>
      <c r="V4" s="69">
        <v>834460.45</v>
      </c>
      <c r="W4" s="69">
        <v>867666.83000000007</v>
      </c>
      <c r="X4" s="69">
        <v>891554.53</v>
      </c>
      <c r="Y4" s="69">
        <v>892670.85</v>
      </c>
      <c r="Z4" s="69">
        <v>893815.07000000007</v>
      </c>
      <c r="AA4" s="69">
        <v>895118.73</v>
      </c>
      <c r="AB4" s="69">
        <v>896190.04</v>
      </c>
      <c r="AC4" s="69">
        <v>897422.27</v>
      </c>
      <c r="AD4" s="69">
        <v>898685.28</v>
      </c>
      <c r="AE4" s="69">
        <v>900124.26</v>
      </c>
      <c r="AF4" s="69">
        <v>909389.42999999993</v>
      </c>
      <c r="AG4" s="69">
        <v>916735.74</v>
      </c>
      <c r="AH4" s="69">
        <v>926258.98</v>
      </c>
    </row>
    <row r="5" spans="1:257">
      <c r="A5" s="69">
        <f t="shared" si="1"/>
        <v>2180.243923258251</v>
      </c>
      <c r="B5" s="73">
        <f t="shared" si="2"/>
        <v>2180243.923258251</v>
      </c>
      <c r="C5" s="71" t="s">
        <v>12</v>
      </c>
      <c r="D5" s="69">
        <v>76849.97</v>
      </c>
      <c r="E5" s="69">
        <v>75284.73000000001</v>
      </c>
      <c r="F5" s="69">
        <v>78981.680000000008</v>
      </c>
      <c r="G5" s="69">
        <v>78428.319999999992</v>
      </c>
      <c r="H5" s="69">
        <v>75089.53</v>
      </c>
      <c r="I5" s="69">
        <v>78680.23</v>
      </c>
      <c r="J5" s="69">
        <v>84875.58</v>
      </c>
      <c r="K5" s="69">
        <v>95726.249999999985</v>
      </c>
      <c r="L5" s="69">
        <v>115683.19</v>
      </c>
      <c r="M5" s="69">
        <v>132590.63</v>
      </c>
      <c r="N5" s="69">
        <v>136734.54</v>
      </c>
      <c r="O5" s="69">
        <v>156313.83000000002</v>
      </c>
      <c r="P5" s="69">
        <v>170940.43</v>
      </c>
      <c r="Q5" s="69">
        <v>173212.69</v>
      </c>
      <c r="R5" s="69">
        <v>195175.81999999998</v>
      </c>
      <c r="S5" s="69">
        <v>209723.65</v>
      </c>
      <c r="T5" s="69">
        <v>216997.49</v>
      </c>
      <c r="U5" s="69">
        <v>222508.40999999997</v>
      </c>
      <c r="V5" s="69">
        <v>234722.82</v>
      </c>
      <c r="W5" s="69">
        <v>250104.62</v>
      </c>
      <c r="X5" s="69">
        <v>264307.31</v>
      </c>
      <c r="Y5" s="69">
        <v>277393.37999999995</v>
      </c>
      <c r="Z5" s="69">
        <v>288080.88</v>
      </c>
      <c r="AA5" s="69">
        <v>298493.90000000002</v>
      </c>
      <c r="AB5" s="69">
        <v>310434.83999999997</v>
      </c>
      <c r="AC5" s="69">
        <v>319381.77</v>
      </c>
      <c r="AD5" s="69">
        <v>331330.95999999996</v>
      </c>
      <c r="AE5" s="69">
        <v>343947.91000000003</v>
      </c>
      <c r="AF5" s="69">
        <v>355226.13999999996</v>
      </c>
      <c r="AG5" s="69">
        <v>365695.41</v>
      </c>
      <c r="AH5" s="69">
        <v>376451.89999999997</v>
      </c>
    </row>
    <row r="6" spans="1:257">
      <c r="A6" s="69">
        <f t="shared" si="1"/>
        <v>7755.1476630806164</v>
      </c>
      <c r="B6" s="73">
        <f t="shared" si="2"/>
        <v>7755147.6630806169</v>
      </c>
      <c r="C6" s="71" t="s">
        <v>13</v>
      </c>
      <c r="D6" s="69">
        <v>20806.63</v>
      </c>
      <c r="E6" s="69">
        <v>25882.6</v>
      </c>
      <c r="F6" s="69">
        <v>28248.510000000002</v>
      </c>
      <c r="G6" s="69">
        <v>29377.059999999998</v>
      </c>
      <c r="H6" s="69">
        <v>33270.75</v>
      </c>
      <c r="I6" s="69">
        <v>19341.020000000004</v>
      </c>
      <c r="J6" s="69">
        <v>19686.3</v>
      </c>
      <c r="K6" s="69">
        <v>389575.76</v>
      </c>
      <c r="L6" s="69">
        <v>443651.13</v>
      </c>
      <c r="M6" s="69">
        <v>480354.92</v>
      </c>
      <c r="N6" s="69">
        <v>533768.34000000008</v>
      </c>
      <c r="O6" s="69">
        <v>570093.83000000007</v>
      </c>
      <c r="P6" s="69">
        <v>608303.1599999998</v>
      </c>
      <c r="Q6" s="69">
        <v>671618.7</v>
      </c>
      <c r="R6" s="69">
        <v>720317.1100000001</v>
      </c>
      <c r="S6" s="69">
        <v>768412.22000000009</v>
      </c>
      <c r="T6" s="69">
        <v>845024.60999999987</v>
      </c>
      <c r="U6" s="69">
        <v>923728.78</v>
      </c>
      <c r="V6" s="69">
        <v>1001771.25</v>
      </c>
      <c r="W6" s="69">
        <v>1085597.8399999999</v>
      </c>
      <c r="X6" s="69">
        <v>1167758.04</v>
      </c>
      <c r="Y6" s="69">
        <v>1254970.4200000002</v>
      </c>
      <c r="Z6" s="69">
        <v>1352727.3900000001</v>
      </c>
      <c r="AA6" s="69">
        <v>1441319.44</v>
      </c>
      <c r="AB6" s="69">
        <v>1527704.6500000001</v>
      </c>
      <c r="AC6" s="69">
        <v>1637000.5500000003</v>
      </c>
      <c r="AD6" s="69">
        <v>1755948.74</v>
      </c>
      <c r="AE6" s="69">
        <v>1874094.23</v>
      </c>
      <c r="AF6" s="69">
        <v>2007013.2799999998</v>
      </c>
      <c r="AG6" s="69">
        <v>2156992.64</v>
      </c>
      <c r="AH6" s="69">
        <v>2303304.87</v>
      </c>
    </row>
    <row r="7" spans="1:257" s="76" customFormat="1">
      <c r="A7" s="74">
        <f t="shared" si="1"/>
        <v>32400.140365917687</v>
      </c>
      <c r="B7" s="75">
        <f t="shared" si="2"/>
        <v>32400140.365917686</v>
      </c>
      <c r="C7" s="76" t="s">
        <v>14</v>
      </c>
      <c r="D7" s="69">
        <v>1169931.31</v>
      </c>
      <c r="E7" s="69">
        <v>1254373.76</v>
      </c>
      <c r="F7" s="69">
        <v>1327193.95</v>
      </c>
      <c r="G7" s="69">
        <v>1322220.3899999999</v>
      </c>
      <c r="H7" s="69">
        <v>1467042.48</v>
      </c>
      <c r="I7" s="69">
        <v>1555378.2500000002</v>
      </c>
      <c r="J7" s="69">
        <v>1680376.53</v>
      </c>
      <c r="K7" s="69">
        <v>1825400.43</v>
      </c>
      <c r="L7" s="69">
        <v>2037502.43</v>
      </c>
      <c r="M7" s="69">
        <v>2167918.44</v>
      </c>
      <c r="N7" s="69">
        <v>2272863.5499999998</v>
      </c>
      <c r="O7" s="69">
        <v>2367876.65</v>
      </c>
      <c r="P7" s="69">
        <v>2461549.62</v>
      </c>
      <c r="Q7" s="69">
        <v>2578367.27</v>
      </c>
      <c r="R7" s="69">
        <v>2693061.2399999998</v>
      </c>
      <c r="S7" s="69">
        <v>2805556.55</v>
      </c>
      <c r="T7" s="69">
        <v>2919683.79</v>
      </c>
      <c r="U7" s="69">
        <v>3033352.7099999995</v>
      </c>
      <c r="V7" s="69">
        <v>3186886.7199999997</v>
      </c>
      <c r="W7" s="69">
        <v>3319208.09</v>
      </c>
      <c r="X7" s="69">
        <v>3456820.63</v>
      </c>
      <c r="Y7" s="69">
        <v>3633638.7099999995</v>
      </c>
      <c r="Z7" s="69">
        <v>3795934.4199999995</v>
      </c>
      <c r="AA7" s="69">
        <v>3907777.8699999996</v>
      </c>
      <c r="AB7" s="69">
        <v>4055084.4</v>
      </c>
      <c r="AC7" s="69">
        <v>4187457.17</v>
      </c>
      <c r="AD7" s="69">
        <v>4322596.24</v>
      </c>
      <c r="AE7" s="69">
        <v>4487499.6600000011</v>
      </c>
      <c r="AF7" s="69">
        <v>4623002.6499999994</v>
      </c>
      <c r="AG7" s="69">
        <v>4757311.8000000007</v>
      </c>
      <c r="AH7" s="69">
        <v>4926939.78</v>
      </c>
    </row>
    <row r="8" spans="1:257">
      <c r="A8" s="69">
        <f t="shared" si="1"/>
        <v>6339.9485408530763</v>
      </c>
      <c r="B8" s="73">
        <f t="shared" si="2"/>
        <v>6339948.5408530766</v>
      </c>
      <c r="C8" s="71" t="s">
        <v>15</v>
      </c>
      <c r="D8" s="69">
        <v>455618.5</v>
      </c>
      <c r="E8" s="69">
        <v>374655.49</v>
      </c>
      <c r="F8" s="69">
        <v>393283.18000000005</v>
      </c>
      <c r="G8" s="69">
        <v>434444.43</v>
      </c>
      <c r="H8" s="69">
        <v>455858.66</v>
      </c>
      <c r="I8" s="69">
        <v>477233.51</v>
      </c>
      <c r="J8" s="69">
        <v>497725.80000000005</v>
      </c>
      <c r="K8" s="69">
        <v>553750.24</v>
      </c>
      <c r="L8" s="69">
        <v>578165.17000000004</v>
      </c>
      <c r="M8" s="69">
        <v>605567.75</v>
      </c>
      <c r="N8" s="69">
        <v>635878.91999999993</v>
      </c>
      <c r="O8" s="69">
        <v>521094.13</v>
      </c>
      <c r="P8" s="69">
        <v>386853.9</v>
      </c>
      <c r="Q8" s="69">
        <v>324437.99</v>
      </c>
      <c r="R8" s="69">
        <v>332254.49</v>
      </c>
      <c r="S8" s="69">
        <v>342767.7</v>
      </c>
      <c r="T8" s="69">
        <v>353056.33</v>
      </c>
      <c r="U8" s="69">
        <v>368522.51</v>
      </c>
      <c r="V8" s="69">
        <v>384650.11000000004</v>
      </c>
      <c r="W8" s="69">
        <v>397804.81</v>
      </c>
      <c r="X8" s="69">
        <v>408099.37999999995</v>
      </c>
      <c r="Y8" s="69">
        <v>375735.57</v>
      </c>
      <c r="Z8" s="69">
        <v>391892.87</v>
      </c>
      <c r="AA8" s="69">
        <v>408767.12000000005</v>
      </c>
      <c r="AB8" s="69">
        <v>422281.43000000005</v>
      </c>
      <c r="AC8" s="69">
        <v>439260.68</v>
      </c>
      <c r="AD8" s="69">
        <v>453895.97000000003</v>
      </c>
      <c r="AE8" s="69">
        <v>470611.58000000007</v>
      </c>
      <c r="AF8" s="69">
        <v>494169.76</v>
      </c>
      <c r="AG8" s="69">
        <v>515199.24</v>
      </c>
      <c r="AH8" s="69">
        <v>535536.93000000005</v>
      </c>
    </row>
    <row r="9" spans="1:257">
      <c r="A9" s="69">
        <f t="shared" si="1"/>
        <v>1953.0268265024451</v>
      </c>
      <c r="B9" s="73">
        <f t="shared" si="2"/>
        <v>1953026.8265024452</v>
      </c>
      <c r="C9" s="71" t="s">
        <v>16</v>
      </c>
      <c r="D9" s="69">
        <v>202268.37999999998</v>
      </c>
      <c r="E9" s="69">
        <v>197584.76</v>
      </c>
      <c r="F9" s="69">
        <v>193958.94</v>
      </c>
      <c r="G9" s="69">
        <v>264739.44</v>
      </c>
      <c r="H9" s="69">
        <v>290478.69</v>
      </c>
      <c r="I9" s="69">
        <v>288666.75000000006</v>
      </c>
      <c r="J9" s="69">
        <v>282862.95000000007</v>
      </c>
      <c r="K9" s="69">
        <v>364323.26999999996</v>
      </c>
      <c r="L9" s="69">
        <v>167199.80000000002</v>
      </c>
      <c r="M9" s="69">
        <v>81931.830000000016</v>
      </c>
      <c r="N9" s="69">
        <v>83001.51999999999</v>
      </c>
      <c r="O9" s="69">
        <v>57464.060000000005</v>
      </c>
      <c r="P9" s="69">
        <v>49279.41</v>
      </c>
      <c r="Q9" s="69">
        <v>49931.039999999994</v>
      </c>
      <c r="R9" s="69">
        <v>21128.79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4575.3846274198568</v>
      </c>
      <c r="B10" s="78">
        <f t="shared" si="2"/>
        <v>4575384.6274198564</v>
      </c>
      <c r="C10" s="79" t="s">
        <v>17</v>
      </c>
      <c r="D10" s="77">
        <f>D15</f>
        <v>3562.17157</v>
      </c>
      <c r="E10" s="77">
        <f t="shared" ref="E10:AH10" si="3">E15</f>
        <v>2837.2640017499998</v>
      </c>
      <c r="F10" s="77">
        <f t="shared" si="3"/>
        <v>12523.619782624999</v>
      </c>
      <c r="G10" s="77">
        <f t="shared" si="3"/>
        <v>17188.325505384375</v>
      </c>
      <c r="H10" s="77">
        <f t="shared" si="3"/>
        <v>15416.194721593172</v>
      </c>
      <c r="I10" s="77">
        <f t="shared" si="3"/>
        <v>86039.870432606156</v>
      </c>
      <c r="J10" s="77">
        <f t="shared" si="3"/>
        <v>229047.13048426702</v>
      </c>
      <c r="K10" s="77">
        <f t="shared" si="3"/>
        <v>226909.875</v>
      </c>
      <c r="L10" s="77">
        <f t="shared" si="3"/>
        <v>323475.1875</v>
      </c>
      <c r="M10" s="77">
        <f t="shared" si="3"/>
        <v>397017.3125</v>
      </c>
      <c r="N10" s="77">
        <f t="shared" si="3"/>
        <v>392260.125</v>
      </c>
      <c r="O10" s="77">
        <f t="shared" si="3"/>
        <v>453078.375</v>
      </c>
      <c r="P10" s="77">
        <f t="shared" si="3"/>
        <v>490297.6875</v>
      </c>
      <c r="Q10" s="77">
        <f t="shared" si="3"/>
        <v>475059.03125</v>
      </c>
      <c r="R10" s="77">
        <f t="shared" si="3"/>
        <v>580417.8125</v>
      </c>
      <c r="S10" s="77">
        <f t="shared" si="3"/>
        <v>659102.875</v>
      </c>
      <c r="T10" s="77">
        <f t="shared" si="3"/>
        <v>646923.5625</v>
      </c>
      <c r="U10" s="77">
        <f t="shared" si="3"/>
        <v>639178.1875</v>
      </c>
      <c r="V10" s="77">
        <f t="shared" si="3"/>
        <v>627466.0625</v>
      </c>
      <c r="W10" s="77">
        <f t="shared" si="3"/>
        <v>695462.875</v>
      </c>
      <c r="X10" s="77">
        <f t="shared" si="3"/>
        <v>734463.1875</v>
      </c>
      <c r="Y10" s="77">
        <f t="shared" si="3"/>
        <v>709375.375</v>
      </c>
      <c r="Z10" s="77">
        <f t="shared" si="3"/>
        <v>684638.9375</v>
      </c>
      <c r="AA10" s="77">
        <f t="shared" si="3"/>
        <v>660125.8125</v>
      </c>
      <c r="AB10" s="77">
        <f t="shared" si="3"/>
        <v>635856.9375</v>
      </c>
      <c r="AC10" s="77">
        <f t="shared" si="3"/>
        <v>612457.0625</v>
      </c>
      <c r="AD10" s="77">
        <f t="shared" si="3"/>
        <v>590469.9375</v>
      </c>
      <c r="AE10" s="77">
        <f t="shared" si="3"/>
        <v>569240.0625</v>
      </c>
      <c r="AF10" s="77">
        <f t="shared" si="3"/>
        <v>565921.3125</v>
      </c>
      <c r="AG10" s="77">
        <f t="shared" si="3"/>
        <v>557809.5625</v>
      </c>
      <c r="AH10" s="77">
        <f t="shared" si="3"/>
        <v>555821.25</v>
      </c>
    </row>
    <row r="11" spans="1:257">
      <c r="A11" s="69">
        <f>SUM(A3:A10)</f>
        <v>63858.479286244234</v>
      </c>
      <c r="B11" s="80">
        <f>SUM(B3:B10)</f>
        <v>63858479.286244236</v>
      </c>
      <c r="C11" s="81"/>
      <c r="D11" s="69">
        <f>SUM(D3:D10)</f>
        <v>2211766.7715699999</v>
      </c>
      <c r="E11" s="69">
        <f t="shared" ref="E11:AH11" si="4">SUM(E3:E10)</f>
        <v>2233540.6040017498</v>
      </c>
      <c r="F11" s="69">
        <f t="shared" si="4"/>
        <v>2355237.819782625</v>
      </c>
      <c r="G11" s="69">
        <f t="shared" si="4"/>
        <v>2461091.1755053843</v>
      </c>
      <c r="H11" s="69">
        <f t="shared" si="4"/>
        <v>2692060.5747215929</v>
      </c>
      <c r="I11" s="69">
        <f t="shared" si="4"/>
        <v>3026201.1104326062</v>
      </c>
      <c r="J11" s="69">
        <f t="shared" si="4"/>
        <v>3410886.5304842675</v>
      </c>
      <c r="K11" s="69">
        <f t="shared" si="4"/>
        <v>4072419.3050000002</v>
      </c>
      <c r="L11" s="69">
        <f t="shared" si="4"/>
        <v>4316272.1274999995</v>
      </c>
      <c r="M11" s="69">
        <f t="shared" si="4"/>
        <v>4546702.7324999999</v>
      </c>
      <c r="N11" s="69">
        <f t="shared" si="4"/>
        <v>4742149.1749999989</v>
      </c>
      <c r="O11" s="69">
        <f t="shared" si="4"/>
        <v>4845949.0549999997</v>
      </c>
      <c r="P11" s="69">
        <f t="shared" si="4"/>
        <v>4910439.8574999999</v>
      </c>
      <c r="Q11" s="69">
        <f t="shared" si="4"/>
        <v>5016477.8912500003</v>
      </c>
      <c r="R11" s="69">
        <f t="shared" si="4"/>
        <v>5322718.7824999997</v>
      </c>
      <c r="S11" s="69">
        <f t="shared" si="4"/>
        <v>5606538.2650000006</v>
      </c>
      <c r="T11" s="69">
        <f t="shared" si="4"/>
        <v>5808799.1825000001</v>
      </c>
      <c r="U11" s="69">
        <f t="shared" si="4"/>
        <v>6023492.7574999994</v>
      </c>
      <c r="V11" s="69">
        <f t="shared" si="4"/>
        <v>6280994.0925000003</v>
      </c>
      <c r="W11" s="69">
        <f t="shared" si="4"/>
        <v>6623934.8849999998</v>
      </c>
      <c r="X11" s="69">
        <f t="shared" si="4"/>
        <v>6931092.8975</v>
      </c>
      <c r="Y11" s="69">
        <f t="shared" si="4"/>
        <v>7151874.125</v>
      </c>
      <c r="Z11" s="69">
        <f t="shared" si="4"/>
        <v>7419234.2374999998</v>
      </c>
      <c r="AA11" s="69">
        <f t="shared" si="4"/>
        <v>7619692.6924999999</v>
      </c>
      <c r="AB11" s="69">
        <f t="shared" si="4"/>
        <v>7855642.1174999997</v>
      </c>
      <c r="AC11" s="69">
        <f t="shared" si="4"/>
        <v>8101069.3224999998</v>
      </c>
      <c r="AD11" s="69">
        <f t="shared" si="4"/>
        <v>8365090.7175000003</v>
      </c>
      <c r="AE11" s="69">
        <f t="shared" si="4"/>
        <v>8653607.5225000009</v>
      </c>
      <c r="AF11" s="69">
        <f t="shared" si="4"/>
        <v>8962812.3925000001</v>
      </c>
      <c r="AG11" s="69">
        <f t="shared" si="4"/>
        <v>9277834.2125000004</v>
      </c>
      <c r="AH11" s="69">
        <f t="shared" si="4"/>
        <v>9632850.3800000008</v>
      </c>
    </row>
    <row r="12" spans="1:257" s="76" customFormat="1">
      <c r="A12" s="74"/>
      <c r="C12" s="82"/>
      <c r="D12" s="83">
        <f>+D11-D10</f>
        <v>2208204.6</v>
      </c>
      <c r="E12" s="83">
        <f t="shared" ref="E12:AH12" si="5">+E11-E10</f>
        <v>2230703.34</v>
      </c>
      <c r="F12" s="83">
        <f t="shared" si="5"/>
        <v>2342714.2000000002</v>
      </c>
      <c r="G12" s="83">
        <f t="shared" si="5"/>
        <v>2443902.85</v>
      </c>
      <c r="H12" s="83">
        <f t="shared" si="5"/>
        <v>2676644.38</v>
      </c>
      <c r="I12" s="83">
        <f t="shared" si="5"/>
        <v>2940161.24</v>
      </c>
      <c r="J12" s="83">
        <f t="shared" si="5"/>
        <v>3181839.4000000004</v>
      </c>
      <c r="K12" s="83">
        <f t="shared" si="5"/>
        <v>3845509.43</v>
      </c>
      <c r="L12" s="83">
        <f t="shared" si="5"/>
        <v>3992796.9399999995</v>
      </c>
      <c r="M12" s="83">
        <f t="shared" si="5"/>
        <v>4149685.42</v>
      </c>
      <c r="N12" s="83">
        <f t="shared" si="5"/>
        <v>4349889.0499999989</v>
      </c>
      <c r="O12" s="83">
        <f t="shared" si="5"/>
        <v>4392870.68</v>
      </c>
      <c r="P12" s="83">
        <f t="shared" si="5"/>
        <v>4420142.17</v>
      </c>
      <c r="Q12" s="83">
        <f t="shared" si="5"/>
        <v>4541418.8600000003</v>
      </c>
      <c r="R12" s="83">
        <f t="shared" si="5"/>
        <v>4742300.97</v>
      </c>
      <c r="S12" s="83">
        <f t="shared" si="5"/>
        <v>4947435.3900000006</v>
      </c>
      <c r="T12" s="83">
        <f t="shared" si="5"/>
        <v>5161875.62</v>
      </c>
      <c r="U12" s="83">
        <f t="shared" si="5"/>
        <v>5384314.5699999994</v>
      </c>
      <c r="V12" s="83">
        <f t="shared" si="5"/>
        <v>5653528.0300000003</v>
      </c>
      <c r="W12" s="83">
        <f t="shared" si="5"/>
        <v>5928472.0099999998</v>
      </c>
      <c r="X12" s="83">
        <f t="shared" si="5"/>
        <v>6196629.71</v>
      </c>
      <c r="Y12" s="83">
        <f t="shared" si="5"/>
        <v>6442498.75</v>
      </c>
      <c r="Z12" s="83">
        <f t="shared" si="5"/>
        <v>6734595.2999999998</v>
      </c>
      <c r="AA12" s="83">
        <f t="shared" si="5"/>
        <v>6959566.8799999999</v>
      </c>
      <c r="AB12" s="83">
        <f t="shared" si="5"/>
        <v>7219785.1799999997</v>
      </c>
      <c r="AC12" s="83">
        <f t="shared" si="5"/>
        <v>7488612.2599999998</v>
      </c>
      <c r="AD12" s="83">
        <f t="shared" si="5"/>
        <v>7774620.7800000003</v>
      </c>
      <c r="AE12" s="83">
        <f t="shared" si="5"/>
        <v>8084367.4600000009</v>
      </c>
      <c r="AF12" s="83">
        <f t="shared" si="5"/>
        <v>8396891.0800000001</v>
      </c>
      <c r="AG12" s="83">
        <f t="shared" si="5"/>
        <v>8720024.6500000004</v>
      </c>
      <c r="AH12" s="83">
        <f t="shared" si="5"/>
        <v>9077029.1300000008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</row>
    <row r="14" spans="1:257" s="110" customFormat="1" ht="12">
      <c r="A14" s="107"/>
      <c r="B14" s="108" t="s">
        <v>71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4575.3846274198568</v>
      </c>
      <c r="B15" s="78">
        <f t="shared" ref="B15" si="7">NPV($B$1,D15:AH15)*(1+$B$1)</f>
        <v>4575384.6274198564</v>
      </c>
      <c r="C15" s="77" t="s">
        <v>17</v>
      </c>
      <c r="D15" s="77">
        <f t="shared" ref="D15:AH15" si="8">D16+D19+D20</f>
        <v>3562.17157</v>
      </c>
      <c r="E15" s="77">
        <f t="shared" si="8"/>
        <v>2837.2640017499998</v>
      </c>
      <c r="F15" s="77">
        <f t="shared" si="8"/>
        <v>12523.619782624999</v>
      </c>
      <c r="G15" s="77">
        <f t="shared" si="8"/>
        <v>17188.325505384375</v>
      </c>
      <c r="H15" s="77">
        <f t="shared" si="8"/>
        <v>15416.194721593172</v>
      </c>
      <c r="I15" s="77">
        <f t="shared" si="8"/>
        <v>86039.870432606156</v>
      </c>
      <c r="J15" s="77">
        <f t="shared" si="8"/>
        <v>229047.13048426702</v>
      </c>
      <c r="K15" s="77">
        <f t="shared" si="8"/>
        <v>226909.875</v>
      </c>
      <c r="L15" s="77">
        <f t="shared" si="8"/>
        <v>323475.1875</v>
      </c>
      <c r="M15" s="77">
        <f t="shared" si="8"/>
        <v>397017.3125</v>
      </c>
      <c r="N15" s="77">
        <f t="shared" si="8"/>
        <v>392260.125</v>
      </c>
      <c r="O15" s="77">
        <f t="shared" si="8"/>
        <v>453078.375</v>
      </c>
      <c r="P15" s="77">
        <f t="shared" si="8"/>
        <v>490297.6875</v>
      </c>
      <c r="Q15" s="77">
        <f t="shared" si="8"/>
        <v>475059.03125</v>
      </c>
      <c r="R15" s="77">
        <f t="shared" si="8"/>
        <v>580417.8125</v>
      </c>
      <c r="S15" s="77">
        <f t="shared" si="8"/>
        <v>659102.875</v>
      </c>
      <c r="T15" s="77">
        <f t="shared" si="8"/>
        <v>646923.5625</v>
      </c>
      <c r="U15" s="77">
        <f t="shared" si="8"/>
        <v>639178.1875</v>
      </c>
      <c r="V15" s="77">
        <f t="shared" si="8"/>
        <v>627466.0625</v>
      </c>
      <c r="W15" s="77">
        <f t="shared" si="8"/>
        <v>695462.875</v>
      </c>
      <c r="X15" s="77">
        <f t="shared" si="8"/>
        <v>734463.1875</v>
      </c>
      <c r="Y15" s="77">
        <f t="shared" si="8"/>
        <v>709375.375</v>
      </c>
      <c r="Z15" s="77">
        <f t="shared" si="8"/>
        <v>684638.9375</v>
      </c>
      <c r="AA15" s="77">
        <f t="shared" si="8"/>
        <v>660125.8125</v>
      </c>
      <c r="AB15" s="77">
        <f t="shared" si="8"/>
        <v>635856.9375</v>
      </c>
      <c r="AC15" s="77">
        <f t="shared" si="8"/>
        <v>612457.0625</v>
      </c>
      <c r="AD15" s="77">
        <f t="shared" si="8"/>
        <v>590469.9375</v>
      </c>
      <c r="AE15" s="77">
        <f t="shared" si="8"/>
        <v>569240.0625</v>
      </c>
      <c r="AF15" s="77">
        <f t="shared" si="8"/>
        <v>565921.3125</v>
      </c>
      <c r="AG15" s="77">
        <f t="shared" si="8"/>
        <v>557809.5625</v>
      </c>
      <c r="AH15" s="77">
        <f t="shared" si="8"/>
        <v>555821.25</v>
      </c>
    </row>
    <row r="16" spans="1:257">
      <c r="A16" s="77">
        <f t="shared" ref="A16" si="9">B16/1000</f>
        <v>4550.7466291974106</v>
      </c>
      <c r="B16" s="78">
        <f t="shared" ref="B16" si="10">NPV($B$1,D16:AH16)*(1+$B$1)</f>
        <v>4550746.6291974103</v>
      </c>
      <c r="C16" s="77" t="s">
        <v>17</v>
      </c>
      <c r="D16" s="112">
        <v>0</v>
      </c>
      <c r="E16" s="112">
        <v>0</v>
      </c>
      <c r="F16" s="112">
        <v>5062.7890625</v>
      </c>
      <c r="G16" s="112">
        <v>9546.4150390625</v>
      </c>
      <c r="H16" s="112">
        <v>11263.2646484375</v>
      </c>
      <c r="I16" s="112">
        <v>83356.8671875</v>
      </c>
      <c r="J16" s="112">
        <v>228608.09375</v>
      </c>
      <c r="K16" s="112">
        <v>226909.875</v>
      </c>
      <c r="L16" s="112">
        <v>323475.1875</v>
      </c>
      <c r="M16" s="112">
        <v>397017.3125</v>
      </c>
      <c r="N16" s="112">
        <v>392260.125</v>
      </c>
      <c r="O16" s="112">
        <v>453078.375</v>
      </c>
      <c r="P16" s="112">
        <v>490297.6875</v>
      </c>
      <c r="Q16" s="112">
        <v>475059.03125</v>
      </c>
      <c r="R16" s="112">
        <v>580417.8125</v>
      </c>
      <c r="S16" s="112">
        <v>659102.875</v>
      </c>
      <c r="T16" s="112">
        <v>646923.5625</v>
      </c>
      <c r="U16" s="112">
        <v>639178.1875</v>
      </c>
      <c r="V16" s="112">
        <v>627466.0625</v>
      </c>
      <c r="W16" s="112">
        <v>695462.875</v>
      </c>
      <c r="X16" s="112">
        <v>734463.1875</v>
      </c>
      <c r="Y16" s="112">
        <v>709375.375</v>
      </c>
      <c r="Z16" s="112">
        <v>684638.9375</v>
      </c>
      <c r="AA16" s="112">
        <v>660125.8125</v>
      </c>
      <c r="AB16" s="112">
        <v>635856.9375</v>
      </c>
      <c r="AC16" s="112">
        <v>612457.0625</v>
      </c>
      <c r="AD16" s="112">
        <v>590469.9375</v>
      </c>
      <c r="AE16" s="112">
        <v>569240.0625</v>
      </c>
      <c r="AF16" s="112">
        <v>565921.3125</v>
      </c>
      <c r="AG16" s="112">
        <v>557809.5625</v>
      </c>
      <c r="AH16" s="112">
        <v>555821.25</v>
      </c>
    </row>
    <row r="17" spans="1:34">
      <c r="C17" s="102" t="s">
        <v>36</v>
      </c>
      <c r="D17" s="102">
        <f>D16-'PPA2'!D16</f>
        <v>0</v>
      </c>
      <c r="E17" s="102">
        <f>E16-'PPA2'!E16</f>
        <v>0</v>
      </c>
      <c r="F17" s="102">
        <f>F16-'PPA2'!F16</f>
        <v>0</v>
      </c>
      <c r="G17" s="102">
        <f>G16-'PPA2'!G16</f>
        <v>0</v>
      </c>
      <c r="H17" s="102">
        <f>H16-'PPA2'!H16</f>
        <v>0</v>
      </c>
      <c r="I17" s="102">
        <f>I16-'PPA2'!I16</f>
        <v>0</v>
      </c>
      <c r="J17" s="102">
        <f>J16-'PPA2'!J16</f>
        <v>0</v>
      </c>
      <c r="K17" s="102">
        <f>K16-'PPA2'!K16</f>
        <v>0</v>
      </c>
      <c r="L17" s="102">
        <f>L16-'PPA2'!L16</f>
        <v>0</v>
      </c>
      <c r="M17" s="102">
        <f>M16-'PPA2'!M16</f>
        <v>0</v>
      </c>
      <c r="N17" s="102">
        <f>N16-'PPA2'!N16</f>
        <v>0</v>
      </c>
      <c r="O17" s="102">
        <f>O16-'PPA2'!O16</f>
        <v>0</v>
      </c>
      <c r="P17" s="102">
        <f>P16-'PPA2'!P16</f>
        <v>0</v>
      </c>
      <c r="Q17" s="102">
        <f>Q16-'PPA2'!Q16</f>
        <v>0</v>
      </c>
      <c r="R17" s="102">
        <f>R16-'PPA2'!R16</f>
        <v>0</v>
      </c>
      <c r="S17" s="102">
        <f>S16-'PPA2'!S16</f>
        <v>0</v>
      </c>
      <c r="T17" s="102">
        <f>T16-'PPA2'!T16</f>
        <v>0</v>
      </c>
      <c r="U17" s="102">
        <f>U16-'PPA2'!U16</f>
        <v>0</v>
      </c>
      <c r="V17" s="102">
        <f>V16-'PPA2'!V16</f>
        <v>0</v>
      </c>
      <c r="W17" s="102">
        <f>W16-'PPA2'!W16</f>
        <v>0</v>
      </c>
      <c r="X17" s="102">
        <f>X16-'PPA2'!X16</f>
        <v>0</v>
      </c>
      <c r="Y17" s="102">
        <f>Y16-'PPA2'!Y16</f>
        <v>0</v>
      </c>
      <c r="Z17" s="102">
        <f>Z16-'PPA2'!Z16</f>
        <v>0</v>
      </c>
      <c r="AA17" s="102">
        <f>AA16-'PPA2'!AA16</f>
        <v>0</v>
      </c>
      <c r="AB17" s="102">
        <f>AB16-'PPA2'!AB16</f>
        <v>0</v>
      </c>
      <c r="AC17" s="102">
        <f>AC16-'PPA2'!AC16</f>
        <v>0</v>
      </c>
      <c r="AD17" s="102">
        <f>AD16-'PPA2'!AD16</f>
        <v>0</v>
      </c>
      <c r="AE17" s="102">
        <f>AE16-'PPA2'!AE16</f>
        <v>0</v>
      </c>
      <c r="AF17" s="102">
        <f>AF16-'PPA2'!AF16</f>
        <v>0</v>
      </c>
      <c r="AG17" s="102">
        <f>AG16-'PPA2'!AG16</f>
        <v>0</v>
      </c>
      <c r="AH17" s="102">
        <f>AH16-'PPA2'!AH16</f>
        <v>0</v>
      </c>
    </row>
    <row r="18" spans="1:34">
      <c r="B18" s="11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W20"/>
  <sheetViews>
    <sheetView workbookViewId="0">
      <selection activeCell="C4" sqref="C4"/>
    </sheetView>
  </sheetViews>
  <sheetFormatPr defaultColWidth="11.109375" defaultRowHeight="10.199999999999999"/>
  <cols>
    <col min="1" max="1" width="6.5546875" style="69" bestFit="1" customWidth="1"/>
    <col min="2" max="2" width="12" style="71" bestFit="1" customWidth="1"/>
    <col min="3" max="3" width="35.88671875" style="71" bestFit="1" customWidth="1"/>
    <col min="4" max="34" width="10.88671875" style="71" bestFit="1" customWidth="1"/>
    <col min="35" max="16384" width="11.109375" style="71"/>
  </cols>
  <sheetData>
    <row r="1" spans="1:257">
      <c r="B1" s="70">
        <v>6.4638580000000001E-2</v>
      </c>
      <c r="C1" s="70">
        <v>6.4638580000000001E-2</v>
      </c>
      <c r="D1" s="70">
        <v>6.4638580000000001E-2</v>
      </c>
      <c r="E1" s="70">
        <v>6.4638580000000001E-2</v>
      </c>
      <c r="F1" s="70">
        <v>6.4638580000000001E-2</v>
      </c>
      <c r="G1" s="70">
        <v>6.4638580000000001E-2</v>
      </c>
      <c r="H1" s="70">
        <v>6.4638580000000001E-2</v>
      </c>
      <c r="I1" s="70">
        <v>6.4638580000000001E-2</v>
      </c>
      <c r="J1" s="70">
        <v>6.4638580000000001E-2</v>
      </c>
      <c r="K1" s="70">
        <v>6.4638580000000001E-2</v>
      </c>
      <c r="L1" s="70">
        <v>6.4638580000000001E-2</v>
      </c>
      <c r="M1" s="70">
        <v>6.4638580000000001E-2</v>
      </c>
      <c r="N1" s="70">
        <v>6.4638580000000001E-2</v>
      </c>
      <c r="O1" s="70">
        <v>6.4638580000000001E-2</v>
      </c>
      <c r="P1" s="70">
        <v>6.4638580000000001E-2</v>
      </c>
      <c r="Q1" s="70">
        <v>6.4638580000000001E-2</v>
      </c>
      <c r="R1" s="70">
        <v>6.4638580000000001E-2</v>
      </c>
      <c r="S1" s="70">
        <v>6.4638580000000001E-2</v>
      </c>
      <c r="T1" s="70">
        <v>6.4638580000000001E-2</v>
      </c>
      <c r="U1" s="70">
        <v>6.4638580000000001E-2</v>
      </c>
      <c r="V1" s="70">
        <v>6.4638580000000001E-2</v>
      </c>
      <c r="W1" s="70">
        <v>6.4638580000000001E-2</v>
      </c>
      <c r="X1" s="70">
        <v>6.4638580000000001E-2</v>
      </c>
      <c r="Y1" s="70">
        <v>6.4638580000000001E-2</v>
      </c>
      <c r="Z1" s="70">
        <v>6.4638580000000001E-2</v>
      </c>
      <c r="AA1" s="70">
        <v>6.4638580000000001E-2</v>
      </c>
      <c r="AB1" s="70">
        <v>6.4638580000000001E-2</v>
      </c>
      <c r="AC1" s="70">
        <v>6.4638580000000001E-2</v>
      </c>
      <c r="AD1" s="70">
        <v>6.4638580000000001E-2</v>
      </c>
      <c r="AE1" s="70">
        <v>6.4638580000000001E-2</v>
      </c>
      <c r="AF1" s="70">
        <v>6.4638580000000001E-2</v>
      </c>
      <c r="AG1" s="70">
        <v>6.4638580000000001E-2</v>
      </c>
      <c r="AH1" s="70">
        <v>6.4638580000000001E-2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pans="1:257">
      <c r="B2" s="70" t="s">
        <v>72</v>
      </c>
      <c r="C2" s="70"/>
      <c r="D2" s="72">
        <v>2013</v>
      </c>
      <c r="E2" s="72">
        <f>D2+1</f>
        <v>2014</v>
      </c>
      <c r="F2" s="72">
        <f t="shared" ref="F2:AH2" si="0">E2+1</f>
        <v>2015</v>
      </c>
      <c r="G2" s="72">
        <f t="shared" si="0"/>
        <v>2016</v>
      </c>
      <c r="H2" s="72">
        <f t="shared" si="0"/>
        <v>2017</v>
      </c>
      <c r="I2" s="72">
        <f t="shared" si="0"/>
        <v>2018</v>
      </c>
      <c r="J2" s="72">
        <f t="shared" si="0"/>
        <v>2019</v>
      </c>
      <c r="K2" s="72">
        <f t="shared" si="0"/>
        <v>2020</v>
      </c>
      <c r="L2" s="72">
        <f t="shared" si="0"/>
        <v>2021</v>
      </c>
      <c r="M2" s="72">
        <f t="shared" si="0"/>
        <v>2022</v>
      </c>
      <c r="N2" s="72">
        <f t="shared" si="0"/>
        <v>2023</v>
      </c>
      <c r="O2" s="72">
        <f t="shared" si="0"/>
        <v>2024</v>
      </c>
      <c r="P2" s="72">
        <f t="shared" si="0"/>
        <v>2025</v>
      </c>
      <c r="Q2" s="72">
        <f t="shared" si="0"/>
        <v>2026</v>
      </c>
      <c r="R2" s="72">
        <f t="shared" si="0"/>
        <v>2027</v>
      </c>
      <c r="S2" s="72">
        <f t="shared" si="0"/>
        <v>2028</v>
      </c>
      <c r="T2" s="72">
        <f t="shared" si="0"/>
        <v>2029</v>
      </c>
      <c r="U2" s="72">
        <f t="shared" si="0"/>
        <v>2030</v>
      </c>
      <c r="V2" s="72">
        <f t="shared" si="0"/>
        <v>2031</v>
      </c>
      <c r="W2" s="72">
        <f t="shared" si="0"/>
        <v>2032</v>
      </c>
      <c r="X2" s="72">
        <f t="shared" si="0"/>
        <v>2033</v>
      </c>
      <c r="Y2" s="72">
        <f t="shared" si="0"/>
        <v>2034</v>
      </c>
      <c r="Z2" s="72">
        <f t="shared" si="0"/>
        <v>2035</v>
      </c>
      <c r="AA2" s="72">
        <f t="shared" si="0"/>
        <v>2036</v>
      </c>
      <c r="AB2" s="72">
        <f t="shared" si="0"/>
        <v>2037</v>
      </c>
      <c r="AC2" s="72">
        <f t="shared" si="0"/>
        <v>2038</v>
      </c>
      <c r="AD2" s="72">
        <f t="shared" si="0"/>
        <v>2039</v>
      </c>
      <c r="AE2" s="72">
        <f t="shared" si="0"/>
        <v>2040</v>
      </c>
      <c r="AF2" s="72">
        <f t="shared" si="0"/>
        <v>2041</v>
      </c>
      <c r="AG2" s="72">
        <f t="shared" si="0"/>
        <v>2042</v>
      </c>
      <c r="AH2" s="72">
        <f t="shared" si="0"/>
        <v>2043</v>
      </c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pans="1:257">
      <c r="A3" s="69">
        <f>B3/1000</f>
        <v>3.8491874259758756</v>
      </c>
      <c r="B3" s="73">
        <f>NPV($B$1,D3:AH3)*(1+$B$1)</f>
        <v>3849.1874259758756</v>
      </c>
      <c r="C3" s="71" t="s">
        <v>10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109.88</v>
      </c>
      <c r="Q3" s="69">
        <v>0</v>
      </c>
      <c r="R3" s="69">
        <v>1494.11</v>
      </c>
      <c r="S3" s="69">
        <v>702.32</v>
      </c>
      <c r="T3" s="69">
        <v>205.57</v>
      </c>
      <c r="U3" s="69">
        <v>459.55</v>
      </c>
      <c r="V3" s="69">
        <v>2946.86</v>
      </c>
      <c r="W3" s="69">
        <v>0</v>
      </c>
      <c r="X3" s="69">
        <v>0</v>
      </c>
      <c r="Y3" s="69">
        <v>0</v>
      </c>
      <c r="Z3" s="69">
        <v>476.83</v>
      </c>
      <c r="AA3" s="69">
        <v>0</v>
      </c>
      <c r="AB3" s="69">
        <v>5141.41</v>
      </c>
      <c r="AC3" s="69">
        <v>307.31</v>
      </c>
      <c r="AD3" s="69">
        <v>0</v>
      </c>
      <c r="AE3" s="69">
        <v>1718.95</v>
      </c>
      <c r="AF3" s="69">
        <v>0</v>
      </c>
      <c r="AG3" s="69">
        <v>0</v>
      </c>
      <c r="AH3" s="69">
        <v>446.85</v>
      </c>
    </row>
    <row r="4" spans="1:257">
      <c r="A4" s="69">
        <f t="shared" ref="A4:A10" si="1">B4/1000</f>
        <v>8837.4228983889025</v>
      </c>
      <c r="B4" s="73">
        <f t="shared" ref="B4:B10" si="2">NPV($B$1,D4:AH4)*(1+$B$1)</f>
        <v>8837422.8983889017</v>
      </c>
      <c r="C4" s="71" t="s">
        <v>11</v>
      </c>
      <c r="D4" s="88">
        <v>282729.81</v>
      </c>
      <c r="E4" s="88">
        <v>319583</v>
      </c>
      <c r="F4" s="88">
        <v>350318.43</v>
      </c>
      <c r="G4" s="88">
        <v>344188.26</v>
      </c>
      <c r="H4" s="88">
        <v>384605.57999999996</v>
      </c>
      <c r="I4" s="88">
        <v>547706.03</v>
      </c>
      <c r="J4" s="88">
        <v>646466.18999999994</v>
      </c>
      <c r="K4" s="88">
        <v>647135.28999999992</v>
      </c>
      <c r="L4" s="88">
        <v>681224.7</v>
      </c>
      <c r="M4" s="88">
        <v>704372.42</v>
      </c>
      <c r="N4" s="88">
        <v>705131.61</v>
      </c>
      <c r="O4" s="88">
        <v>719474.61</v>
      </c>
      <c r="P4" s="88">
        <v>742159.33</v>
      </c>
      <c r="Q4" s="88">
        <v>743851.12</v>
      </c>
      <c r="R4" s="88">
        <v>778869.40999999992</v>
      </c>
      <c r="S4" s="88">
        <v>812183.13</v>
      </c>
      <c r="T4" s="88">
        <v>818818.01</v>
      </c>
      <c r="U4" s="88">
        <v>827652.78999999992</v>
      </c>
      <c r="V4" s="88">
        <v>834460.45</v>
      </c>
      <c r="W4" s="88">
        <v>843488.45000000007</v>
      </c>
      <c r="X4" s="88">
        <v>850284.83000000007</v>
      </c>
      <c r="Y4" s="88">
        <v>883575.34</v>
      </c>
      <c r="Z4" s="88">
        <v>907701.99</v>
      </c>
      <c r="AA4" s="88">
        <v>909032.45</v>
      </c>
      <c r="AB4" s="88">
        <v>910125.76</v>
      </c>
      <c r="AC4" s="88">
        <v>911383.28999999992</v>
      </c>
      <c r="AD4" s="88">
        <v>912672.28</v>
      </c>
      <c r="AE4" s="88">
        <v>914140.85</v>
      </c>
      <c r="AF4" s="88">
        <v>915347.66999999993</v>
      </c>
      <c r="AG4" s="88">
        <v>916735.75</v>
      </c>
      <c r="AH4" s="88">
        <v>926258.98</v>
      </c>
    </row>
    <row r="5" spans="1:257">
      <c r="A5" s="69">
        <f t="shared" si="1"/>
        <v>2176.5372250350861</v>
      </c>
      <c r="B5" s="73">
        <f t="shared" si="2"/>
        <v>2176537.2250350863</v>
      </c>
      <c r="C5" s="71" t="s">
        <v>12</v>
      </c>
      <c r="D5" s="69">
        <v>76849.97</v>
      </c>
      <c r="E5" s="69">
        <v>74873.189999999988</v>
      </c>
      <c r="F5" s="69">
        <v>78478.460000000006</v>
      </c>
      <c r="G5" s="69">
        <v>81157.709999999992</v>
      </c>
      <c r="H5" s="69">
        <v>77414.679999999993</v>
      </c>
      <c r="I5" s="69">
        <v>81239.59</v>
      </c>
      <c r="J5" s="69">
        <v>86704.29</v>
      </c>
      <c r="K5" s="69">
        <v>97422.650000000009</v>
      </c>
      <c r="L5" s="69">
        <v>115953.93</v>
      </c>
      <c r="M5" s="69">
        <v>132454.26</v>
      </c>
      <c r="N5" s="69">
        <v>136192.19</v>
      </c>
      <c r="O5" s="69">
        <v>156979.72999999998</v>
      </c>
      <c r="P5" s="69">
        <v>170467.04</v>
      </c>
      <c r="Q5" s="69">
        <v>173212.69</v>
      </c>
      <c r="R5" s="69">
        <v>195175.81999999998</v>
      </c>
      <c r="S5" s="69">
        <v>209723.65</v>
      </c>
      <c r="T5" s="69">
        <v>216997.49</v>
      </c>
      <c r="U5" s="69">
        <v>222508.40999999997</v>
      </c>
      <c r="V5" s="69">
        <v>234722.82</v>
      </c>
      <c r="W5" s="69">
        <v>240668.97</v>
      </c>
      <c r="X5" s="69">
        <v>246768.2</v>
      </c>
      <c r="Y5" s="69">
        <v>271001.75000000006</v>
      </c>
      <c r="Z5" s="69">
        <v>284729.62000000005</v>
      </c>
      <c r="AA5" s="69">
        <v>297811.77999999997</v>
      </c>
      <c r="AB5" s="69">
        <v>311035.27999999997</v>
      </c>
      <c r="AC5" s="69">
        <v>318239.60000000003</v>
      </c>
      <c r="AD5" s="69">
        <v>329866.74</v>
      </c>
      <c r="AE5" s="69">
        <v>344171.01</v>
      </c>
      <c r="AF5" s="69">
        <v>354521.51000000007</v>
      </c>
      <c r="AG5" s="69">
        <v>365695.41</v>
      </c>
      <c r="AH5" s="69">
        <v>376451.89999999997</v>
      </c>
    </row>
    <row r="6" spans="1:257">
      <c r="A6" s="69">
        <f t="shared" si="1"/>
        <v>7765.7178545373481</v>
      </c>
      <c r="B6" s="73">
        <f t="shared" si="2"/>
        <v>7765717.8545373483</v>
      </c>
      <c r="C6" s="71" t="s">
        <v>13</v>
      </c>
      <c r="D6" s="69">
        <v>20806.63</v>
      </c>
      <c r="E6" s="69">
        <v>25434.709999999995</v>
      </c>
      <c r="F6" s="69">
        <v>27717.45</v>
      </c>
      <c r="G6" s="69">
        <v>28995.080000000005</v>
      </c>
      <c r="H6" s="69">
        <v>33464.65</v>
      </c>
      <c r="I6" s="69">
        <v>19980.450000000004</v>
      </c>
      <c r="J6" s="69">
        <v>19674.820000000003</v>
      </c>
      <c r="K6" s="69">
        <v>391520.4599999999</v>
      </c>
      <c r="L6" s="69">
        <v>435396.62</v>
      </c>
      <c r="M6" s="69">
        <v>476377.34999999992</v>
      </c>
      <c r="N6" s="69">
        <v>525684.1</v>
      </c>
      <c r="O6" s="69">
        <v>568270.55999999994</v>
      </c>
      <c r="P6" s="69">
        <v>609738.32000000007</v>
      </c>
      <c r="Q6" s="69">
        <v>671618.7</v>
      </c>
      <c r="R6" s="69">
        <v>720317.1100000001</v>
      </c>
      <c r="S6" s="69">
        <v>768412.22000000009</v>
      </c>
      <c r="T6" s="69">
        <v>845024.60999999987</v>
      </c>
      <c r="U6" s="69">
        <v>923728.78</v>
      </c>
      <c r="V6" s="69">
        <v>1001771.25</v>
      </c>
      <c r="W6" s="69">
        <v>1103826.9800000002</v>
      </c>
      <c r="X6" s="69">
        <v>1201407.1100000003</v>
      </c>
      <c r="Y6" s="69">
        <v>1271656.3700000001</v>
      </c>
      <c r="Z6" s="69">
        <v>1355313.4299999997</v>
      </c>
      <c r="AA6" s="69">
        <v>1444303.0199999998</v>
      </c>
      <c r="AB6" s="69">
        <v>1529794.6399999997</v>
      </c>
      <c r="AC6" s="69">
        <v>1641569.84</v>
      </c>
      <c r="AD6" s="69">
        <v>1751564.33</v>
      </c>
      <c r="AE6" s="69">
        <v>1872048.34</v>
      </c>
      <c r="AF6" s="69">
        <v>2010232.6700000002</v>
      </c>
      <c r="AG6" s="69">
        <v>2156992.64</v>
      </c>
      <c r="AH6" s="69">
        <v>2303304.87</v>
      </c>
    </row>
    <row r="7" spans="1:257">
      <c r="A7" s="69">
        <f t="shared" si="1"/>
        <v>32534.190218874137</v>
      </c>
      <c r="B7" s="73">
        <f t="shared" si="2"/>
        <v>32534190.218874138</v>
      </c>
      <c r="C7" s="76" t="s">
        <v>14</v>
      </c>
      <c r="D7" s="69">
        <v>1169931.31</v>
      </c>
      <c r="E7" s="69">
        <v>1247104.43</v>
      </c>
      <c r="F7" s="69">
        <v>1318958.79</v>
      </c>
      <c r="G7" s="69">
        <v>1365651.58</v>
      </c>
      <c r="H7" s="69">
        <v>1499269.76</v>
      </c>
      <c r="I7" s="69">
        <v>1606421.1300000001</v>
      </c>
      <c r="J7" s="69">
        <v>1723628.06</v>
      </c>
      <c r="K7" s="69">
        <v>1875625.7100000002</v>
      </c>
      <c r="L7" s="69">
        <v>2034351.0500000003</v>
      </c>
      <c r="M7" s="69">
        <v>2171658.87</v>
      </c>
      <c r="N7" s="69">
        <v>2266045.6500000004</v>
      </c>
      <c r="O7" s="69">
        <v>2355810.2599999998</v>
      </c>
      <c r="P7" s="69">
        <v>2463635.33</v>
      </c>
      <c r="Q7" s="69">
        <v>2578367.27</v>
      </c>
      <c r="R7" s="69">
        <v>2693061.2399999998</v>
      </c>
      <c r="S7" s="69">
        <v>2805556.55</v>
      </c>
      <c r="T7" s="69">
        <v>2919683.79</v>
      </c>
      <c r="U7" s="69">
        <v>3033352.7099999995</v>
      </c>
      <c r="V7" s="69">
        <v>3186886.7199999997</v>
      </c>
      <c r="W7" s="69">
        <v>3333163.86</v>
      </c>
      <c r="X7" s="69">
        <v>3467212.3799999994</v>
      </c>
      <c r="Y7" s="69">
        <v>3632203.0100000002</v>
      </c>
      <c r="Z7" s="69">
        <v>3777040.1199999996</v>
      </c>
      <c r="AA7" s="69">
        <v>3901404.3199999994</v>
      </c>
      <c r="AB7" s="69">
        <v>4054767.07</v>
      </c>
      <c r="AC7" s="69">
        <v>4186329.5700000003</v>
      </c>
      <c r="AD7" s="69">
        <v>4314606.5600000005</v>
      </c>
      <c r="AE7" s="69">
        <v>4480106.8899999997</v>
      </c>
      <c r="AF7" s="69">
        <v>4616235.74</v>
      </c>
      <c r="AG7" s="69">
        <v>4757311.8000000007</v>
      </c>
      <c r="AH7" s="69">
        <v>4926939.78</v>
      </c>
    </row>
    <row r="8" spans="1:257">
      <c r="A8" s="69">
        <f t="shared" si="1"/>
        <v>6343.9736038627207</v>
      </c>
      <c r="B8" s="73">
        <f t="shared" si="2"/>
        <v>6343973.6038627205</v>
      </c>
      <c r="C8" s="71" t="s">
        <v>15</v>
      </c>
      <c r="D8" s="69">
        <v>455618.5</v>
      </c>
      <c r="E8" s="69">
        <v>374427.08999999997</v>
      </c>
      <c r="F8" s="69">
        <v>393557.76000000001</v>
      </c>
      <c r="G8" s="69">
        <v>434435.75</v>
      </c>
      <c r="H8" s="69">
        <v>455609.39999999997</v>
      </c>
      <c r="I8" s="69">
        <v>477247.02999999997</v>
      </c>
      <c r="J8" s="69">
        <v>497541.4</v>
      </c>
      <c r="K8" s="69">
        <v>552397.84</v>
      </c>
      <c r="L8" s="69">
        <v>579335.99</v>
      </c>
      <c r="M8" s="69">
        <v>604916.04</v>
      </c>
      <c r="N8" s="69">
        <v>634385.31999999995</v>
      </c>
      <c r="O8" s="69">
        <v>522985.07</v>
      </c>
      <c r="P8" s="69">
        <v>385396.79000000004</v>
      </c>
      <c r="Q8" s="69">
        <v>324437.99</v>
      </c>
      <c r="R8" s="69">
        <v>332254.49</v>
      </c>
      <c r="S8" s="69">
        <v>342767.7</v>
      </c>
      <c r="T8" s="69">
        <v>353056.33</v>
      </c>
      <c r="U8" s="69">
        <v>368522.51</v>
      </c>
      <c r="V8" s="69">
        <v>384650.11000000004</v>
      </c>
      <c r="W8" s="69">
        <v>404176.51</v>
      </c>
      <c r="X8" s="69">
        <v>418385.16</v>
      </c>
      <c r="Y8" s="69">
        <v>379521.32</v>
      </c>
      <c r="Z8" s="69">
        <v>390219.39</v>
      </c>
      <c r="AA8" s="69">
        <v>408717.8</v>
      </c>
      <c r="AB8" s="69">
        <v>422884.22</v>
      </c>
      <c r="AC8" s="69">
        <v>438974.18</v>
      </c>
      <c r="AD8" s="69">
        <v>452424.42000000004</v>
      </c>
      <c r="AE8" s="69">
        <v>470552.58</v>
      </c>
      <c r="AF8" s="69">
        <v>495042.06999999995</v>
      </c>
      <c r="AG8" s="69">
        <v>515199.24</v>
      </c>
      <c r="AH8" s="69">
        <v>535536.93000000005</v>
      </c>
    </row>
    <row r="9" spans="1:257">
      <c r="A9" s="69">
        <f t="shared" si="1"/>
        <v>1673.9493403529768</v>
      </c>
      <c r="B9" s="73">
        <f t="shared" si="2"/>
        <v>1673949.3403529769</v>
      </c>
      <c r="C9" s="71" t="s">
        <v>16</v>
      </c>
      <c r="D9" s="69">
        <v>202268.37999999998</v>
      </c>
      <c r="E9" s="69">
        <v>194058.19</v>
      </c>
      <c r="F9" s="69">
        <v>190254.6</v>
      </c>
      <c r="G9" s="69">
        <v>189616.18</v>
      </c>
      <c r="H9" s="69">
        <v>214450.12999999998</v>
      </c>
      <c r="I9" s="69">
        <v>230425.46000000002</v>
      </c>
      <c r="J9" s="69">
        <v>213361.43000000002</v>
      </c>
      <c r="K9" s="69">
        <v>278873.42</v>
      </c>
      <c r="L9" s="69">
        <v>159083.26</v>
      </c>
      <c r="M9" s="69">
        <v>81434.759999999995</v>
      </c>
      <c r="N9" s="69">
        <v>81743.77</v>
      </c>
      <c r="O9" s="69">
        <v>58000.840000000004</v>
      </c>
      <c r="P9" s="69">
        <v>49211.869999999995</v>
      </c>
      <c r="Q9" s="69">
        <v>49931.039999999994</v>
      </c>
      <c r="R9" s="69">
        <v>21128.79</v>
      </c>
      <c r="S9" s="69">
        <v>8089.82</v>
      </c>
      <c r="T9" s="69">
        <v>8089.82</v>
      </c>
      <c r="U9" s="69">
        <v>8089.82</v>
      </c>
      <c r="V9" s="69">
        <v>8089.82</v>
      </c>
      <c r="W9" s="69">
        <v>8089.82</v>
      </c>
      <c r="X9" s="69">
        <v>8089.82</v>
      </c>
      <c r="Y9" s="69">
        <v>8089.82</v>
      </c>
      <c r="Z9" s="69">
        <v>8089.82</v>
      </c>
      <c r="AA9" s="69">
        <v>8089.82</v>
      </c>
      <c r="AB9" s="69">
        <v>8089.82</v>
      </c>
      <c r="AC9" s="69">
        <v>8089.82</v>
      </c>
      <c r="AD9" s="69">
        <v>8089.82</v>
      </c>
      <c r="AE9" s="69">
        <v>8089.82</v>
      </c>
      <c r="AF9" s="69">
        <v>8089.82</v>
      </c>
      <c r="AG9" s="69">
        <v>8089.82</v>
      </c>
      <c r="AH9" s="69">
        <v>8089.82</v>
      </c>
    </row>
    <row r="10" spans="1:257">
      <c r="A10" s="77">
        <f t="shared" si="1"/>
        <v>4641.5888698419803</v>
      </c>
      <c r="B10" s="78">
        <f t="shared" si="2"/>
        <v>4641588.8698419807</v>
      </c>
      <c r="C10" s="79" t="s">
        <v>17</v>
      </c>
      <c r="D10" s="77">
        <f>D15</f>
        <v>3562.17157</v>
      </c>
      <c r="E10" s="77">
        <f t="shared" ref="E10:AH10" si="3">E15</f>
        <v>11668.54525175</v>
      </c>
      <c r="F10" s="77">
        <f t="shared" si="3"/>
        <v>27131.363923249999</v>
      </c>
      <c r="G10" s="77">
        <f t="shared" si="3"/>
        <v>31144.244450696875</v>
      </c>
      <c r="H10" s="77">
        <f t="shared" si="3"/>
        <v>42528.199604405672</v>
      </c>
      <c r="I10" s="77">
        <f t="shared" si="3"/>
        <v>114826.31574510616</v>
      </c>
      <c r="J10" s="77">
        <f t="shared" si="3"/>
        <v>242187.27110926702</v>
      </c>
      <c r="K10" s="77">
        <f t="shared" si="3"/>
        <v>236511.265625</v>
      </c>
      <c r="L10" s="77">
        <f t="shared" si="3"/>
        <v>332550.21875</v>
      </c>
      <c r="M10" s="77">
        <f t="shared" si="3"/>
        <v>394710.28125</v>
      </c>
      <c r="N10" s="77">
        <f t="shared" si="3"/>
        <v>381567.59375</v>
      </c>
      <c r="O10" s="77">
        <f t="shared" si="3"/>
        <v>437453.78125</v>
      </c>
      <c r="P10" s="77">
        <f t="shared" si="3"/>
        <v>483615.78125</v>
      </c>
      <c r="Q10" s="77">
        <f t="shared" si="3"/>
        <v>476815.34375</v>
      </c>
      <c r="R10" s="77">
        <f t="shared" si="3"/>
        <v>582030.9375</v>
      </c>
      <c r="S10" s="77">
        <f t="shared" si="3"/>
        <v>660593.125</v>
      </c>
      <c r="T10" s="77">
        <f t="shared" si="3"/>
        <v>648324.375</v>
      </c>
      <c r="U10" s="77">
        <f t="shared" si="3"/>
        <v>640526.375</v>
      </c>
      <c r="V10" s="77">
        <f t="shared" si="3"/>
        <v>628787.3125</v>
      </c>
      <c r="W10" s="77">
        <f t="shared" si="3"/>
        <v>621667.375</v>
      </c>
      <c r="X10" s="77">
        <f t="shared" si="3"/>
        <v>610258.5</v>
      </c>
      <c r="Y10" s="77">
        <f t="shared" si="3"/>
        <v>682467.5625</v>
      </c>
      <c r="Z10" s="77">
        <f t="shared" si="3"/>
        <v>724080.125</v>
      </c>
      <c r="AA10" s="77">
        <f t="shared" si="3"/>
        <v>698174.3125</v>
      </c>
      <c r="AB10" s="77">
        <f t="shared" si="3"/>
        <v>672569.625</v>
      </c>
      <c r="AC10" s="77">
        <f t="shared" si="3"/>
        <v>647850.25</v>
      </c>
      <c r="AD10" s="77">
        <f t="shared" si="3"/>
        <v>624514.3125</v>
      </c>
      <c r="AE10" s="77">
        <f t="shared" si="3"/>
        <v>601998.1875</v>
      </c>
      <c r="AF10" s="77">
        <f t="shared" si="3"/>
        <v>580276.1875</v>
      </c>
      <c r="AG10" s="77">
        <f t="shared" si="3"/>
        <v>559684.0625</v>
      </c>
      <c r="AH10" s="77">
        <f t="shared" si="3"/>
        <v>557902.3125</v>
      </c>
    </row>
    <row r="11" spans="1:257">
      <c r="A11" s="69">
        <f>SUM(A3:A10)</f>
        <v>63977.229198319132</v>
      </c>
      <c r="B11" s="80">
        <f>SUM(B3:B10)</f>
        <v>63977229.198319122</v>
      </c>
      <c r="C11" s="81"/>
      <c r="D11" s="69">
        <f>SUM(D3:D10)</f>
        <v>2211766.7715699999</v>
      </c>
      <c r="E11" s="69">
        <f t="shared" ref="E11:AG11" si="4">SUM(E3:E10)</f>
        <v>2247149.1552517498</v>
      </c>
      <c r="F11" s="69">
        <f t="shared" si="4"/>
        <v>2386416.85392325</v>
      </c>
      <c r="G11" s="69">
        <f t="shared" si="4"/>
        <v>2475188.8044506968</v>
      </c>
      <c r="H11" s="69">
        <f t="shared" si="4"/>
        <v>2707342.3996044053</v>
      </c>
      <c r="I11" s="69">
        <f t="shared" si="4"/>
        <v>3077846.0057451059</v>
      </c>
      <c r="J11" s="69">
        <f t="shared" si="4"/>
        <v>3429563.4611092671</v>
      </c>
      <c r="K11" s="69">
        <f t="shared" si="4"/>
        <v>4079486.6356250001</v>
      </c>
      <c r="L11" s="69">
        <f t="shared" si="4"/>
        <v>4337895.7687499998</v>
      </c>
      <c r="M11" s="69">
        <f t="shared" si="4"/>
        <v>4565923.9812500002</v>
      </c>
      <c r="N11" s="69">
        <f t="shared" si="4"/>
        <v>4730750.2337499997</v>
      </c>
      <c r="O11" s="69">
        <f t="shared" si="4"/>
        <v>4818974.8512499994</v>
      </c>
      <c r="P11" s="69">
        <f t="shared" si="4"/>
        <v>4904334.3412500005</v>
      </c>
      <c r="Q11" s="69">
        <f t="shared" si="4"/>
        <v>5018234.1537500005</v>
      </c>
      <c r="R11" s="69">
        <f t="shared" si="4"/>
        <v>5324331.9074999997</v>
      </c>
      <c r="S11" s="69">
        <f t="shared" si="4"/>
        <v>5608028.5150000006</v>
      </c>
      <c r="T11" s="69">
        <f t="shared" si="4"/>
        <v>5810199.9950000001</v>
      </c>
      <c r="U11" s="69">
        <f t="shared" si="4"/>
        <v>6024840.9449999994</v>
      </c>
      <c r="V11" s="69">
        <f t="shared" si="4"/>
        <v>6282315.3425000003</v>
      </c>
      <c r="W11" s="69">
        <f t="shared" si="4"/>
        <v>6555081.9649999999</v>
      </c>
      <c r="X11" s="69">
        <f t="shared" si="4"/>
        <v>6802406</v>
      </c>
      <c r="Y11" s="69">
        <f t="shared" si="4"/>
        <v>7128515.1725000013</v>
      </c>
      <c r="Z11" s="69">
        <f t="shared" si="4"/>
        <v>7447651.3249999993</v>
      </c>
      <c r="AA11" s="69">
        <f t="shared" si="4"/>
        <v>7667533.5024999995</v>
      </c>
      <c r="AB11" s="69">
        <f t="shared" si="4"/>
        <v>7914407.8250000002</v>
      </c>
      <c r="AC11" s="69">
        <f t="shared" si="4"/>
        <v>8152743.8600000003</v>
      </c>
      <c r="AD11" s="69">
        <f t="shared" si="4"/>
        <v>8393738.4625000004</v>
      </c>
      <c r="AE11" s="69">
        <f t="shared" si="4"/>
        <v>8692826.6275000013</v>
      </c>
      <c r="AF11" s="69">
        <f t="shared" si="4"/>
        <v>8979745.6675000004</v>
      </c>
      <c r="AG11" s="69">
        <f t="shared" si="4"/>
        <v>9279708.7225000001</v>
      </c>
      <c r="AH11" s="69">
        <f>SUM(AH3:AH10)</f>
        <v>9634931.4425000008</v>
      </c>
    </row>
    <row r="12" spans="1:257" s="76" customFormat="1">
      <c r="A12" s="74"/>
      <c r="C12" s="82"/>
      <c r="D12" s="83">
        <f>D11-D10</f>
        <v>2208204.6</v>
      </c>
      <c r="E12" s="83">
        <f t="shared" ref="E12:AH12" si="5">E11-E10</f>
        <v>2235480.61</v>
      </c>
      <c r="F12" s="83">
        <f t="shared" si="5"/>
        <v>2359285.4900000002</v>
      </c>
      <c r="G12" s="83">
        <f t="shared" si="5"/>
        <v>2444044.56</v>
      </c>
      <c r="H12" s="83">
        <f t="shared" si="5"/>
        <v>2664814.1999999997</v>
      </c>
      <c r="I12" s="83">
        <f t="shared" si="5"/>
        <v>2963019.69</v>
      </c>
      <c r="J12" s="83">
        <f t="shared" si="5"/>
        <v>3187376.19</v>
      </c>
      <c r="K12" s="83">
        <f t="shared" si="5"/>
        <v>3842975.37</v>
      </c>
      <c r="L12" s="83">
        <f t="shared" si="5"/>
        <v>4005345.55</v>
      </c>
      <c r="M12" s="83">
        <f t="shared" si="5"/>
        <v>4171213.7</v>
      </c>
      <c r="N12" s="83">
        <f t="shared" si="5"/>
        <v>4349182.6399999997</v>
      </c>
      <c r="O12" s="83">
        <f t="shared" si="5"/>
        <v>4381521.0699999994</v>
      </c>
      <c r="P12" s="83">
        <f t="shared" si="5"/>
        <v>4420718.5600000005</v>
      </c>
      <c r="Q12" s="83">
        <f t="shared" si="5"/>
        <v>4541418.8100000005</v>
      </c>
      <c r="R12" s="83">
        <f t="shared" si="5"/>
        <v>4742300.97</v>
      </c>
      <c r="S12" s="83">
        <f t="shared" si="5"/>
        <v>4947435.3900000006</v>
      </c>
      <c r="T12" s="83">
        <f t="shared" si="5"/>
        <v>5161875.62</v>
      </c>
      <c r="U12" s="83">
        <f t="shared" si="5"/>
        <v>5384314.5699999994</v>
      </c>
      <c r="V12" s="83">
        <f t="shared" si="5"/>
        <v>5653528.0300000003</v>
      </c>
      <c r="W12" s="83">
        <f t="shared" si="5"/>
        <v>5933414.5899999999</v>
      </c>
      <c r="X12" s="83">
        <f t="shared" si="5"/>
        <v>6192147.5</v>
      </c>
      <c r="Y12" s="83">
        <f t="shared" si="5"/>
        <v>6446047.6100000013</v>
      </c>
      <c r="Z12" s="83">
        <f t="shared" si="5"/>
        <v>6723571.1999999993</v>
      </c>
      <c r="AA12" s="83">
        <f t="shared" si="5"/>
        <v>6969359.1899999995</v>
      </c>
      <c r="AB12" s="83">
        <f t="shared" si="5"/>
        <v>7241838.2000000002</v>
      </c>
      <c r="AC12" s="83">
        <f t="shared" si="5"/>
        <v>7504893.6100000003</v>
      </c>
      <c r="AD12" s="83">
        <f t="shared" si="5"/>
        <v>7769224.1500000004</v>
      </c>
      <c r="AE12" s="83">
        <f t="shared" si="5"/>
        <v>8090828.4400000013</v>
      </c>
      <c r="AF12" s="83">
        <f t="shared" si="5"/>
        <v>8399469.4800000004</v>
      </c>
      <c r="AG12" s="83">
        <f t="shared" si="5"/>
        <v>8720024.6600000001</v>
      </c>
      <c r="AH12" s="83">
        <f t="shared" si="5"/>
        <v>9077029.1300000008</v>
      </c>
    </row>
    <row r="13" spans="1:257" s="76" customFormat="1">
      <c r="A13" s="84"/>
      <c r="B13" s="85"/>
      <c r="C13" s="82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257" s="110" customFormat="1" ht="12">
      <c r="A14" s="107"/>
      <c r="B14" s="108" t="s">
        <v>76</v>
      </c>
      <c r="C14" s="108" t="s">
        <v>27</v>
      </c>
      <c r="D14" s="109">
        <v>2013</v>
      </c>
      <c r="E14" s="109">
        <v>2014</v>
      </c>
      <c r="F14" s="109">
        <v>2015</v>
      </c>
      <c r="G14" s="109">
        <v>2016</v>
      </c>
      <c r="H14" s="109">
        <v>2017</v>
      </c>
      <c r="I14" s="109">
        <v>2018</v>
      </c>
      <c r="J14" s="109">
        <v>2019</v>
      </c>
      <c r="K14" s="109">
        <v>2020</v>
      </c>
      <c r="L14" s="109">
        <v>2021</v>
      </c>
      <c r="M14" s="109">
        <v>2022</v>
      </c>
      <c r="N14" s="109">
        <v>2023</v>
      </c>
      <c r="O14" s="109">
        <v>2024</v>
      </c>
      <c r="P14" s="109">
        <v>2025</v>
      </c>
      <c r="Q14" s="109">
        <v>2026</v>
      </c>
      <c r="R14" s="109">
        <v>2027</v>
      </c>
      <c r="S14" s="109">
        <v>2028</v>
      </c>
      <c r="T14" s="109">
        <v>2029</v>
      </c>
      <c r="U14" s="109">
        <v>2030</v>
      </c>
      <c r="V14" s="109">
        <v>2031</v>
      </c>
      <c r="W14" s="109">
        <v>2032</v>
      </c>
      <c r="X14" s="109">
        <v>2033</v>
      </c>
      <c r="Y14" s="109">
        <v>2034</v>
      </c>
      <c r="Z14" s="109">
        <v>2035</v>
      </c>
      <c r="AA14" s="109">
        <v>2036</v>
      </c>
      <c r="AB14" s="109">
        <v>2037</v>
      </c>
      <c r="AC14" s="109">
        <v>2038</v>
      </c>
      <c r="AD14" s="109">
        <v>2039</v>
      </c>
      <c r="AE14" s="109">
        <v>2040</v>
      </c>
      <c r="AF14" s="109">
        <v>2041</v>
      </c>
      <c r="AG14" s="109">
        <v>2042</v>
      </c>
      <c r="AH14" s="109">
        <v>2043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</row>
    <row r="15" spans="1:257">
      <c r="A15" s="77">
        <f t="shared" ref="A15" si="6">B15/1000</f>
        <v>4641.5888698419803</v>
      </c>
      <c r="B15" s="78">
        <f t="shared" ref="B15" si="7">NPV($B$1,D15:AH15)*(1+$B$1)</f>
        <v>4641588.8698419807</v>
      </c>
      <c r="C15" s="77" t="s">
        <v>17</v>
      </c>
      <c r="D15" s="77">
        <f t="shared" ref="D15:AH15" si="8">D16+D19+D20</f>
        <v>3562.17157</v>
      </c>
      <c r="E15" s="77">
        <f t="shared" si="8"/>
        <v>11668.54525175</v>
      </c>
      <c r="F15" s="77">
        <f t="shared" si="8"/>
        <v>27131.363923249999</v>
      </c>
      <c r="G15" s="77">
        <f t="shared" si="8"/>
        <v>31144.244450696875</v>
      </c>
      <c r="H15" s="77">
        <f t="shared" si="8"/>
        <v>42528.199604405672</v>
      </c>
      <c r="I15" s="77">
        <f t="shared" si="8"/>
        <v>114826.31574510616</v>
      </c>
      <c r="J15" s="77">
        <f t="shared" si="8"/>
        <v>242187.27110926702</v>
      </c>
      <c r="K15" s="77">
        <f t="shared" si="8"/>
        <v>236511.265625</v>
      </c>
      <c r="L15" s="77">
        <f t="shared" si="8"/>
        <v>332550.21875</v>
      </c>
      <c r="M15" s="77">
        <f t="shared" si="8"/>
        <v>394710.28125</v>
      </c>
      <c r="N15" s="77">
        <f t="shared" si="8"/>
        <v>381567.59375</v>
      </c>
      <c r="O15" s="77">
        <f t="shared" si="8"/>
        <v>437453.78125</v>
      </c>
      <c r="P15" s="77">
        <f t="shared" si="8"/>
        <v>483615.78125</v>
      </c>
      <c r="Q15" s="77">
        <f t="shared" si="8"/>
        <v>476815.34375</v>
      </c>
      <c r="R15" s="77">
        <f t="shared" si="8"/>
        <v>582030.9375</v>
      </c>
      <c r="S15" s="77">
        <f t="shared" si="8"/>
        <v>660593.125</v>
      </c>
      <c r="T15" s="77">
        <f t="shared" si="8"/>
        <v>648324.375</v>
      </c>
      <c r="U15" s="77">
        <f t="shared" si="8"/>
        <v>640526.375</v>
      </c>
      <c r="V15" s="77">
        <f t="shared" si="8"/>
        <v>628787.3125</v>
      </c>
      <c r="W15" s="77">
        <f t="shared" si="8"/>
        <v>621667.375</v>
      </c>
      <c r="X15" s="77">
        <f t="shared" si="8"/>
        <v>610258.5</v>
      </c>
      <c r="Y15" s="77">
        <f t="shared" si="8"/>
        <v>682467.5625</v>
      </c>
      <c r="Z15" s="77">
        <f t="shared" si="8"/>
        <v>724080.125</v>
      </c>
      <c r="AA15" s="77">
        <f t="shared" si="8"/>
        <v>698174.3125</v>
      </c>
      <c r="AB15" s="77">
        <f t="shared" si="8"/>
        <v>672569.625</v>
      </c>
      <c r="AC15" s="77">
        <f t="shared" si="8"/>
        <v>647850.25</v>
      </c>
      <c r="AD15" s="77">
        <f t="shared" si="8"/>
        <v>624514.3125</v>
      </c>
      <c r="AE15" s="77">
        <f t="shared" si="8"/>
        <v>601998.1875</v>
      </c>
      <c r="AF15" s="77">
        <f t="shared" si="8"/>
        <v>580276.1875</v>
      </c>
      <c r="AG15" s="77">
        <f t="shared" si="8"/>
        <v>559684.0625</v>
      </c>
      <c r="AH15" s="77">
        <f t="shared" si="8"/>
        <v>557902.3125</v>
      </c>
    </row>
    <row r="16" spans="1:257">
      <c r="A16" s="77">
        <f t="shared" ref="A16" si="9">B16/1000</f>
        <v>4616.9508716195351</v>
      </c>
      <c r="B16" s="78">
        <f t="shared" ref="B16" si="10">NPV($B$1,D16:AH16)*(1+$B$1)</f>
        <v>4616950.8716195347</v>
      </c>
      <c r="C16" s="77" t="s">
        <v>17</v>
      </c>
      <c r="D16" s="112">
        <v>0</v>
      </c>
      <c r="E16" s="112">
        <v>8831.28125</v>
      </c>
      <c r="F16" s="113">
        <v>19670.533203125</v>
      </c>
      <c r="G16" s="113">
        <v>23502.333984375</v>
      </c>
      <c r="H16" s="113">
        <v>38375.26953125</v>
      </c>
      <c r="I16" s="113">
        <v>112143.3125</v>
      </c>
      <c r="J16" s="113">
        <v>241748.234375</v>
      </c>
      <c r="K16" s="113">
        <v>236511.265625</v>
      </c>
      <c r="L16" s="113">
        <v>332550.21875</v>
      </c>
      <c r="M16" s="113">
        <v>394710.28125</v>
      </c>
      <c r="N16" s="113">
        <v>381567.59375</v>
      </c>
      <c r="O16" s="113">
        <v>437453.78125</v>
      </c>
      <c r="P16" s="113">
        <v>483615.78125</v>
      </c>
      <c r="Q16" s="113">
        <v>476815.34375</v>
      </c>
      <c r="R16" s="113">
        <v>582030.9375</v>
      </c>
      <c r="S16" s="113">
        <v>660593.125</v>
      </c>
      <c r="T16" s="113">
        <v>648324.375</v>
      </c>
      <c r="U16" s="113">
        <v>640526.375</v>
      </c>
      <c r="V16" s="113">
        <v>628787.3125</v>
      </c>
      <c r="W16" s="113">
        <v>621667.375</v>
      </c>
      <c r="X16" s="113">
        <v>610258.5</v>
      </c>
      <c r="Y16" s="113">
        <v>682467.5625</v>
      </c>
      <c r="Z16" s="112">
        <v>724080.125</v>
      </c>
      <c r="AA16" s="112">
        <v>698174.3125</v>
      </c>
      <c r="AB16" s="112">
        <v>672569.625</v>
      </c>
      <c r="AC16" s="112">
        <v>647850.25</v>
      </c>
      <c r="AD16" s="112">
        <v>624514.3125</v>
      </c>
      <c r="AE16" s="112">
        <v>601998.1875</v>
      </c>
      <c r="AF16" s="112">
        <v>580276.1875</v>
      </c>
      <c r="AG16" s="112">
        <v>559684.0625</v>
      </c>
      <c r="AH16" s="112">
        <v>557902.3125</v>
      </c>
    </row>
    <row r="17" spans="1:34">
      <c r="C17" s="102"/>
      <c r="D17" s="102"/>
      <c r="E17" s="102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2"/>
      <c r="AA17" s="102"/>
      <c r="AB17" s="102"/>
      <c r="AC17" s="102"/>
      <c r="AD17" s="102"/>
      <c r="AE17" s="102"/>
      <c r="AF17" s="102"/>
      <c r="AG17" s="102"/>
      <c r="AH17" s="102"/>
    </row>
    <row r="18" spans="1:34">
      <c r="B18" s="111" t="s">
        <v>33</v>
      </c>
      <c r="C18" s="102"/>
      <c r="D18" s="102"/>
      <c r="E18" s="102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34">
      <c r="A19" s="69">
        <f>B19/1000</f>
        <v>20.283438905687444</v>
      </c>
      <c r="B19" s="73">
        <f>NPV($B$1,D19:AH19)*(1+$B$1)</f>
        <v>20283.438905687442</v>
      </c>
      <c r="C19" s="89" t="s">
        <v>32</v>
      </c>
      <c r="D19" s="81">
        <f>Budget_Capital!D9</f>
        <v>3162.17157</v>
      </c>
      <c r="E19" s="81">
        <f>Budget_Capital!E9</f>
        <v>2307.2640017499998</v>
      </c>
      <c r="F19" s="81">
        <f>Budget_Capital!F9</f>
        <v>7190.830720125</v>
      </c>
      <c r="G19" s="81">
        <f>Budget_Capital!G9</f>
        <v>5871.9104663218741</v>
      </c>
      <c r="H19" s="81">
        <f>Budget_Capital!H9</f>
        <v>2822.9300731556714</v>
      </c>
      <c r="I19" s="81">
        <f>Budget_Capital!I9</f>
        <v>1703.0032451061593</v>
      </c>
      <c r="J19" s="81">
        <f>Budget_Capital!J9</f>
        <v>439.03673426703597</v>
      </c>
      <c r="K19" s="81">
        <f>Budget_Capital!K9</f>
        <v>0</v>
      </c>
      <c r="L19" s="81">
        <f>Budget_Capital!L9</f>
        <v>0</v>
      </c>
      <c r="M19" s="81">
        <f>Budget_Capital!M9</f>
        <v>0</v>
      </c>
      <c r="N19" s="81">
        <f>Budget_Capital!N9</f>
        <v>0</v>
      </c>
      <c r="O19" s="81">
        <f>Budget_Capital!O9</f>
        <v>0</v>
      </c>
      <c r="P19" s="81">
        <f>Budget_Capital!P9</f>
        <v>0</v>
      </c>
      <c r="Q19" s="81">
        <f>Budget_Capital!Q9</f>
        <v>0</v>
      </c>
      <c r="R19" s="81">
        <f>Budget_Capital!R9</f>
        <v>0</v>
      </c>
      <c r="S19" s="81">
        <f>Budget_Capital!S9</f>
        <v>0</v>
      </c>
      <c r="T19" s="81">
        <f>Budget_Capital!T9</f>
        <v>0</v>
      </c>
      <c r="U19" s="81">
        <f>Budget_Capital!U9</f>
        <v>0</v>
      </c>
      <c r="V19" s="81">
        <f>Budget_Capital!V9</f>
        <v>0</v>
      </c>
      <c r="W19" s="81">
        <f>Budget_Capital!W9</f>
        <v>0</v>
      </c>
      <c r="X19" s="81">
        <f>Budget_Capital!X9</f>
        <v>0</v>
      </c>
      <c r="Y19" s="81">
        <f>Budget_Capital!Y9</f>
        <v>0</v>
      </c>
      <c r="Z19" s="81">
        <f>Budget_Capital!Z9</f>
        <v>0</v>
      </c>
      <c r="AA19" s="81">
        <f>Budget_Capital!AA9</f>
        <v>0</v>
      </c>
      <c r="AB19" s="81">
        <f>Budget_Capital!AB9</f>
        <v>0</v>
      </c>
      <c r="AC19" s="81">
        <f>Budget_Capital!AC9</f>
        <v>0</v>
      </c>
      <c r="AD19" s="81">
        <f>Budget_Capital!AD9</f>
        <v>0</v>
      </c>
      <c r="AE19" s="81">
        <f>Budget_Capital!AE9</f>
        <v>0</v>
      </c>
      <c r="AF19" s="81">
        <f>Budget_Capital!AF9</f>
        <v>0</v>
      </c>
      <c r="AG19" s="81">
        <f>Budget_Capital!AG9</f>
        <v>0</v>
      </c>
      <c r="AH19" s="81">
        <f>Budget_Capital!AH9</f>
        <v>0</v>
      </c>
    </row>
    <row r="20" spans="1:34">
      <c r="A20" s="69">
        <f>B20/1000</f>
        <v>4.3545593167581496</v>
      </c>
      <c r="B20" s="73">
        <f>NPV($B$1,D20:AH20)*(1+$B$1)</f>
        <v>4354.5593167581492</v>
      </c>
      <c r="C20" s="89" t="s">
        <v>34</v>
      </c>
      <c r="D20" s="83">
        <v>400</v>
      </c>
      <c r="E20" s="83">
        <v>530</v>
      </c>
      <c r="F20" s="83">
        <v>270</v>
      </c>
      <c r="G20" s="83">
        <v>1770</v>
      </c>
      <c r="H20" s="83">
        <v>1330</v>
      </c>
      <c r="I20" s="83">
        <v>980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</sheetData>
  <pageMargins left="0.7" right="0.7" top="0.75" bottom="0.75" header="0.3" footer="0.3"/>
  <pageSetup scale="31" orientation="landscape" r:id="rId1"/>
  <headerFooter>
    <oddHeader>&amp;L&amp;Z&amp;F</oddHeader>
    <oddFooter>&amp;L&amp;A&amp;R14LGBRA-NRGPOD1-8-DOC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Summ_All</vt:lpstr>
      <vt:lpstr>Self_Build</vt:lpstr>
      <vt:lpstr>ACQ2</vt:lpstr>
      <vt:lpstr>ACQ PPA MIX2</vt:lpstr>
      <vt:lpstr>PPA1</vt:lpstr>
      <vt:lpstr>ACQ1</vt:lpstr>
      <vt:lpstr>PPA3</vt:lpstr>
      <vt:lpstr>PPA2</vt:lpstr>
      <vt:lpstr>ACQ3</vt:lpstr>
      <vt:lpstr>ACQ4</vt:lpstr>
      <vt:lpstr>ACQ PPA MIX1</vt:lpstr>
      <vt:lpstr>Summ_ACQ PPA MIX2</vt:lpstr>
      <vt:lpstr>Summ_PPA1</vt:lpstr>
      <vt:lpstr>Summ_PPA2</vt:lpstr>
      <vt:lpstr>Summ_ACQ PPA MIX1</vt:lpstr>
      <vt:lpstr>Summ_PPA3</vt:lpstr>
      <vt:lpstr>Summ_ACQ2</vt:lpstr>
      <vt:lpstr>Summ_ACQ1</vt:lpstr>
      <vt:lpstr>Summ_ACQ3</vt:lpstr>
      <vt:lpstr>Summ_ACQ4</vt:lpstr>
      <vt:lpstr>Budget_Capital</vt:lpstr>
      <vt:lpstr>Summ_All!Print_Area</vt:lpstr>
    </vt:vector>
  </TitlesOfParts>
  <Company>Progress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E99455</dc:creator>
  <cp:lastModifiedBy>Jeanne Costello</cp:lastModifiedBy>
  <cp:lastPrinted>2014-01-21T13:39:14Z</cp:lastPrinted>
  <dcterms:created xsi:type="dcterms:W3CDTF">2013-03-19T03:27:30Z</dcterms:created>
  <dcterms:modified xsi:type="dcterms:W3CDTF">2014-07-10T20:26:08Z</dcterms:modified>
</cp:coreProperties>
</file>